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a0036929\Desktop\"/>
    </mc:Choice>
  </mc:AlternateContent>
  <bookViews>
    <workbookView xWindow="0" yWindow="0" windowWidth="20490" windowHeight="763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<sst xmlns="http://schemas.openxmlformats.org/spreadsheetml/2006/main" count="6470" uniqueCount="2378">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</sst>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9">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2"/>
              <a:ext cx="304800" cy="400058"/>
              <a:chOff x="4501773" y="3772518"/>
              <a:chExt cx="303832" cy="486933"/>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7"/>
              <a:ext cx="304800" cy="714378"/>
              <a:chOff x="4479758" y="4496246"/>
              <a:chExt cx="301792" cy="780113"/>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6"/>
              <a:ext cx="304800" cy="698090"/>
              <a:chOff x="4549825" y="5456628"/>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3"/>
              <a:ext cx="304800" cy="371502"/>
              <a:chOff x="5763126" y="8931894"/>
              <a:chExt cx="301792" cy="494822"/>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87" y="8239851"/>
              <a:ext cx="220584" cy="694581"/>
              <a:chOff x="5767576" y="8168740"/>
              <a:chExt cx="217623"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78"/>
              <a:ext cx="200248" cy="744713"/>
              <a:chOff x="4538994" y="8166040"/>
              <a:chExt cx="208649" cy="749782"/>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1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2"/>
              <a:ext cx="304800" cy="400058"/>
              <a:chOff x="4501773" y="3772518"/>
              <a:chExt cx="303832" cy="486933"/>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7"/>
              <a:ext cx="304800" cy="714378"/>
              <a:chOff x="4479758" y="4496246"/>
              <a:chExt cx="301792" cy="780113"/>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6"/>
              <a:ext cx="304800" cy="698090"/>
              <a:chOff x="4549825" y="5456628"/>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3"/>
              <a:ext cx="304800" cy="371502"/>
              <a:chOff x="5763126" y="8931894"/>
              <a:chExt cx="301792" cy="494822"/>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87" y="8239851"/>
              <a:ext cx="220584" cy="694581"/>
              <a:chOff x="5767576" y="8168740"/>
              <a:chExt cx="217623"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78"/>
              <a:ext cx="200248" cy="744713"/>
              <a:chOff x="4538994" y="8166040"/>
              <a:chExt cx="208649" cy="749782"/>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1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8"/>
              <a:chExt cx="303832" cy="48693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46"/>
              <a:chExt cx="301792" cy="780113"/>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28"/>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94"/>
              <a:chExt cx="301792" cy="49482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76" y="8168740"/>
              <a:chExt cx="217623"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94" y="8166040"/>
              <a:chExt cx="208649" cy="749782"/>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2"/>
              <a:ext cx="304800" cy="400058"/>
              <a:chOff x="4501773" y="3772518"/>
              <a:chExt cx="303832" cy="48693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7"/>
              <a:ext cx="304800" cy="714378"/>
              <a:chOff x="4479758" y="4496246"/>
              <a:chExt cx="301792" cy="780113"/>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6"/>
              <a:ext cx="304800" cy="698090"/>
              <a:chOff x="4549825" y="5456628"/>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3"/>
              <a:ext cx="304800" cy="371502"/>
              <a:chOff x="5763126" y="8931894"/>
              <a:chExt cx="301792" cy="494822"/>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87" y="8239851"/>
              <a:ext cx="220584" cy="694581"/>
              <a:chOff x="5767576" y="8168740"/>
              <a:chExt cx="217623"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78"/>
              <a:ext cx="200248" cy="744713"/>
              <a:chOff x="4538994" y="8166040"/>
              <a:chExt cx="208649" cy="749782"/>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1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2"/>
              <a:ext cx="304800" cy="400058"/>
              <a:chOff x="4501773" y="3772518"/>
              <a:chExt cx="303832" cy="486933"/>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7"/>
              <a:ext cx="304800" cy="714378"/>
              <a:chOff x="4479758" y="4496246"/>
              <a:chExt cx="301792" cy="780113"/>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6"/>
              <a:ext cx="304800" cy="698090"/>
              <a:chOff x="4549825" y="5456628"/>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3"/>
              <a:ext cx="304800" cy="371502"/>
              <a:chOff x="5763126" y="8931894"/>
              <a:chExt cx="301792" cy="494822"/>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87" y="8239851"/>
              <a:ext cx="220584" cy="694581"/>
              <a:chOff x="5767576" y="8168740"/>
              <a:chExt cx="217623"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78"/>
              <a:ext cx="200248" cy="744713"/>
              <a:chOff x="4538994" y="8166040"/>
              <a:chExt cx="208649" cy="749782"/>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1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2"/>
              <a:ext cx="304800" cy="400058"/>
              <a:chOff x="4501773" y="3772518"/>
              <a:chExt cx="303832" cy="48693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7"/>
              <a:ext cx="304800" cy="714378"/>
              <a:chOff x="4479758" y="4496246"/>
              <a:chExt cx="301792" cy="780113"/>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6"/>
              <a:ext cx="304800" cy="698090"/>
              <a:chOff x="4549825" y="5456628"/>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3"/>
              <a:ext cx="304800" cy="371502"/>
              <a:chOff x="5763126" y="8931894"/>
              <a:chExt cx="301792" cy="494822"/>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87" y="8239851"/>
              <a:ext cx="220584" cy="694581"/>
              <a:chOff x="5767576" y="8168740"/>
              <a:chExt cx="217623"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78"/>
              <a:ext cx="200248" cy="744713"/>
              <a:chOff x="4538994" y="8166040"/>
              <a:chExt cx="208649" cy="749782"/>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1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1"/>
              <a:ext cx="304800" cy="714378"/>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20"/>
              <a:chExt cx="308373" cy="759876"/>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0"/>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3"/>
              <a:ext cx="304800" cy="371462"/>
              <a:chOff x="5753695" y="8927961"/>
              <a:chExt cx="301792" cy="494778"/>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1"/>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5"/>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4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57" y="8239132"/>
              <a:ext cx="228605" cy="695339"/>
              <a:chOff x="5754575" y="8167924"/>
              <a:chExt cx="225535"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22"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75" y="8722146"/>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8"/>
              <a:ext cx="200025" cy="742942"/>
              <a:chOff x="4529969" y="8163176"/>
              <a:chExt cx="208417" cy="747984"/>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69" y="816317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69" y="8642642"/>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6" y="728648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6" y="728648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2" y="775092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2"/>
              <a:ext cx="304800" cy="400058"/>
              <a:chOff x="4501773" y="3772518"/>
              <a:chExt cx="303832" cy="486933"/>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7"/>
              <a:ext cx="304800" cy="714378"/>
              <a:chOff x="4479758" y="4496246"/>
              <a:chExt cx="301792" cy="780113"/>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6"/>
              <a:ext cx="304800" cy="698090"/>
              <a:chOff x="4549825" y="5456628"/>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3"/>
              <a:ext cx="304800" cy="371502"/>
              <a:chOff x="5763126" y="8931894"/>
              <a:chExt cx="301792" cy="494822"/>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87" y="8239851"/>
              <a:ext cx="220584" cy="694581"/>
              <a:chOff x="5767576" y="8168740"/>
              <a:chExt cx="217623"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78"/>
              <a:ext cx="200248" cy="744713"/>
              <a:chOff x="4538994" y="8166040"/>
              <a:chExt cx="208649" cy="749782"/>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1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2"/>
              <a:ext cx="304800" cy="400058"/>
              <a:chOff x="4501773" y="3772518"/>
              <a:chExt cx="303832" cy="486933"/>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7"/>
              <a:ext cx="304800" cy="714378"/>
              <a:chOff x="4479758" y="4496246"/>
              <a:chExt cx="301792" cy="780113"/>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6"/>
              <a:ext cx="304800" cy="698090"/>
              <a:chOff x="4549825" y="5456628"/>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3"/>
              <a:ext cx="304800" cy="371502"/>
              <a:chOff x="5763126" y="8931894"/>
              <a:chExt cx="301792" cy="494822"/>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87" y="8239851"/>
              <a:ext cx="220584" cy="694581"/>
              <a:chOff x="5767576" y="8168740"/>
              <a:chExt cx="217623"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78"/>
              <a:ext cx="200248" cy="744713"/>
              <a:chOff x="4538994" y="8166040"/>
              <a:chExt cx="208649" cy="749782"/>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1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2"/>
              <a:ext cx="304800" cy="400058"/>
              <a:chOff x="4501773" y="3772518"/>
              <a:chExt cx="303832" cy="486933"/>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8"/>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7"/>
              <a:ext cx="304800" cy="714378"/>
              <a:chOff x="4479758" y="4496246"/>
              <a:chExt cx="301792" cy="780113"/>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4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6"/>
              <a:ext cx="304800" cy="698090"/>
              <a:chOff x="4549825" y="5456628"/>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2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5"/>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3"/>
              <a:ext cx="304800" cy="371502"/>
              <a:chOff x="5763126" y="8931894"/>
              <a:chExt cx="301792" cy="494822"/>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9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87" y="8239851"/>
              <a:ext cx="220584" cy="694581"/>
              <a:chOff x="5767576" y="8168740"/>
              <a:chExt cx="217623"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26" y="8168740"/>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76" y="872304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78"/>
              <a:ext cx="200248" cy="744713"/>
              <a:chOff x="4538994" y="8166040"/>
              <a:chExt cx="208649" cy="749782"/>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34"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8994" y="864070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1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3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topLeftCell="F3" zoomScale="120" zoomScaleNormal="120" zoomScaleSheetLayoutView="120" zoomScalePageLayoutView="64" workbookViewId="0">
      <selection activeCell="C33" sqref="C33:AK3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2018</v>
      </c>
      <c r="C8" s="576"/>
      <c r="D8" s="576"/>
      <c r="E8" s="576"/>
      <c r="F8" s="576"/>
      <c r="G8" s="577"/>
      <c r="H8" s="166" t="s">
        <v>2182</v>
      </c>
      <c r="I8" s="973"/>
      <c r="J8" s="973"/>
      <c r="K8" s="167" t="s">
        <v>2184</v>
      </c>
      <c r="L8" s="973"/>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0</v>
      </c>
      <c r="R18" s="980"/>
      <c r="S18" s="980"/>
      <c r="T18" s="980"/>
      <c r="U18" s="980"/>
      <c r="V18" s="981"/>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2073</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2074</v>
      </c>
      <c r="D21" s="978"/>
      <c r="E21" s="978"/>
      <c r="F21" s="978"/>
      <c r="G21" s="978"/>
      <c r="H21" s="978"/>
      <c r="I21" s="978"/>
      <c r="J21" s="978"/>
      <c r="K21" s="978"/>
      <c r="L21" s="978"/>
      <c r="M21" s="978"/>
      <c r="N21" s="978"/>
      <c r="O21" s="978"/>
      <c r="P21" s="978"/>
      <c r="Q21" s="979">
        <f>Q18-Q20</f>
        <v>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2146</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2075</v>
      </c>
      <c r="D25" s="589"/>
      <c r="E25" s="589"/>
      <c r="F25" s="589"/>
      <c r="G25" s="589"/>
      <c r="H25" s="589"/>
      <c r="I25" s="589"/>
      <c r="J25" s="589"/>
      <c r="K25" s="589"/>
      <c r="L25" s="589"/>
      <c r="M25" s="589"/>
      <c r="N25" s="589"/>
      <c r="O25" s="589"/>
      <c r="P25" s="590"/>
      <c r="Q25" s="591">
        <f>Q19-Q20</f>
        <v>0</v>
      </c>
      <c r="R25" s="592"/>
      <c r="S25" s="592"/>
      <c r="T25" s="592"/>
      <c r="U25" s="592"/>
      <c r="V25" s="592"/>
      <c r="W25" s="176" t="s">
        <v>31</v>
      </c>
      <c r="X25" s="72" t="s">
        <v>38</v>
      </c>
      <c r="Y25" s="556" t="str">
        <f>IFERROR(IF(Q25&lt;=0,"",IF(Q26&gt;=Q25,"○","△")),"")</f>
        <v/>
      </c>
      <c r="Z25" s="72" t="s">
        <v>38</v>
      </c>
      <c r="AA25" s="593" t="str">
        <f>IFERROR(IF(Y25="△",IF(Q28&gt;=Q25,"○","△"),""),"")</f>
        <v/>
      </c>
      <c r="AB25" s="155"/>
      <c r="AC25" s="155"/>
      <c r="AD25" s="155"/>
      <c r="AE25" s="155"/>
      <c r="AF25" s="155"/>
      <c r="AG25" s="155"/>
      <c r="AH25" s="155"/>
      <c r="AI25" s="155"/>
      <c r="AJ25" s="155"/>
      <c r="AK25" s="155"/>
      <c r="AL25" s="155"/>
    </row>
    <row r="26" spans="1:55" ht="37.5" customHeight="1" thickBot="1">
      <c r="A26" s="155"/>
      <c r="B26" s="184" t="s">
        <v>44</v>
      </c>
      <c r="C26" s="589" t="s">
        <v>2147</v>
      </c>
      <c r="D26" s="589"/>
      <c r="E26" s="589"/>
      <c r="F26" s="589"/>
      <c r="G26" s="589"/>
      <c r="H26" s="589"/>
      <c r="I26" s="589"/>
      <c r="J26" s="589"/>
      <c r="K26" s="589"/>
      <c r="L26" s="589"/>
      <c r="M26" s="589"/>
      <c r="N26" s="589"/>
      <c r="O26" s="589"/>
      <c r="P26" s="590"/>
      <c r="Q26" s="596"/>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2076</v>
      </c>
      <c r="D27" s="589"/>
      <c r="E27" s="589"/>
      <c r="F27" s="589"/>
      <c r="G27" s="589"/>
      <c r="H27" s="589"/>
      <c r="I27" s="589"/>
      <c r="J27" s="589"/>
      <c r="K27" s="589"/>
      <c r="L27" s="589"/>
      <c r="M27" s="589"/>
      <c r="N27" s="589"/>
      <c r="O27" s="589"/>
      <c r="P27" s="590"/>
      <c r="Q27" s="596"/>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2148</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2077</v>
      </c>
      <c r="D28" s="589"/>
      <c r="E28" s="589"/>
      <c r="F28" s="589"/>
      <c r="G28" s="589"/>
      <c r="H28" s="589"/>
      <c r="I28" s="589"/>
      <c r="J28" s="589"/>
      <c r="K28" s="589"/>
      <c r="L28" s="589"/>
      <c r="M28" s="589"/>
      <c r="N28" s="589"/>
      <c r="O28" s="589"/>
      <c r="P28" s="590"/>
      <c r="Q28" s="614">
        <f>Q26+Q27</f>
        <v>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2194</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2205</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2207</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2078</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2149</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c r="R43" s="632"/>
      <c r="S43" s="196" t="s">
        <v>53</v>
      </c>
      <c r="T43" s="633"/>
      <c r="U43" s="634"/>
      <c r="V43" s="197" t="s">
        <v>54</v>
      </c>
      <c r="W43" s="635" t="s">
        <v>55</v>
      </c>
      <c r="X43" s="635"/>
      <c r="Y43" s="635" t="s">
        <v>52</v>
      </c>
      <c r="Z43" s="636"/>
      <c r="AA43" s="633"/>
      <c r="AB43" s="634"/>
      <c r="AC43" s="198" t="s">
        <v>53</v>
      </c>
      <c r="AD43" s="633"/>
      <c r="AE43" s="634"/>
      <c r="AF43" s="197" t="s">
        <v>54</v>
      </c>
      <c r="AG43" s="197" t="s">
        <v>56</v>
      </c>
      <c r="AH43" s="197" t="str">
        <f>IF(Q43&gt;=1,(AA43*12+AD43)-(Q43*12+T43)+1,"")</f>
        <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2009</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2009</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2081</v>
      </c>
      <c r="AR49" s="69" t="b">
        <v>0</v>
      </c>
      <c r="AS49" s="637" t="s">
        <v>2079</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2082</v>
      </c>
      <c r="AO50" s="637"/>
      <c r="AP50" s="637"/>
      <c r="AR50" s="69" t="b">
        <v>0</v>
      </c>
      <c r="AS50" s="637" t="s">
        <v>2080</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0</v>
      </c>
      <c r="AN52" s="637" t="s">
        <v>62</v>
      </c>
      <c r="AO52" s="637"/>
      <c r="AP52" s="637"/>
      <c r="AR52" s="69" t="b">
        <v>0</v>
      </c>
      <c r="AS52" s="637" t="s">
        <v>2083</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7" t="s">
        <v>63</v>
      </c>
      <c r="AO53" s="637"/>
      <c r="AP53" s="637"/>
      <c r="AQ53" s="157"/>
      <c r="AR53" s="69" t="b">
        <v>0</v>
      </c>
      <c r="AS53" s="637" t="s">
        <v>76</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c r="N54" s="673"/>
      <c r="O54" s="673"/>
      <c r="P54" s="673"/>
      <c r="Q54" s="673"/>
      <c r="R54" s="214" t="s">
        <v>73</v>
      </c>
      <c r="S54" s="673"/>
      <c r="T54" s="673"/>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7" t="s">
        <v>64</v>
      </c>
      <c r="AO54" s="637"/>
      <c r="AP54" s="637"/>
      <c r="AR54" s="69" t="b">
        <v>0</v>
      </c>
      <c r="AS54" s="637" t="s">
        <v>2084</v>
      </c>
      <c r="AT54" s="637"/>
    </row>
    <row r="55" spans="1:59" ht="24.75" customHeight="1">
      <c r="A55" s="155"/>
      <c r="B55" s="674" t="s">
        <v>77</v>
      </c>
      <c r="C55" s="675"/>
      <c r="D55" s="675"/>
      <c r="E55" s="676"/>
      <c r="F55" s="680"/>
      <c r="G55" s="682" t="s">
        <v>78</v>
      </c>
      <c r="H55" s="683"/>
      <c r="I55" s="684"/>
      <c r="J55" s="682" t="s">
        <v>79</v>
      </c>
      <c r="K55" s="683"/>
      <c r="L55" s="683"/>
      <c r="M55" s="688"/>
      <c r="N55" s="689"/>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2232</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2085</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80</v>
      </c>
      <c r="D60" s="659"/>
      <c r="E60" s="659"/>
      <c r="F60" s="659"/>
      <c r="G60" s="659"/>
      <c r="H60" s="659"/>
      <c r="I60" s="659"/>
      <c r="J60" s="659"/>
      <c r="K60" s="659"/>
      <c r="L60" s="659"/>
      <c r="M60" s="659"/>
      <c r="N60" s="659"/>
      <c r="O60" s="659"/>
      <c r="P60" s="659"/>
      <c r="Q60" s="659"/>
      <c r="R60" s="659"/>
      <c r="S60" s="660"/>
      <c r="T60" s="661">
        <f>SUM('別紙様式6-2 事業所個票１:事業所個票10'!$BN$51)</f>
        <v>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2086</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81</v>
      </c>
      <c r="D61" s="667"/>
      <c r="E61" s="667"/>
      <c r="F61" s="667"/>
      <c r="G61" s="667"/>
      <c r="H61" s="667"/>
      <c r="I61" s="667"/>
      <c r="J61" s="667"/>
      <c r="K61" s="667"/>
      <c r="L61" s="667"/>
      <c r="M61" s="667"/>
      <c r="N61" s="667"/>
      <c r="O61" s="667"/>
      <c r="P61" s="667"/>
      <c r="Q61" s="667"/>
      <c r="R61" s="667"/>
      <c r="S61" s="668"/>
      <c r="T61" s="669"/>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2150</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2151</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84</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2152</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2153</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85</v>
      </c>
      <c r="AF68" s="238" t="s">
        <v>69</v>
      </c>
      <c r="AG68" s="155" t="s">
        <v>38</v>
      </c>
      <c r="AH68" s="183" t="str">
        <f>IF(T67=0,"",(IF(AB68&gt;=200/3,"○","×")))</f>
        <v/>
      </c>
      <c r="AI68" s="221"/>
      <c r="AJ68" s="221"/>
      <c r="AK68" s="221"/>
      <c r="AL68" s="155"/>
      <c r="AM68" s="628" t="s">
        <v>2154</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2155</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86</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7" t="s">
        <v>2156</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0</v>
      </c>
      <c r="AN74" s="637" t="s">
        <v>2087</v>
      </c>
      <c r="AO74" s="637"/>
      <c r="AP74" s="637"/>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2157</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
      </c>
      <c r="AA75" s="251"/>
      <c r="AB75" s="251"/>
      <c r="AC75" s="251"/>
      <c r="AD75" s="251"/>
      <c r="AE75" s="251"/>
      <c r="AF75" s="251"/>
      <c r="AG75" s="251"/>
      <c r="AH75" s="251"/>
      <c r="AI75" s="251"/>
      <c r="AJ75" s="251"/>
      <c r="AK75" s="251"/>
      <c r="AL75" s="251"/>
      <c r="AM75" s="628" t="s">
        <v>83</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7" t="s">
        <v>2231</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88</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89</v>
      </c>
      <c r="D80" s="729"/>
      <c r="E80" s="729"/>
      <c r="F80" s="729"/>
      <c r="G80" s="729"/>
      <c r="H80" s="729"/>
      <c r="I80" s="729"/>
      <c r="J80" s="729"/>
      <c r="K80" s="729"/>
      <c r="L80" s="729"/>
      <c r="M80" s="729"/>
      <c r="N80" s="729"/>
      <c r="O80" s="729"/>
      <c r="P80" s="729"/>
      <c r="Q80" s="729"/>
      <c r="R80" s="729"/>
      <c r="S80" s="729"/>
      <c r="T80" s="730"/>
      <c r="U80" s="712">
        <f>U81+U86</f>
        <v>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2233</v>
      </c>
      <c r="D81" s="746"/>
      <c r="E81" s="750" t="s">
        <v>90</v>
      </c>
      <c r="F81" s="751"/>
      <c r="G81" s="751"/>
      <c r="H81" s="751"/>
      <c r="I81" s="751"/>
      <c r="J81" s="751"/>
      <c r="K81" s="751"/>
      <c r="L81" s="751"/>
      <c r="M81" s="751"/>
      <c r="N81" s="751"/>
      <c r="O81" s="751"/>
      <c r="P81" s="751"/>
      <c r="Q81" s="751"/>
      <c r="R81" s="751"/>
      <c r="S81" s="751"/>
      <c r="T81" s="752"/>
      <c r="U81" s="756"/>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0</v>
      </c>
      <c r="AD82" s="732"/>
      <c r="AE82" s="733"/>
      <c r="AF82" s="737" t="s">
        <v>85</v>
      </c>
      <c r="AG82" s="737" t="s">
        <v>69</v>
      </c>
      <c r="AH82" s="738" t="s">
        <v>38</v>
      </c>
      <c r="AI82" s="593" t="str">
        <f>IF(U81=0,"",IF(AND(AC82&gt;=200/3,AC82&lt;=100),"○","×"))</f>
        <v/>
      </c>
      <c r="AJ82" s="221"/>
      <c r="AK82" s="155"/>
      <c r="AL82" s="221"/>
      <c r="AM82" s="739" t="s">
        <v>2340</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2159</v>
      </c>
      <c r="G83" s="767"/>
      <c r="H83" s="767"/>
      <c r="I83" s="767"/>
      <c r="J83" s="767"/>
      <c r="K83" s="767"/>
      <c r="L83" s="767"/>
      <c r="M83" s="767"/>
      <c r="N83" s="767"/>
      <c r="O83" s="767"/>
      <c r="P83" s="767"/>
      <c r="Q83" s="767"/>
      <c r="R83" s="767"/>
      <c r="S83" s="767"/>
      <c r="T83" s="767"/>
      <c r="U83" s="771"/>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91</v>
      </c>
      <c r="D86" s="779"/>
      <c r="E86" s="750" t="s">
        <v>92</v>
      </c>
      <c r="F86" s="751"/>
      <c r="G86" s="751"/>
      <c r="H86" s="751"/>
      <c r="I86" s="751"/>
      <c r="J86" s="751"/>
      <c r="K86" s="751"/>
      <c r="L86" s="751"/>
      <c r="M86" s="751"/>
      <c r="N86" s="751"/>
      <c r="O86" s="751"/>
      <c r="P86" s="751"/>
      <c r="Q86" s="751"/>
      <c r="R86" s="751"/>
      <c r="S86" s="751"/>
      <c r="T86" s="752"/>
      <c r="U86" s="756"/>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0</v>
      </c>
      <c r="AD87" s="732"/>
      <c r="AE87" s="733"/>
      <c r="AF87" s="737" t="s">
        <v>85</v>
      </c>
      <c r="AG87" s="737" t="s">
        <v>69</v>
      </c>
      <c r="AH87" s="738" t="s">
        <v>38</v>
      </c>
      <c r="AI87" s="593" t="str">
        <f>IF(U86=0,"",IF(AND(AC87&gt;=200/3,AC82&lt;=100),"○","×"))</f>
        <v/>
      </c>
      <c r="AJ87" s="221"/>
      <c r="AK87" s="221"/>
      <c r="AL87" s="221"/>
      <c r="AM87" s="739" t="s">
        <v>2160</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2161</v>
      </c>
      <c r="G88" s="767"/>
      <c r="H88" s="767"/>
      <c r="I88" s="767"/>
      <c r="J88" s="767"/>
      <c r="K88" s="767"/>
      <c r="L88" s="767"/>
      <c r="M88" s="767"/>
      <c r="N88" s="767"/>
      <c r="O88" s="767"/>
      <c r="P88" s="767"/>
      <c r="Q88" s="767"/>
      <c r="R88" s="767"/>
      <c r="S88" s="767"/>
      <c r="T88" s="767"/>
      <c r="U88" s="771"/>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94</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4" t="str">
        <f>IF(SUM('別紙様式6-2 事業所個票１:事業所個票10'!CI4)=0,"該当","")</f>
        <v>該当</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99</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100</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2087</v>
      </c>
      <c r="AO99" s="637"/>
      <c r="AP99" s="637"/>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7" t="s">
        <v>2088</v>
      </c>
      <c r="AO100" s="637"/>
      <c r="AP100" s="637"/>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105</v>
      </c>
      <c r="D103" s="784"/>
      <c r="E103" s="784"/>
      <c r="F103" s="784"/>
      <c r="G103" s="784"/>
      <c r="H103" s="784"/>
      <c r="I103" s="784"/>
      <c r="J103" s="784"/>
      <c r="K103" s="784"/>
      <c r="L103" s="224"/>
      <c r="M103" s="785"/>
      <c r="N103" s="786"/>
      <c r="O103" s="787" t="s">
        <v>2234</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2010</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106</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107</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99"/>
      <c r="C107" s="280" t="s">
        <v>101</v>
      </c>
      <c r="D107" s="800" t="s">
        <v>2208</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2087</v>
      </c>
      <c r="AO107" s="637"/>
      <c r="AP107" s="637"/>
      <c r="AQ107" s="157"/>
      <c r="AR107" s="69" t="b">
        <v>0</v>
      </c>
      <c r="AS107" s="637" t="s">
        <v>2089</v>
      </c>
      <c r="AT107" s="637"/>
      <c r="AU107" s="637"/>
    </row>
    <row r="108" spans="1:55" s="165" customFormat="1" ht="25.5" customHeight="1" thickBot="1">
      <c r="A108" s="164"/>
      <c r="B108" s="799"/>
      <c r="C108" s="817"/>
      <c r="D108" s="819" t="s">
        <v>108</v>
      </c>
      <c r="E108" s="820"/>
      <c r="F108" s="820"/>
      <c r="G108" s="820"/>
      <c r="H108" s="825"/>
      <c r="I108" s="827" t="s">
        <v>32</v>
      </c>
      <c r="J108" s="829" t="s">
        <v>2228</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0</v>
      </c>
      <c r="AN108" s="637" t="s">
        <v>2088</v>
      </c>
      <c r="AO108" s="637"/>
      <c r="AP108" s="637"/>
      <c r="AQ108" s="301"/>
      <c r="AR108" s="69" t="b">
        <v>0</v>
      </c>
      <c r="AS108" s="637" t="s">
        <v>2090</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2341</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2162</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109</v>
      </c>
      <c r="K110" s="303"/>
      <c r="L110" s="303"/>
      <c r="M110" s="303"/>
      <c r="N110" s="303"/>
      <c r="O110" s="303"/>
      <c r="P110" s="303"/>
      <c r="Q110" s="303"/>
      <c r="R110" s="303"/>
      <c r="S110" s="807" t="s">
        <v>110</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2342</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2163</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2164</v>
      </c>
      <c r="D114" s="784"/>
      <c r="E114" s="784"/>
      <c r="F114" s="784"/>
      <c r="G114" s="784"/>
      <c r="H114" s="784"/>
      <c r="I114" s="784"/>
      <c r="J114" s="784"/>
      <c r="K114" s="784"/>
      <c r="L114" s="224"/>
      <c r="M114" s="785"/>
      <c r="N114" s="786"/>
      <c r="O114" s="814" t="s">
        <v>111</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2011</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112</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7" t="s">
        <v>2089</v>
      </c>
      <c r="AT117" s="637"/>
      <c r="AU117" s="637"/>
    </row>
    <row r="118" spans="1:55" s="165" customFormat="1" ht="20.25" customHeight="1" thickBot="1">
      <c r="A118" s="164"/>
      <c r="B118" s="785"/>
      <c r="C118" s="786"/>
      <c r="D118" s="851" t="s">
        <v>107</v>
      </c>
      <c r="E118" s="851"/>
      <c r="F118" s="851"/>
      <c r="G118" s="851"/>
      <c r="H118" s="851"/>
      <c r="I118" s="851"/>
      <c r="J118" s="851"/>
      <c r="K118" s="851"/>
      <c r="L118" s="851"/>
      <c r="M118" s="851"/>
      <c r="N118" s="851"/>
      <c r="O118" s="851"/>
      <c r="P118" s="851"/>
      <c r="Q118" s="852"/>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7" t="s">
        <v>2087</v>
      </c>
      <c r="AO118" s="637"/>
      <c r="AP118" s="637"/>
      <c r="AR118" s="69" t="b">
        <v>0</v>
      </c>
      <c r="AS118" s="637" t="s">
        <v>2090</v>
      </c>
      <c r="AT118" s="637"/>
      <c r="AU118" s="637"/>
    </row>
    <row r="119" spans="1:55" s="165" customFormat="1" ht="28.5" customHeight="1" thickBot="1">
      <c r="A119" s="164"/>
      <c r="B119" s="280" t="s">
        <v>101</v>
      </c>
      <c r="C119" s="853" t="s">
        <v>2210</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2088</v>
      </c>
      <c r="AO119" s="637"/>
      <c r="AP119" s="637"/>
      <c r="AR119" s="69" t="b">
        <v>0</v>
      </c>
      <c r="AS119" s="637" t="s">
        <v>2091</v>
      </c>
      <c r="AT119" s="637"/>
      <c r="AU119" s="637"/>
    </row>
    <row r="120" spans="1:55" s="165" customFormat="1" ht="25.5" customHeight="1">
      <c r="A120" s="164"/>
      <c r="B120" s="817"/>
      <c r="C120" s="819" t="s">
        <v>114</v>
      </c>
      <c r="D120" s="820"/>
      <c r="E120" s="820"/>
      <c r="F120" s="820"/>
      <c r="G120" s="316"/>
      <c r="H120" s="317" t="s">
        <v>32</v>
      </c>
      <c r="I120" s="835" t="s">
        <v>115</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2165</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116</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117</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102</v>
      </c>
      <c r="C123" s="857" t="s">
        <v>2209</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2166</v>
      </c>
      <c r="C125" s="859"/>
      <c r="D125" s="859"/>
      <c r="E125" s="859"/>
      <c r="F125" s="859"/>
      <c r="G125" s="859"/>
      <c r="H125" s="859"/>
      <c r="I125" s="859"/>
      <c r="J125" s="859"/>
      <c r="K125" s="859"/>
      <c r="L125" s="224"/>
      <c r="M125" s="785"/>
      <c r="N125" s="786"/>
      <c r="O125" s="860" t="s">
        <v>118</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2012</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119</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2" t="s">
        <v>2167</v>
      </c>
      <c r="C131" s="854"/>
      <c r="D131" s="854"/>
      <c r="E131" s="854"/>
      <c r="F131" s="854"/>
      <c r="G131" s="854"/>
      <c r="H131" s="854"/>
      <c r="I131" s="854"/>
      <c r="J131" s="854"/>
      <c r="K131" s="854"/>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28" t="s">
        <v>2168</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124</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2171</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126</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127</v>
      </c>
      <c r="C143" s="729"/>
      <c r="D143" s="729"/>
      <c r="E143" s="729"/>
      <c r="F143" s="729"/>
      <c r="G143" s="729"/>
      <c r="H143" s="729"/>
      <c r="I143" s="729"/>
      <c r="J143" s="729"/>
      <c r="K143" s="729"/>
      <c r="L143" s="729"/>
      <c r="M143" s="729"/>
      <c r="N143" s="729"/>
      <c r="O143" s="729"/>
      <c r="P143" s="729"/>
      <c r="Q143" s="730"/>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2179</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128</v>
      </c>
      <c r="C144" s="710"/>
      <c r="D144" s="710"/>
      <c r="E144" s="710"/>
      <c r="F144" s="710"/>
      <c r="G144" s="710"/>
      <c r="H144" s="710"/>
      <c r="I144" s="710"/>
      <c r="J144" s="710"/>
      <c r="K144" s="710"/>
      <c r="L144" s="710"/>
      <c r="M144" s="710"/>
      <c r="N144" s="710"/>
      <c r="O144" s="710"/>
      <c r="P144" s="710"/>
      <c r="Q144" s="711"/>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2180</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129</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該当</v>
      </c>
      <c r="AJ147" s="868"/>
      <c r="AK147" s="869"/>
      <c r="AL147" s="164"/>
    </row>
    <row r="148" spans="1:55" s="165" customFormat="1" ht="24" customHeight="1">
      <c r="A148" s="164"/>
      <c r="B148" s="254" t="s">
        <v>82</v>
      </c>
      <c r="C148" s="882" t="s">
        <v>131</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
      </c>
      <c r="AJ150" s="868"/>
      <c r="AK150" s="869"/>
      <c r="AL150" s="164"/>
    </row>
    <row r="151" spans="1:55" s="165" customFormat="1" ht="39" customHeight="1" thickBot="1">
      <c r="A151" s="164"/>
      <c r="B151" s="254" t="s">
        <v>82</v>
      </c>
      <c r="C151" s="882" t="s">
        <v>2227</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2213</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133</v>
      </c>
      <c r="C153" s="884"/>
      <c r="D153" s="884"/>
      <c r="E153" s="885"/>
      <c r="F153" s="886" t="s">
        <v>134</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08" t="s">
        <v>2013</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135</v>
      </c>
      <c r="C154" s="854"/>
      <c r="D154" s="854"/>
      <c r="E154" s="873"/>
      <c r="F154" s="359"/>
      <c r="G154" s="877" t="s">
        <v>2212</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4"/>
      <c r="C155" s="855"/>
      <c r="D155" s="855"/>
      <c r="E155" s="875"/>
      <c r="F155" s="360"/>
      <c r="G155" s="879" t="s">
        <v>136</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3"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137</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3"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138</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2" t="s">
        <v>139</v>
      </c>
      <c r="C158" s="854"/>
      <c r="D158" s="854"/>
      <c r="E158" s="873"/>
      <c r="F158" s="364"/>
      <c r="G158" s="889" t="s">
        <v>2218</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4"/>
      <c r="C159" s="855"/>
      <c r="D159" s="855"/>
      <c r="E159" s="875"/>
      <c r="F159" s="360"/>
      <c r="G159" s="879" t="s">
        <v>140</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3"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141</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3"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142</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2" t="s">
        <v>143</v>
      </c>
      <c r="C162" s="854"/>
      <c r="D162" s="854"/>
      <c r="E162" s="873"/>
      <c r="F162" s="368"/>
      <c r="G162" s="889" t="s">
        <v>144</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4"/>
      <c r="C163" s="855"/>
      <c r="D163" s="855"/>
      <c r="E163" s="875"/>
      <c r="F163" s="360"/>
      <c r="G163" s="879" t="s">
        <v>145</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3"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146</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3"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3"/>
      <c r="C166" s="864"/>
      <c r="D166" s="864"/>
      <c r="E166" s="876"/>
      <c r="F166" s="362"/>
      <c r="G166" s="890" t="s">
        <v>2211</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2" t="s">
        <v>148</v>
      </c>
      <c r="C167" s="854"/>
      <c r="D167" s="854"/>
      <c r="E167" s="873"/>
      <c r="F167" s="364"/>
      <c r="G167" s="895" t="s">
        <v>2217</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4"/>
      <c r="C168" s="855"/>
      <c r="D168" s="855"/>
      <c r="E168" s="875"/>
      <c r="F168" s="360"/>
      <c r="G168" s="894" t="s">
        <v>149</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3"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150</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3"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151</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2" t="s">
        <v>152</v>
      </c>
      <c r="C171" s="854"/>
      <c r="D171" s="854"/>
      <c r="E171" s="873"/>
      <c r="F171" s="368"/>
      <c r="G171" s="893" t="s">
        <v>153</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4"/>
      <c r="C172" s="855"/>
      <c r="D172" s="855"/>
      <c r="E172" s="875"/>
      <c r="F172" s="360"/>
      <c r="G172" s="894" t="s">
        <v>154</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3" t="b">
        <v>0</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155</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3"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156</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2" t="s">
        <v>157</v>
      </c>
      <c r="C175" s="854"/>
      <c r="D175" s="854"/>
      <c r="E175" s="873"/>
      <c r="F175" s="368"/>
      <c r="G175" s="893" t="s">
        <v>2216</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4"/>
      <c r="C176" s="855"/>
      <c r="D176" s="855"/>
      <c r="E176" s="875"/>
      <c r="F176" s="360"/>
      <c r="G176" s="894" t="s">
        <v>158</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3"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2215</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3"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2214</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159</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18" t="s">
        <v>162</v>
      </c>
      <c r="C182" s="919"/>
      <c r="D182" s="919"/>
      <c r="E182" s="920" t="b">
        <v>0</v>
      </c>
      <c r="F182" s="359"/>
      <c r="G182" s="906" t="s">
        <v>2219</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0</v>
      </c>
      <c r="AN182" s="608" t="s">
        <v>161</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2220</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165</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166</v>
      </c>
      <c r="AF187" s="902"/>
      <c r="AG187" s="902"/>
      <c r="AH187" s="902"/>
      <c r="AI187" s="902"/>
      <c r="AJ187" s="903"/>
      <c r="AK187" s="357" t="str">
        <f>IF(AND(AM188=TRUE,OR(Q20=0,AM189=TRUE),AM190=TRUE,AM191=TRUE,AM192=TRUE,AM193=TRUE),"○","×")</f>
        <v>×</v>
      </c>
      <c r="AL187" s="155"/>
      <c r="AM187" s="628" t="s">
        <v>2014</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167</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168</v>
      </c>
      <c r="AF188" s="909"/>
      <c r="AG188" s="909"/>
      <c r="AH188" s="909"/>
      <c r="AI188" s="909"/>
      <c r="AJ188" s="909"/>
      <c r="AK188" s="910"/>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2236</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168</v>
      </c>
      <c r="AF189" s="914"/>
      <c r="AG189" s="914"/>
      <c r="AH189" s="914"/>
      <c r="AI189" s="914"/>
      <c r="AJ189" s="914"/>
      <c r="AK189" s="915"/>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169</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170</v>
      </c>
      <c r="AF190" s="914"/>
      <c r="AG190" s="914"/>
      <c r="AH190" s="914"/>
      <c r="AI190" s="914"/>
      <c r="AJ190" s="914"/>
      <c r="AK190" s="915"/>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171</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172</v>
      </c>
      <c r="AF191" s="932"/>
      <c r="AG191" s="932"/>
      <c r="AH191" s="932"/>
      <c r="AI191" s="932"/>
      <c r="AJ191" s="932"/>
      <c r="AK191" s="933"/>
      <c r="AL191" s="155"/>
      <c r="AM191" s="69" t="b">
        <v>0</v>
      </c>
    </row>
    <row r="192" spans="1:59" s="165" customFormat="1" ht="23.25" customHeight="1">
      <c r="A192" s="164"/>
      <c r="B192" s="368"/>
      <c r="C192" s="916" t="s">
        <v>173</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174</v>
      </c>
      <c r="AF192" s="914"/>
      <c r="AG192" s="914"/>
      <c r="AH192" s="914"/>
      <c r="AI192" s="914"/>
      <c r="AJ192" s="914"/>
      <c r="AK192" s="915"/>
      <c r="AL192" s="155"/>
      <c r="AM192" s="69" t="b">
        <v>0</v>
      </c>
      <c r="AN192" s="382"/>
      <c r="AO192" s="382"/>
      <c r="AP192" s="382"/>
    </row>
    <row r="193" spans="1:59" s="165" customFormat="1" ht="13.5" customHeight="1" thickBot="1">
      <c r="A193" s="164"/>
      <c r="B193" s="372"/>
      <c r="C193" s="934" t="s">
        <v>175</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176</v>
      </c>
      <c r="AF193" s="937"/>
      <c r="AG193" s="937"/>
      <c r="AH193" s="937"/>
      <c r="AI193" s="937"/>
      <c r="AJ193" s="937"/>
      <c r="AK193" s="938"/>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5" t="s">
        <v>2221</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179</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c r="F201" s="928"/>
      <c r="G201" s="393" t="s">
        <v>73</v>
      </c>
      <c r="H201" s="927"/>
      <c r="I201" s="928"/>
      <c r="J201" s="393" t="s">
        <v>181</v>
      </c>
      <c r="K201" s="927"/>
      <c r="L201" s="928"/>
      <c r="M201" s="393" t="s">
        <v>182</v>
      </c>
      <c r="N201" s="381"/>
      <c r="O201" s="929" t="s">
        <v>20</v>
      </c>
      <c r="P201" s="929"/>
      <c r="Q201" s="929"/>
      <c r="R201" s="930" t="str">
        <f>IF(H7="","",H7)</f>
        <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183</v>
      </c>
      <c r="P202" s="951"/>
      <c r="Q202" s="951"/>
      <c r="R202" s="952" t="s">
        <v>22</v>
      </c>
      <c r="S202" s="952"/>
      <c r="T202" s="953"/>
      <c r="U202" s="953"/>
      <c r="V202" s="953"/>
      <c r="W202" s="953"/>
      <c r="X202" s="953"/>
      <c r="Y202" s="954" t="s">
        <v>23</v>
      </c>
      <c r="Z202" s="954"/>
      <c r="AA202" s="953"/>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187</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188</v>
      </c>
      <c r="C210" s="942" t="s">
        <v>189</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190</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191</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192</v>
      </c>
      <c r="C213" s="945" t="s">
        <v>193</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194</v>
      </c>
      <c r="C214" s="948" t="s">
        <v>195</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2226</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188</v>
      </c>
      <c r="C217" s="970" t="s">
        <v>196</v>
      </c>
      <c r="D217" s="971"/>
      <c r="E217" s="971"/>
      <c r="F217" s="971"/>
      <c r="G217" s="971"/>
      <c r="H217" s="971"/>
      <c r="I217" s="972"/>
      <c r="J217" s="963" t="s">
        <v>197</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192</v>
      </c>
      <c r="C218" s="960" t="s">
        <v>198</v>
      </c>
      <c r="D218" s="960"/>
      <c r="E218" s="960"/>
      <c r="F218" s="960"/>
      <c r="G218" s="960"/>
      <c r="H218" s="960"/>
      <c r="I218" s="960"/>
      <c r="J218" s="961" t="s">
        <v>199</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200</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2225</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
      </c>
      <c r="AL220" s="421"/>
      <c r="AM220" s="157"/>
    </row>
    <row r="221" spans="1:60" s="375" customFormat="1" ht="25.5" customHeight="1">
      <c r="A221" s="371"/>
      <c r="B221" s="965"/>
      <c r="C221" s="960"/>
      <c r="D221" s="960"/>
      <c r="E221" s="960"/>
      <c r="F221" s="960"/>
      <c r="G221" s="960"/>
      <c r="H221" s="960"/>
      <c r="I221" s="960"/>
      <c r="J221" s="961" t="s">
        <v>201</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
      </c>
      <c r="AL221" s="421"/>
      <c r="AM221" s="157"/>
    </row>
    <row r="222" spans="1:60" s="375" customFormat="1" ht="48.75" customHeight="1">
      <c r="A222" s="371"/>
      <c r="B222" s="965" t="s">
        <v>194</v>
      </c>
      <c r="C222" s="960" t="s">
        <v>203</v>
      </c>
      <c r="D222" s="960"/>
      <c r="E222" s="960"/>
      <c r="F222" s="960"/>
      <c r="G222" s="960"/>
      <c r="H222" s="960"/>
      <c r="I222" s="960"/>
      <c r="J222" s="961" t="s">
        <v>2224</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2223</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0" t="s">
        <v>204</v>
      </c>
      <c r="D224" s="960"/>
      <c r="E224" s="960"/>
      <c r="F224" s="960"/>
      <c r="G224" s="960"/>
      <c r="H224" s="960"/>
      <c r="I224" s="960"/>
      <c r="J224" s="961" t="s">
        <v>205</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
      </c>
      <c r="AL224" s="155"/>
      <c r="AM224" s="157"/>
    </row>
    <row r="225" spans="1:60" s="165" customFormat="1" ht="36" customHeight="1">
      <c r="A225" s="164"/>
      <c r="B225" s="417" t="s">
        <v>2173</v>
      </c>
      <c r="C225" s="960" t="s">
        <v>206</v>
      </c>
      <c r="D225" s="960"/>
      <c r="E225" s="960"/>
      <c r="F225" s="960"/>
      <c r="G225" s="960"/>
      <c r="H225" s="960"/>
      <c r="I225" s="960"/>
      <c r="J225" s="961" t="s">
        <v>207</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2174</v>
      </c>
      <c r="C226" s="960" t="s">
        <v>209</v>
      </c>
      <c r="D226" s="960"/>
      <c r="E226" s="960"/>
      <c r="F226" s="960"/>
      <c r="G226" s="960"/>
      <c r="H226" s="960"/>
      <c r="I226" s="960"/>
      <c r="J226" s="963" t="s">
        <v>2222</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208</v>
      </c>
      <c r="C227" s="960" t="s">
        <v>210</v>
      </c>
      <c r="D227" s="960"/>
      <c r="E227" s="960"/>
      <c r="F227" s="960"/>
      <c r="G227" s="960"/>
      <c r="H227" s="960"/>
      <c r="I227" s="960"/>
      <c r="J227" s="963" t="s">
        <v>211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212</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213</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214</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2093</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2331</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9" sqref="V9:Z9"/>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2332</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0" t="s">
        <v>223</v>
      </c>
      <c r="B2" s="1222" t="s">
        <v>2238</v>
      </c>
      <c r="C2" s="1223"/>
      <c r="D2" s="1223"/>
      <c r="E2" s="1224"/>
      <c r="F2" s="1225" t="s">
        <v>2239</v>
      </c>
      <c r="G2" s="1226"/>
      <c r="H2" s="1226"/>
      <c r="I2" s="1220" t="s">
        <v>2240</v>
      </c>
      <c r="J2" s="1227"/>
      <c r="K2" s="1230" t="s">
        <v>2241</v>
      </c>
      <c r="L2" s="1231"/>
      <c r="M2" s="1231"/>
      <c r="N2" s="1231"/>
      <c r="O2" s="1231"/>
      <c r="P2" s="1231"/>
      <c r="Q2" s="1231"/>
      <c r="R2" s="1231"/>
      <c r="S2" s="1231"/>
      <c r="T2" s="1231"/>
      <c r="U2" s="1231"/>
      <c r="V2" s="1231"/>
      <c r="W2" s="1231"/>
      <c r="X2" s="1231"/>
      <c r="Y2" s="1231"/>
      <c r="Z2" s="1231"/>
      <c r="AA2" s="1231"/>
      <c r="AB2" s="1232"/>
      <c r="AC2" s="1250" t="s">
        <v>2242</v>
      </c>
      <c r="AD2" s="447"/>
      <c r="AE2" s="1246" t="s">
        <v>223</v>
      </c>
      <c r="AF2" s="1248" t="s">
        <v>2276</v>
      </c>
      <c r="AH2" s="442" t="s">
        <v>2243</v>
      </c>
      <c r="AI2" s="443" t="s">
        <v>2243</v>
      </c>
      <c r="AK2" s="449" t="s">
        <v>180</v>
      </c>
      <c r="AM2" s="449" t="s">
        <v>16</v>
      </c>
      <c r="AO2" s="450" t="s">
        <v>225</v>
      </c>
      <c r="AQ2" s="1240" t="s">
        <v>2007</v>
      </c>
      <c r="AR2" s="1243" t="s">
        <v>224</v>
      </c>
    </row>
    <row r="3" spans="1:44" ht="51.75" customHeight="1" thickBot="1">
      <c r="A3" s="1221"/>
      <c r="B3" s="1233" t="s">
        <v>227</v>
      </c>
      <c r="C3" s="1234"/>
      <c r="D3" s="1234"/>
      <c r="E3" s="1235"/>
      <c r="F3" s="1236" t="s">
        <v>228</v>
      </c>
      <c r="G3" s="1236"/>
      <c r="H3" s="1236"/>
      <c r="I3" s="1228"/>
      <c r="J3" s="1229"/>
      <c r="K3" s="1237" t="s">
        <v>229</v>
      </c>
      <c r="L3" s="1238"/>
      <c r="M3" s="1238"/>
      <c r="N3" s="1238"/>
      <c r="O3" s="1238"/>
      <c r="P3" s="1238"/>
      <c r="Q3" s="1238"/>
      <c r="R3" s="1238"/>
      <c r="S3" s="1238"/>
      <c r="T3" s="1238"/>
      <c r="U3" s="1238"/>
      <c r="V3" s="1238"/>
      <c r="W3" s="1238"/>
      <c r="X3" s="1238"/>
      <c r="Y3" s="1238"/>
      <c r="Z3" s="1238"/>
      <c r="AA3" s="1238"/>
      <c r="AB3" s="1239"/>
      <c r="AC3" s="1251"/>
      <c r="AD3" s="447"/>
      <c r="AE3" s="1247"/>
      <c r="AF3" s="1249"/>
      <c r="AH3" s="441" t="s">
        <v>2244</v>
      </c>
      <c r="AI3" s="444" t="s">
        <v>2244</v>
      </c>
      <c r="AK3" s="451"/>
      <c r="AM3" s="451"/>
      <c r="AO3" s="452" t="s">
        <v>18</v>
      </c>
      <c r="AQ3" s="1241"/>
      <c r="AR3" s="1244"/>
    </row>
    <row r="4" spans="1:44" ht="41.25" customHeight="1" thickBot="1">
      <c r="A4" s="1221"/>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2"/>
      <c r="AD4" s="447"/>
      <c r="AE4" s="1247"/>
      <c r="AF4" s="1249"/>
      <c r="AH4" s="441" t="s">
        <v>2279</v>
      </c>
      <c r="AI4" s="444" t="s">
        <v>2279</v>
      </c>
      <c r="AO4" s="452" t="s">
        <v>236</v>
      </c>
      <c r="AQ4" s="1242"/>
      <c r="AR4" s="1245"/>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4" t="s">
        <v>2238</v>
      </c>
      <c r="C3" s="1253" t="s">
        <v>2239</v>
      </c>
      <c r="D3" s="1253" t="s">
        <v>2240</v>
      </c>
      <c r="E3" s="1253" t="s">
        <v>226</v>
      </c>
      <c r="F3" s="1255" t="s">
        <v>2066</v>
      </c>
      <c r="G3" s="1253" t="s">
        <v>2102</v>
      </c>
      <c r="H3" s="1253"/>
      <c r="I3" s="1253" t="s">
        <v>2103</v>
      </c>
      <c r="J3" s="1253"/>
      <c r="K3" s="1253" t="s">
        <v>2104</v>
      </c>
      <c r="L3" s="1253"/>
      <c r="M3" s="1258" t="s">
        <v>2036</v>
      </c>
      <c r="N3" s="1258" t="s">
        <v>2037</v>
      </c>
      <c r="O3" s="1258" t="s">
        <v>2038</v>
      </c>
      <c r="P3" s="1258" t="s">
        <v>2039</v>
      </c>
      <c r="Q3" s="1258" t="s">
        <v>2040</v>
      </c>
      <c r="R3" s="1258" t="s">
        <v>2041</v>
      </c>
      <c r="S3" s="1258" t="s">
        <v>2042</v>
      </c>
    </row>
    <row r="4" spans="2:19">
      <c r="B4" s="1254"/>
      <c r="C4" s="1253"/>
      <c r="D4" s="1253"/>
      <c r="E4" s="1253"/>
      <c r="F4" s="1256"/>
      <c r="G4" s="1253"/>
      <c r="H4" s="1253"/>
      <c r="I4" s="1253"/>
      <c r="J4" s="1253"/>
      <c r="K4" s="1253"/>
      <c r="L4" s="1253"/>
      <c r="M4" s="1258"/>
      <c r="N4" s="1258"/>
      <c r="O4" s="1258"/>
      <c r="P4" s="1258"/>
      <c r="Q4" s="1258"/>
      <c r="R4" s="1258"/>
      <c r="S4" s="1258"/>
    </row>
    <row r="5" spans="2:19">
      <c r="B5" s="1254"/>
      <c r="C5" s="1253"/>
      <c r="D5" s="1253"/>
      <c r="E5" s="1253"/>
      <c r="F5" s="1257"/>
      <c r="G5" s="1253"/>
      <c r="H5" s="1253"/>
      <c r="I5" s="1253"/>
      <c r="J5" s="1253"/>
      <c r="K5" s="1253"/>
      <c r="L5" s="1253"/>
      <c r="M5" s="1258"/>
      <c r="N5" s="1258"/>
      <c r="O5" s="1258"/>
      <c r="P5" s="1258"/>
      <c r="Q5" s="1258"/>
      <c r="R5" s="1258"/>
      <c r="S5" s="1258"/>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X4" sqref="AX4:AX7"/>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2118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76"/>
      <c r="AR2" s="7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102"/>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103" t="s">
        <v>2110</v>
      </c>
      <c r="F15" s="54">
        <v>4</v>
      </c>
      <c r="G15" s="103" t="s">
        <v>2111</v>
      </c>
      <c r="H15" s="1062" t="s">
        <v>2112</v>
      </c>
      <c r="I15" s="1062"/>
      <c r="J15" s="1075"/>
      <c r="K15" s="54">
        <v>7</v>
      </c>
      <c r="L15" s="103" t="s">
        <v>2110</v>
      </c>
      <c r="M15" s="54">
        <v>3</v>
      </c>
      <c r="N15" s="103" t="s">
        <v>2111</v>
      </c>
      <c r="O15" s="103" t="s">
        <v>2113</v>
      </c>
      <c r="P15" s="104">
        <f>(K15*12+M15)-(D15*12+F15)+1</f>
        <v>12</v>
      </c>
      <c r="Q15" s="1062" t="s">
        <v>2114</v>
      </c>
      <c r="R15" s="1062"/>
      <c r="S15" s="105" t="s">
        <v>69</v>
      </c>
      <c r="U15" s="102"/>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119"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119"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119"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119"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119"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119"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119"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119"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119"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119"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119"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119"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119"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119"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119"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3" t="s">
        <v>2357</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2202</v>
      </c>
      <c r="AT56" s="1052"/>
      <c r="AU56" s="1052"/>
      <c r="AV56" s="1052"/>
      <c r="AW56" s="1052" t="s">
        <v>2201</v>
      </c>
      <c r="AX56" s="1052"/>
      <c r="AY56" s="1052"/>
      <c r="AZ56" s="1052"/>
    </row>
    <row r="57" spans="2:86" ht="15.95" customHeight="1">
      <c r="U57" s="1040" t="s">
        <v>2358</v>
      </c>
      <c r="V57" s="1040"/>
      <c r="W57" s="1040"/>
      <c r="X57" s="1040"/>
      <c r="Y57" s="1040"/>
      <c r="Z57" s="152" t="str">
        <f>IF(AND(B9&lt;&gt;"処遇加算なし",F15=4),IF(V21="✓",1,IF(V22="✓",2,"")),"")</f>
        <v/>
      </c>
      <c r="AA57" s="145"/>
      <c r="AB57" s="149"/>
      <c r="AC57" s="1040" t="s">
        <v>2358</v>
      </c>
      <c r="AD57" s="1040"/>
      <c r="AE57" s="1040"/>
      <c r="AF57" s="1040"/>
      <c r="AG57" s="1040"/>
      <c r="AH57" s="425">
        <f>IF(AND(F15&lt;&gt;4,F15&lt;&gt;5),0,IF(AT8="○",1,0))</f>
        <v>0</v>
      </c>
      <c r="AI57" s="153"/>
      <c r="AJ57" s="149"/>
      <c r="AK57" s="1040" t="s">
        <v>2358</v>
      </c>
      <c r="AL57" s="1040"/>
      <c r="AM57" s="1040"/>
      <c r="AN57" s="1040"/>
      <c r="AO57" s="1040"/>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047" t="s">
        <v>2359</v>
      </c>
      <c r="V58" s="1047"/>
      <c r="W58" s="1047"/>
      <c r="X58" s="1047"/>
      <c r="Y58" s="1047"/>
      <c r="Z58" s="152" t="str">
        <f>IF(AND(B9&lt;&gt;"処遇加算なし",F15=4),IF(V24="✓",1,IF(V25="✓",2,IF(V26="✓",3,""))),"")</f>
        <v/>
      </c>
      <c r="AA58" s="145"/>
      <c r="AB58" s="149"/>
      <c r="AC58" s="1047" t="s">
        <v>2359</v>
      </c>
      <c r="AD58" s="1047"/>
      <c r="AE58" s="1047"/>
      <c r="AF58" s="1047"/>
      <c r="AG58" s="1047"/>
      <c r="AH58" s="425">
        <f>IF(AND(F15&lt;&gt;4,F15&lt;&gt;5),0,IF(AU8="○",1,3))</f>
        <v>3</v>
      </c>
      <c r="AI58" s="153"/>
      <c r="AJ58" s="149"/>
      <c r="AK58" s="1047" t="s">
        <v>2359</v>
      </c>
      <c r="AL58" s="1047"/>
      <c r="AM58" s="1047"/>
      <c r="AN58" s="1047"/>
      <c r="AO58" s="1047"/>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047" t="s">
        <v>2360</v>
      </c>
      <c r="V59" s="1047"/>
      <c r="W59" s="1047"/>
      <c r="X59" s="1047"/>
      <c r="Y59" s="1047"/>
      <c r="Z59" s="152" t="str">
        <f>IF(AND(B9&lt;&gt;"処遇加算なし",F15=4),IF(V28="✓",1,IF(V29="✓",2,IF(V30="✓",3,""))),"")</f>
        <v/>
      </c>
      <c r="AA59" s="145"/>
      <c r="AB59" s="149"/>
      <c r="AC59" s="1047" t="s">
        <v>2360</v>
      </c>
      <c r="AD59" s="1047"/>
      <c r="AE59" s="1047"/>
      <c r="AF59" s="1047"/>
      <c r="AG59" s="1047"/>
      <c r="AH59" s="425">
        <f>IF(AND(F15&lt;&gt;4,F15&lt;&gt;5),0,IF(AV8="○",1,3))</f>
        <v>3</v>
      </c>
      <c r="AI59" s="153"/>
      <c r="AJ59" s="149"/>
      <c r="AK59" s="1047" t="s">
        <v>2360</v>
      </c>
      <c r="AL59" s="1047"/>
      <c r="AM59" s="1047"/>
      <c r="AN59" s="1047"/>
      <c r="AO59" s="1047"/>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047" t="s">
        <v>2361</v>
      </c>
      <c r="V60" s="1047"/>
      <c r="W60" s="1047"/>
      <c r="X60" s="1047"/>
      <c r="Y60" s="1047"/>
      <c r="Z60" s="152" t="str">
        <f>IF(AND(B9&lt;&gt;"処遇加算なし",F15=4),IF(V32="✓",1,IF(V33="✓",2,"")),"")</f>
        <v/>
      </c>
      <c r="AA60" s="145"/>
      <c r="AB60" s="149"/>
      <c r="AC60" s="1047" t="s">
        <v>2361</v>
      </c>
      <c r="AD60" s="1047"/>
      <c r="AE60" s="1047"/>
      <c r="AF60" s="1047"/>
      <c r="AG60" s="1047"/>
      <c r="AH60" s="425">
        <f>IF(AND(F15&lt;&gt;4,F15&lt;&gt;5),0,IF(AW8="○",1,3))</f>
        <v>3</v>
      </c>
      <c r="AI60" s="153"/>
      <c r="AJ60" s="149"/>
      <c r="AK60" s="1047" t="s">
        <v>2361</v>
      </c>
      <c r="AL60" s="1047"/>
      <c r="AM60" s="1047"/>
      <c r="AN60" s="1047"/>
      <c r="AO60" s="1047"/>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047" t="s">
        <v>2362</v>
      </c>
      <c r="V61" s="1047"/>
      <c r="W61" s="1047"/>
      <c r="X61" s="1047"/>
      <c r="Y61" s="1047"/>
      <c r="Z61" s="152" t="str">
        <f>IF(AND(B9&lt;&gt;"処遇加算なし",F15=4),IF(V36="✓",1,IF(V37="✓",2,"")),"")</f>
        <v/>
      </c>
      <c r="AA61" s="145"/>
      <c r="AB61" s="149"/>
      <c r="AC61" s="1047" t="s">
        <v>2362</v>
      </c>
      <c r="AD61" s="1047"/>
      <c r="AE61" s="1047"/>
      <c r="AF61" s="1047"/>
      <c r="AG61" s="1047"/>
      <c r="AH61" s="425">
        <f>IF(AND(F15&lt;&gt;4,F15&lt;&gt;5),0,IF(AX8="○",1,2))</f>
        <v>2</v>
      </c>
      <c r="AI61" s="153"/>
      <c r="AJ61" s="149"/>
      <c r="AK61" s="1047" t="s">
        <v>2362</v>
      </c>
      <c r="AL61" s="1047"/>
      <c r="AM61" s="1047"/>
      <c r="AN61" s="1047"/>
      <c r="AO61" s="1047"/>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047" t="s">
        <v>2363</v>
      </c>
      <c r="V62" s="1047"/>
      <c r="W62" s="1047"/>
      <c r="X62" s="1047"/>
      <c r="Y62" s="1047"/>
      <c r="Z62" s="152" t="str">
        <f>IF(AND(B9&lt;&gt;"処遇加算なし",F15=4),IF(V40="✓",1,IF(V41="✓",2,"")),"")</f>
        <v/>
      </c>
      <c r="AA62" s="145"/>
      <c r="AB62" s="149"/>
      <c r="AC62" s="1047" t="s">
        <v>2363</v>
      </c>
      <c r="AD62" s="1047"/>
      <c r="AE62" s="1047"/>
      <c r="AF62" s="1047"/>
      <c r="AG62" s="1047"/>
      <c r="AH62" s="425">
        <f>IF(AND(F15&lt;&gt;4,F15&lt;&gt;5),0,IF(AY8="○",1,2))</f>
        <v>2</v>
      </c>
      <c r="AI62" s="153"/>
      <c r="AJ62" s="149"/>
      <c r="AK62" s="1047" t="s">
        <v>2363</v>
      </c>
      <c r="AL62" s="1047"/>
      <c r="AM62" s="1047"/>
      <c r="AN62" s="1047"/>
      <c r="AO62" s="1047"/>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040" t="s">
        <v>2364</v>
      </c>
      <c r="V63" s="1040"/>
      <c r="W63" s="1040"/>
      <c r="X63" s="1040"/>
      <c r="Y63" s="1040"/>
      <c r="Z63" s="152" t="str">
        <f>IF(AND(B9&lt;&gt;"処遇加算なし",F15=4),IF(V44="✓",1,IF(V45="✓",2,"")),"")</f>
        <v/>
      </c>
      <c r="AA63" s="145"/>
      <c r="AB63" s="149"/>
      <c r="AC63" s="1040" t="s">
        <v>2364</v>
      </c>
      <c r="AD63" s="1040"/>
      <c r="AE63" s="1040"/>
      <c r="AF63" s="1040"/>
      <c r="AG63" s="1040"/>
      <c r="AH63" s="425">
        <f>IF(AND(F15&lt;&gt;4,F15&lt;&gt;5),0,IF(AZ8="○",1,2))</f>
        <v>2</v>
      </c>
      <c r="AI63" s="153"/>
      <c r="AJ63" s="149"/>
      <c r="AK63" s="1040" t="s">
        <v>2364</v>
      </c>
      <c r="AL63" s="1040"/>
      <c r="AM63" s="1040"/>
      <c r="AN63" s="1040"/>
      <c r="AO63" s="1040"/>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1" sqref="B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2324</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009"/>
      <c r="Q5" s="1010"/>
      <c r="R5" s="1010"/>
      <c r="S5" s="1010"/>
      <c r="T5" s="1010"/>
      <c r="U5" s="1010"/>
      <c r="V5" s="1010"/>
      <c r="W5" s="1010"/>
      <c r="X5" s="1011"/>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095" t="str">
        <f>IFERROR(VLOOKUP(Y5,【参考】数式用!$A$5:$AB$37,MATCH(V11,【参考】数式用!$B$4:$AB$4,0)+1,FALSE),"")</f>
        <v/>
      </c>
      <c r="W12" s="1095"/>
      <c r="X12" s="1095"/>
      <c r="Y12" s="1095"/>
      <c r="Z12" s="1095"/>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v>0</v>
      </c>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E4" sqref="AE4:AH4"/>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2325</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532"/>
      <c r="AR2" s="532"/>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528"/>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531" t="s">
        <v>2110</v>
      </c>
      <c r="F15" s="54">
        <v>4</v>
      </c>
      <c r="G15" s="531" t="s">
        <v>2111</v>
      </c>
      <c r="H15" s="1062" t="s">
        <v>2112</v>
      </c>
      <c r="I15" s="1062"/>
      <c r="J15" s="1075"/>
      <c r="K15" s="54">
        <v>7</v>
      </c>
      <c r="L15" s="531" t="s">
        <v>2110</v>
      </c>
      <c r="M15" s="54">
        <v>3</v>
      </c>
      <c r="N15" s="531" t="s">
        <v>2111</v>
      </c>
      <c r="O15" s="531" t="s">
        <v>2113</v>
      </c>
      <c r="P15" s="104">
        <f>(K15*12+M15)-(D15*12+F15)+1</f>
        <v>12</v>
      </c>
      <c r="Q15" s="1062" t="s">
        <v>2114</v>
      </c>
      <c r="R15" s="1062"/>
      <c r="S15" s="105" t="s">
        <v>69</v>
      </c>
      <c r="U15" s="528"/>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530"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530"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530"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530"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530"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530"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530"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530"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530"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530"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530"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530"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530"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529"/>
      <c r="AB42" s="529"/>
      <c r="AC42" s="136"/>
      <c r="AD42" s="1032" t="s">
        <v>15</v>
      </c>
      <c r="AE42" s="1032"/>
      <c r="AF42" s="1032"/>
      <c r="AG42" s="1032"/>
      <c r="AH42" s="1032"/>
      <c r="AI42" s="529"/>
      <c r="AJ42" s="529"/>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530"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530"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2326</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0"/>
      <c r="AR2" s="430"/>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26"/>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29" t="s">
        <v>2110</v>
      </c>
      <c r="F15" s="54">
        <v>4</v>
      </c>
      <c r="G15" s="429" t="s">
        <v>2111</v>
      </c>
      <c r="H15" s="1062" t="s">
        <v>2112</v>
      </c>
      <c r="I15" s="1062"/>
      <c r="J15" s="1075"/>
      <c r="K15" s="54">
        <v>7</v>
      </c>
      <c r="L15" s="429" t="s">
        <v>2110</v>
      </c>
      <c r="M15" s="54">
        <v>3</v>
      </c>
      <c r="N15" s="429" t="s">
        <v>2111</v>
      </c>
      <c r="O15" s="429" t="s">
        <v>2113</v>
      </c>
      <c r="P15" s="104">
        <f>(K15*12+M15)-(D15*12+F15)+1</f>
        <v>12</v>
      </c>
      <c r="Q15" s="1062" t="s">
        <v>2114</v>
      </c>
      <c r="R15" s="1062"/>
      <c r="S15" s="105" t="s">
        <v>69</v>
      </c>
      <c r="U15" s="426"/>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2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2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2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2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2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2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2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2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2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2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2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2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2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27"/>
      <c r="AB42" s="427"/>
      <c r="AC42" s="136"/>
      <c r="AD42" s="1032" t="s">
        <v>15</v>
      </c>
      <c r="AE42" s="1032"/>
      <c r="AF42" s="1032"/>
      <c r="AG42" s="1032"/>
      <c r="AH42" s="1032"/>
      <c r="AI42" s="427"/>
      <c r="AJ42" s="42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2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2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2327</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K6" sqref="AK6"/>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2328</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F1" sqref="F1"/>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2329</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V3" sqref="V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6" t="s">
        <v>2330</v>
      </c>
      <c r="O1" s="1076"/>
      <c r="P1" s="1076"/>
      <c r="Q1" s="1076"/>
      <c r="R1" s="1076"/>
      <c r="S1" s="1076"/>
      <c r="T1" s="1076"/>
      <c r="U1" s="1076"/>
      <c r="V1" s="1076"/>
      <c r="W1" s="1076"/>
      <c r="X1" s="1076"/>
      <c r="Y1" s="1076"/>
      <c r="Z1" s="1076"/>
      <c r="AA1" s="1076"/>
      <c r="AB1" s="1076"/>
      <c r="AC1" s="1076"/>
      <c r="AD1" s="1076"/>
      <c r="AE1" s="1076"/>
      <c r="AF1" s="1203" t="s">
        <v>25</v>
      </c>
      <c r="AG1" s="1203"/>
      <c r="AH1" s="1203"/>
      <c r="AI1" s="1204" t="str">
        <f>IF(G5="","",G5)</f>
        <v/>
      </c>
      <c r="AJ1" s="1204"/>
      <c r="AK1" s="1204"/>
      <c r="AL1" s="1204"/>
      <c r="AM1" s="1204"/>
      <c r="AN1" s="1204"/>
      <c r="AO1" s="1204"/>
      <c r="AP1" s="1204"/>
      <c r="AS1" s="1036" t="str">
        <f>B9&amp;G9&amp;L9</f>
        <v/>
      </c>
      <c r="AT1" s="1037"/>
      <c r="AU1" s="1037"/>
      <c r="AV1" s="1037"/>
      <c r="AW1" s="1037"/>
      <c r="AX1" s="1037"/>
      <c r="AY1" s="1037"/>
      <c r="AZ1" s="1037"/>
      <c r="BA1" s="1037"/>
      <c r="BB1" s="1037"/>
      <c r="BC1" s="1037"/>
      <c r="BD1" s="1037"/>
      <c r="BE1" s="1038"/>
      <c r="BF1" s="1035" t="str">
        <f>IFERROR(VLOOKUP(Y5,【参考】数式用!$AH$2:$AI$34,2,FALSE),"")</f>
        <v/>
      </c>
      <c r="BG1" s="1035"/>
      <c r="BH1" s="1035"/>
      <c r="BI1" s="1035"/>
      <c r="BJ1" s="1035"/>
      <c r="BK1" s="1035"/>
      <c r="BL1" s="1035"/>
      <c r="BM1" s="1035"/>
      <c r="BN1" s="1035"/>
      <c r="BO1" s="1035"/>
      <c r="BP1" s="1035"/>
      <c r="CE1" s="74" t="s">
        <v>2189</v>
      </c>
    </row>
    <row r="2" spans="1:88" s="75" customFormat="1" ht="19.5" customHeight="1" thickBot="1">
      <c r="C2" s="73"/>
      <c r="D2" s="73"/>
      <c r="E2" s="73"/>
      <c r="F2" s="73"/>
      <c r="G2" s="73"/>
      <c r="H2" s="73"/>
      <c r="I2" s="73"/>
      <c r="J2" s="73"/>
      <c r="K2" s="73"/>
      <c r="L2" s="73"/>
      <c r="M2" s="73"/>
      <c r="N2" s="1076"/>
      <c r="O2" s="1076"/>
      <c r="P2" s="1076"/>
      <c r="Q2" s="1076"/>
      <c r="R2" s="1076"/>
      <c r="S2" s="1076"/>
      <c r="T2" s="1076"/>
      <c r="U2" s="1076"/>
      <c r="V2" s="1076"/>
      <c r="W2" s="1076"/>
      <c r="X2" s="1076"/>
      <c r="Y2" s="1076"/>
      <c r="Z2" s="1076"/>
      <c r="AA2" s="1076"/>
      <c r="AB2" s="1076"/>
      <c r="AC2" s="1076"/>
      <c r="AD2" s="1076"/>
      <c r="AE2" s="1076"/>
      <c r="AF2" s="73"/>
      <c r="AG2" s="73"/>
      <c r="AH2" s="73"/>
      <c r="AI2" s="73"/>
      <c r="AJ2" s="73"/>
      <c r="AK2" s="73"/>
      <c r="AL2" s="73"/>
      <c r="AM2" s="73"/>
      <c r="AN2" s="73"/>
      <c r="AO2" s="73"/>
      <c r="AP2" s="73"/>
      <c r="AQ2" s="436"/>
      <c r="AR2" s="436"/>
      <c r="CE2" s="992" t="s">
        <v>2192</v>
      </c>
      <c r="CF2" s="992"/>
      <c r="CG2" s="992"/>
      <c r="CH2" s="992"/>
      <c r="CI2" s="1208" t="str">
        <f>IF(AI1&lt;&gt;"",1,"")</f>
        <v/>
      </c>
      <c r="CJ2" s="1209"/>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2" t="s">
        <v>2186</v>
      </c>
      <c r="CF3" s="992"/>
      <c r="CG3" s="992"/>
      <c r="CH3" s="992"/>
      <c r="CI3" s="1210" t="str">
        <f>IF(AND(L9="ベア加算",Q49="ベア加算"),1,"")</f>
        <v/>
      </c>
      <c r="CJ3" s="1211"/>
    </row>
    <row r="4" spans="1:88" ht="28.5" customHeight="1">
      <c r="B4" s="1130" t="s">
        <v>2237</v>
      </c>
      <c r="C4" s="1130"/>
      <c r="D4" s="1130"/>
      <c r="E4" s="1130"/>
      <c r="F4" s="1130"/>
      <c r="G4" s="1131" t="s">
        <v>0</v>
      </c>
      <c r="H4" s="1131"/>
      <c r="I4" s="1131"/>
      <c r="J4" s="1132" t="s">
        <v>1</v>
      </c>
      <c r="K4" s="1133"/>
      <c r="L4" s="1133"/>
      <c r="M4" s="1133"/>
      <c r="N4" s="1133"/>
      <c r="O4" s="1134"/>
      <c r="P4" s="987" t="s">
        <v>2</v>
      </c>
      <c r="Q4" s="988"/>
      <c r="R4" s="988"/>
      <c r="S4" s="988"/>
      <c r="T4" s="988"/>
      <c r="U4" s="988"/>
      <c r="V4" s="988"/>
      <c r="W4" s="988"/>
      <c r="X4" s="989"/>
      <c r="Y4" s="1132" t="s">
        <v>3</v>
      </c>
      <c r="Z4" s="1133"/>
      <c r="AA4" s="1133"/>
      <c r="AB4" s="1133"/>
      <c r="AC4" s="1133"/>
      <c r="AD4" s="1134"/>
      <c r="AE4" s="1098" t="s">
        <v>2317</v>
      </c>
      <c r="AF4" s="1099"/>
      <c r="AG4" s="1099"/>
      <c r="AH4" s="1100"/>
      <c r="AI4" s="1098" t="s">
        <v>2318</v>
      </c>
      <c r="AJ4" s="1099"/>
      <c r="AK4" s="1099"/>
      <c r="AL4" s="1100"/>
      <c r="AM4" s="1098" t="s">
        <v>2319</v>
      </c>
      <c r="AN4" s="1099"/>
      <c r="AO4" s="1099"/>
      <c r="AP4" s="1100"/>
      <c r="AS4" s="83"/>
      <c r="AT4" s="984" t="s">
        <v>2095</v>
      </c>
      <c r="AU4" s="984" t="s">
        <v>2055</v>
      </c>
      <c r="AV4" s="984" t="s">
        <v>2056</v>
      </c>
      <c r="AW4" s="984" t="s">
        <v>2057</v>
      </c>
      <c r="AX4" s="984" t="s">
        <v>2058</v>
      </c>
      <c r="AY4" s="984" t="s">
        <v>2059</v>
      </c>
      <c r="AZ4" s="984" t="s">
        <v>2094</v>
      </c>
      <c r="BA4" s="84"/>
      <c r="CE4" s="992" t="s">
        <v>2191</v>
      </c>
      <c r="CF4" s="992"/>
      <c r="CG4" s="992"/>
      <c r="CH4" s="992"/>
      <c r="CI4" s="990" t="str">
        <f>IF(OR(OR(G49="処遇加算Ⅰ",G49="処遇加算Ⅱ"),OR(AS48="処遇加算Ⅰ",AS48="処遇加算Ⅱ")),1,"")</f>
        <v/>
      </c>
      <c r="CJ4" s="991"/>
    </row>
    <row r="5" spans="1:88" ht="33" customHeight="1">
      <c r="B5" s="1118"/>
      <c r="C5" s="1118"/>
      <c r="D5" s="1118"/>
      <c r="E5" s="1118"/>
      <c r="F5" s="1118"/>
      <c r="G5" s="1119"/>
      <c r="H5" s="1119"/>
      <c r="I5" s="1119"/>
      <c r="J5" s="1120"/>
      <c r="K5" s="1120"/>
      <c r="L5" s="1120"/>
      <c r="M5" s="1121"/>
      <c r="N5" s="1121"/>
      <c r="O5" s="1121"/>
      <c r="P5" s="1216"/>
      <c r="Q5" s="1217"/>
      <c r="R5" s="1217"/>
      <c r="S5" s="1217"/>
      <c r="T5" s="1217"/>
      <c r="U5" s="1217"/>
      <c r="V5" s="1217"/>
      <c r="W5" s="1217"/>
      <c r="X5" s="1218"/>
      <c r="Y5" s="1101"/>
      <c r="Z5" s="1101"/>
      <c r="AA5" s="1101"/>
      <c r="AB5" s="1101"/>
      <c r="AC5" s="1101"/>
      <c r="AD5" s="1101"/>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2185</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2188</v>
      </c>
      <c r="CF6" s="992"/>
      <c r="CG6" s="992"/>
      <c r="CH6" s="992"/>
      <c r="CI6" s="990" t="str">
        <f>IF(OR(AH61=1,AP61=1),1,"")</f>
        <v/>
      </c>
      <c r="CJ6" s="991"/>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2187</v>
      </c>
      <c r="CF7" s="1212"/>
      <c r="CG7" s="1212"/>
      <c r="CH7" s="1212"/>
      <c r="CI7" s="990" t="str">
        <f>IF(AND(AH62=1,AD41=""),1,"")</f>
        <v/>
      </c>
      <c r="CJ7" s="991"/>
    </row>
    <row r="8" spans="1:88" ht="17.25" customHeight="1" thickBot="1">
      <c r="B8" s="1124" t="s">
        <v>2145</v>
      </c>
      <c r="C8" s="1125"/>
      <c r="D8" s="1125"/>
      <c r="E8" s="1125"/>
      <c r="F8" s="1125"/>
      <c r="G8" s="1125"/>
      <c r="H8" s="1125"/>
      <c r="I8" s="1125"/>
      <c r="J8" s="1125"/>
      <c r="K8" s="1125"/>
      <c r="L8" s="1125"/>
      <c r="M8" s="1125"/>
      <c r="N8" s="1125"/>
      <c r="O8" s="1125"/>
      <c r="P8" s="1125"/>
      <c r="Q8" s="1125"/>
      <c r="R8" s="1125"/>
      <c r="S8" s="1126"/>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2187</v>
      </c>
      <c r="CF8" s="1212"/>
      <c r="CG8" s="1212"/>
      <c r="CH8" s="1212"/>
      <c r="CI8" s="990" t="str">
        <f>IF(AND(AP62=1,AL41=""),1,"")</f>
        <v/>
      </c>
      <c r="CJ8" s="991"/>
    </row>
    <row r="9" spans="1:88" ht="26.25" customHeight="1">
      <c r="B9" s="1139"/>
      <c r="C9" s="1140"/>
      <c r="D9" s="1140"/>
      <c r="E9" s="1140"/>
      <c r="F9" s="1141"/>
      <c r="G9" s="1142"/>
      <c r="H9" s="1143"/>
      <c r="I9" s="1143"/>
      <c r="J9" s="1143"/>
      <c r="K9" s="1144"/>
      <c r="L9" s="1145"/>
      <c r="M9" s="1146"/>
      <c r="N9" s="1146"/>
      <c r="O9" s="1146"/>
      <c r="P9" s="1147"/>
      <c r="Q9" s="1122" t="s">
        <v>2051</v>
      </c>
      <c r="R9" s="1123"/>
      <c r="S9" s="1123"/>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2187</v>
      </c>
      <c r="CF9" s="992"/>
      <c r="CG9" s="992"/>
      <c r="CH9" s="992"/>
      <c r="CI9" s="990" t="str">
        <f>IF(OR(AH62=1,AP62=1),1,"")</f>
        <v/>
      </c>
      <c r="CJ9" s="991"/>
    </row>
    <row r="10" spans="1:88" ht="11.25" customHeight="1">
      <c r="B10" s="1148" t="str">
        <f>IFERROR(VLOOKUP(Y5,【参考】数式用!$A$5:$J$37,MATCH(B9,【参考】数式用!$B$4:$J$4,0)+1,0),"")</f>
        <v/>
      </c>
      <c r="C10" s="1149"/>
      <c r="D10" s="1149"/>
      <c r="E10" s="1149"/>
      <c r="F10" s="1150"/>
      <c r="G10" s="1148" t="str">
        <f>IFERROR(VLOOKUP(Y5,【参考】数式用!$A$5:$J$37,MATCH(G9,【参考】数式用!$B$4:$J$4,0)+1,0),"")</f>
        <v/>
      </c>
      <c r="H10" s="1149"/>
      <c r="I10" s="1149"/>
      <c r="J10" s="1149"/>
      <c r="K10" s="1150"/>
      <c r="L10" s="1154" t="str">
        <f>IFERROR(VLOOKUP(Y5,【参考】数式用!$A$5:$J$37,MATCH(L9,【参考】数式用!$B$4:$J$4,0)+1,0),"")</f>
        <v/>
      </c>
      <c r="M10" s="1155"/>
      <c r="N10" s="1155"/>
      <c r="O10" s="1155"/>
      <c r="P10" s="1156"/>
      <c r="Q10" s="1160">
        <f>SUM(B10,G10,L10)</f>
        <v>0</v>
      </c>
      <c r="R10" s="1161"/>
      <c r="S10" s="1161"/>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2190</v>
      </c>
      <c r="CF10" s="992"/>
      <c r="CG10" s="992"/>
      <c r="CH10" s="992"/>
      <c r="CI10" s="990">
        <f>IF(OR(AH63=1,AP63=1),1,0)</f>
        <v>0</v>
      </c>
      <c r="CJ10" s="991"/>
    </row>
    <row r="11" spans="1:88" s="94" customFormat="1" ht="20.25" customHeight="1" thickBot="1">
      <c r="B11" s="1151"/>
      <c r="C11" s="1152"/>
      <c r="D11" s="1152"/>
      <c r="E11" s="1152"/>
      <c r="F11" s="1153"/>
      <c r="G11" s="1151"/>
      <c r="H11" s="1152"/>
      <c r="I11" s="1152"/>
      <c r="J11" s="1152"/>
      <c r="K11" s="1153"/>
      <c r="L11" s="1157"/>
      <c r="M11" s="1158"/>
      <c r="N11" s="1158"/>
      <c r="O11" s="1158"/>
      <c r="P11" s="1159"/>
      <c r="Q11" s="1160"/>
      <c r="R11" s="1161"/>
      <c r="S11" s="1161"/>
      <c r="T11" s="1033"/>
      <c r="U11" s="1023"/>
      <c r="V11" s="1096" t="str">
        <f>IFERROR(IF(VLOOKUP(AS1,【参考】数式用2!E6:L23,5,FALSE)="","",VLOOKUP(AS1,【参考】数式用2!E6:L23,5,FALSE)),"")</f>
        <v/>
      </c>
      <c r="W11" s="1096"/>
      <c r="X11" s="1096"/>
      <c r="Y11" s="1096"/>
      <c r="Z11" s="109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7"/>
      <c r="D12" s="1117"/>
      <c r="E12" s="1117"/>
      <c r="F12" s="1117"/>
      <c r="G12" s="1117"/>
      <c r="H12" s="1117"/>
      <c r="I12" s="1117"/>
      <c r="J12" s="1117"/>
      <c r="K12" s="1117"/>
      <c r="L12" s="1117"/>
      <c r="M12" s="1117"/>
      <c r="N12" s="1117"/>
      <c r="O12" s="1117"/>
      <c r="P12" s="1117"/>
      <c r="Q12" s="1117"/>
      <c r="R12" s="1117"/>
      <c r="S12" s="1117"/>
      <c r="T12" s="1033"/>
      <c r="U12" s="1023"/>
      <c r="V12" s="1219" t="str">
        <f>IFERROR(VLOOKUP(Y5,【参考】数式用!$A$5:$AB$37,MATCH(V11,【参考】数式用!$B$4:$AB$4,0)+1,FALSE),"")</f>
        <v/>
      </c>
      <c r="W12" s="1219"/>
      <c r="X12" s="1219"/>
      <c r="Y12" s="1219"/>
      <c r="Z12" s="1219"/>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9" t="s">
        <v>2115</v>
      </c>
      <c r="C13" s="1070"/>
      <c r="D13" s="1070"/>
      <c r="E13" s="1070"/>
      <c r="F13" s="1070"/>
      <c r="G13" s="1070"/>
      <c r="H13" s="1070"/>
      <c r="I13" s="1070"/>
      <c r="J13" s="1070"/>
      <c r="K13" s="1070"/>
      <c r="L13" s="1070"/>
      <c r="M13" s="1070"/>
      <c r="N13" s="1070"/>
      <c r="O13" s="1070"/>
      <c r="P13" s="1070"/>
      <c r="Q13" s="1070"/>
      <c r="R13" s="1070"/>
      <c r="S13" s="1071"/>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2"/>
      <c r="C14" s="1073"/>
      <c r="D14" s="1073"/>
      <c r="E14" s="1073"/>
      <c r="F14" s="1073"/>
      <c r="G14" s="1073"/>
      <c r="H14" s="1073"/>
      <c r="I14" s="1073"/>
      <c r="J14" s="1073"/>
      <c r="K14" s="1073"/>
      <c r="L14" s="1073"/>
      <c r="M14" s="1073"/>
      <c r="N14" s="1073"/>
      <c r="O14" s="1073"/>
      <c r="P14" s="1073"/>
      <c r="Q14" s="1073"/>
      <c r="R14" s="1073"/>
      <c r="S14" s="1074"/>
      <c r="U14" s="434"/>
      <c r="V14" s="1096" t="str">
        <f>IFERROR(IF(VLOOKUP(AS1,【参考】数式用2!E6:L23,7,FALSE)="","",VLOOKUP(AS1,【参考】数式用2!E6:L23,7,FALSE)),"")</f>
        <v/>
      </c>
      <c r="W14" s="1096"/>
      <c r="X14" s="1096"/>
      <c r="Y14" s="1096"/>
      <c r="Z14" s="109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0" t="s">
        <v>2109</v>
      </c>
      <c r="C15" s="1061"/>
      <c r="D15" s="54">
        <v>6</v>
      </c>
      <c r="E15" s="437" t="s">
        <v>2110</v>
      </c>
      <c r="F15" s="54">
        <v>4</v>
      </c>
      <c r="G15" s="437" t="s">
        <v>2111</v>
      </c>
      <c r="H15" s="1062" t="s">
        <v>2112</v>
      </c>
      <c r="I15" s="1062"/>
      <c r="J15" s="1075"/>
      <c r="K15" s="54">
        <v>7</v>
      </c>
      <c r="L15" s="437" t="s">
        <v>2110</v>
      </c>
      <c r="M15" s="54">
        <v>3</v>
      </c>
      <c r="N15" s="437" t="s">
        <v>2111</v>
      </c>
      <c r="O15" s="437" t="s">
        <v>2113</v>
      </c>
      <c r="P15" s="104">
        <f>(K15*12+M15)-(D15*12+F15)+1</f>
        <v>12</v>
      </c>
      <c r="Q15" s="1062" t="s">
        <v>2114</v>
      </c>
      <c r="R15" s="1062"/>
      <c r="S15" s="105" t="s">
        <v>69</v>
      </c>
      <c r="U15" s="434"/>
      <c r="V15" s="1063" t="str">
        <f>IFERROR(VLOOKUP(Y5,【参考】数式用!$A$5:$AB$37,MATCH(V14,【参考】数式用!$B$4:$AB$4,0)+1,FALSE),"")</f>
        <v/>
      </c>
      <c r="W15" s="1064"/>
      <c r="X15" s="1064"/>
      <c r="Y15" s="1064"/>
      <c r="Z15" s="1065"/>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6"/>
      <c r="W16" s="1067"/>
      <c r="X16" s="1067"/>
      <c r="Y16" s="1067"/>
      <c r="Z16" s="1068"/>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3" t="s">
        <v>2062</v>
      </c>
      <c r="C18" s="1093"/>
      <c r="D18" s="1093"/>
      <c r="E18" s="1093"/>
      <c r="F18" s="1093"/>
      <c r="G18" s="1093"/>
      <c r="H18" s="1093"/>
      <c r="I18" s="1093"/>
      <c r="J18" s="1093"/>
      <c r="K18" s="1093"/>
      <c r="L18" s="1093"/>
      <c r="M18" s="1093"/>
      <c r="N18" s="1093"/>
      <c r="O18" s="1093"/>
      <c r="P18" s="1093"/>
      <c r="Q18" s="1093"/>
      <c r="R18" s="1093"/>
      <c r="S18" s="1093"/>
      <c r="AI18" s="116"/>
      <c r="AJ18" s="116"/>
      <c r="AK18" s="116"/>
      <c r="AL18" s="116"/>
      <c r="AM18" s="116"/>
      <c r="AN18" s="116"/>
      <c r="AO18" s="116"/>
      <c r="AP18" s="116"/>
      <c r="AQ18" s="116"/>
    </row>
    <row r="19" spans="2:60" ht="6" customHeight="1" thickBot="1">
      <c r="B19" s="1093"/>
      <c r="C19" s="1093"/>
      <c r="D19" s="1093"/>
      <c r="E19" s="1093"/>
      <c r="F19" s="1093"/>
      <c r="G19" s="1093"/>
      <c r="H19" s="1093"/>
      <c r="I19" s="1093"/>
      <c r="J19" s="1093"/>
      <c r="K19" s="1093"/>
      <c r="L19" s="1093"/>
      <c r="M19" s="1093"/>
      <c r="N19" s="1093"/>
      <c r="O19" s="1093"/>
      <c r="P19" s="1093"/>
      <c r="Q19" s="1093"/>
      <c r="R19" s="1093"/>
      <c r="S19" s="1093"/>
      <c r="AI19" s="116"/>
      <c r="AJ19" s="116"/>
      <c r="AK19" s="116"/>
      <c r="AL19" s="116"/>
      <c r="AM19" s="116"/>
      <c r="AN19" s="116"/>
      <c r="AO19" s="116"/>
      <c r="AP19" s="116"/>
      <c r="AQ19" s="116"/>
    </row>
    <row r="20" spans="2:60" ht="12.95" customHeight="1">
      <c r="B20" s="1094"/>
      <c r="C20" s="1094"/>
      <c r="D20" s="1094"/>
      <c r="E20" s="1094"/>
      <c r="F20" s="1094"/>
      <c r="G20" s="1094"/>
      <c r="H20" s="1094"/>
      <c r="I20" s="1094"/>
      <c r="J20" s="1094"/>
      <c r="K20" s="1094"/>
      <c r="L20" s="1094"/>
      <c r="M20" s="1094"/>
      <c r="N20" s="1094"/>
      <c r="O20" s="1094"/>
      <c r="P20" s="1094"/>
      <c r="Q20" s="1094"/>
      <c r="R20" s="1094"/>
      <c r="S20" s="1094"/>
      <c r="T20" s="117"/>
      <c r="U20" s="78"/>
      <c r="V20" s="1077" t="s">
        <v>215</v>
      </c>
      <c r="W20" s="1077"/>
      <c r="X20" s="1077"/>
      <c r="Y20" s="1077"/>
      <c r="Z20" s="1077"/>
      <c r="AA20" s="91"/>
      <c r="AB20" s="91"/>
      <c r="AC20" s="1077" t="str">
        <f>IF(F15=4,"R6.4～R6.5",IF(F15=5,"R6.5",""))</f>
        <v>R6.4～R6.5</v>
      </c>
      <c r="AD20" s="1077"/>
      <c r="AE20" s="1077"/>
      <c r="AF20" s="1077"/>
      <c r="AG20" s="1077"/>
      <c r="AH20" s="1077"/>
      <c r="AI20" s="91"/>
      <c r="AJ20" s="91"/>
      <c r="AK20" s="1077" t="str">
        <f>IF(OR(F15=4,F15=5),"R6.6","R"&amp;D15&amp;"."&amp;F15)&amp;"～R"&amp;K15&amp;"."&amp;M15</f>
        <v>R6.6～R7.3</v>
      </c>
      <c r="AL20" s="1077"/>
      <c r="AM20" s="1077"/>
      <c r="AN20" s="1077"/>
      <c r="AO20" s="1077"/>
      <c r="AP20" s="1077"/>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084" t="s">
        <v>2121</v>
      </c>
      <c r="C21" s="1085"/>
      <c r="D21" s="1085"/>
      <c r="E21" s="1085"/>
      <c r="F21" s="1086"/>
      <c r="G21" s="1078" t="s">
        <v>216</v>
      </c>
      <c r="H21" s="1079"/>
      <c r="I21" s="1079"/>
      <c r="J21" s="1079"/>
      <c r="K21" s="1079"/>
      <c r="L21" s="1079"/>
      <c r="M21" s="1079"/>
      <c r="N21" s="1079"/>
      <c r="O21" s="1079"/>
      <c r="P21" s="1079"/>
      <c r="Q21" s="1079"/>
      <c r="R21" s="1079"/>
      <c r="S21" s="1079"/>
      <c r="T21" s="1080"/>
      <c r="U21" s="118"/>
      <c r="V21" s="438" t="str">
        <f>IFERROR(IF(L9="ベア加算","✓",""),"")</f>
        <v/>
      </c>
      <c r="W21" s="1032" t="s">
        <v>14</v>
      </c>
      <c r="X21" s="1032"/>
      <c r="Y21" s="1032"/>
      <c r="Z21" s="1032"/>
      <c r="AA21" s="1022" t="s">
        <v>12</v>
      </c>
      <c r="AB21" s="1023"/>
      <c r="AC21" s="120"/>
      <c r="AD21" s="1034" t="s">
        <v>14</v>
      </c>
      <c r="AE21" s="1034"/>
      <c r="AF21" s="1034"/>
      <c r="AG21" s="1034"/>
      <c r="AH21" s="1034"/>
      <c r="AI21" s="1022" t="s">
        <v>12</v>
      </c>
      <c r="AJ21" s="1023"/>
      <c r="AK21" s="121"/>
      <c r="AL21" s="1034" t="s">
        <v>14</v>
      </c>
      <c r="AM21" s="1034"/>
      <c r="AN21" s="1034"/>
      <c r="AO21" s="1034"/>
      <c r="AP21" s="1034"/>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087"/>
      <c r="C22" s="1088"/>
      <c r="D22" s="1088"/>
      <c r="E22" s="1088"/>
      <c r="F22" s="1089"/>
      <c r="G22" s="1081"/>
      <c r="H22" s="1082"/>
      <c r="I22" s="1082"/>
      <c r="J22" s="1082"/>
      <c r="K22" s="1082"/>
      <c r="L22" s="1082"/>
      <c r="M22" s="1082"/>
      <c r="N22" s="1082"/>
      <c r="O22" s="1082"/>
      <c r="P22" s="1082"/>
      <c r="Q22" s="1082"/>
      <c r="R22" s="1082"/>
      <c r="S22" s="1082"/>
      <c r="T22" s="1083"/>
      <c r="U22" s="118"/>
      <c r="V22" s="122" t="str">
        <f>IFERROR(IF(L9="ベア加算なし","✓",""),"")</f>
        <v/>
      </c>
      <c r="W22" s="1056" t="s">
        <v>15</v>
      </c>
      <c r="X22" s="1032"/>
      <c r="Y22" s="1057"/>
      <c r="Z22" s="1058"/>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4" t="s">
        <v>2067</v>
      </c>
      <c r="C24" s="1085"/>
      <c r="D24" s="1085"/>
      <c r="E24" s="1085"/>
      <c r="F24" s="1086"/>
      <c r="G24" s="1078" t="s">
        <v>2320</v>
      </c>
      <c r="H24" s="1079"/>
      <c r="I24" s="1079"/>
      <c r="J24" s="1079"/>
      <c r="K24" s="1079"/>
      <c r="L24" s="1079"/>
      <c r="M24" s="1079"/>
      <c r="N24" s="1079"/>
      <c r="O24" s="1079"/>
      <c r="P24" s="1079"/>
      <c r="Q24" s="1079"/>
      <c r="R24" s="1079"/>
      <c r="S24" s="1079"/>
      <c r="T24" s="1080"/>
      <c r="U24" s="118"/>
      <c r="V24" s="438" t="str">
        <f>IFERROR(IF(OR(B9="処遇加算Ⅰ",B9="処遇加算Ⅱ"),"✓",""),"")</f>
        <v/>
      </c>
      <c r="W24" s="1090" t="s">
        <v>2096</v>
      </c>
      <c r="X24" s="1091"/>
      <c r="Y24" s="1091"/>
      <c r="Z24" s="1092"/>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62"/>
      <c r="C25" s="1163"/>
      <c r="D25" s="1163"/>
      <c r="E25" s="1163"/>
      <c r="F25" s="1164"/>
      <c r="G25" s="1026"/>
      <c r="H25" s="1027"/>
      <c r="I25" s="1027"/>
      <c r="J25" s="1027"/>
      <c r="K25" s="1027"/>
      <c r="L25" s="1027"/>
      <c r="M25" s="1027"/>
      <c r="N25" s="1027"/>
      <c r="O25" s="1027"/>
      <c r="P25" s="1027"/>
      <c r="Q25" s="1027"/>
      <c r="R25" s="1027"/>
      <c r="S25" s="1027"/>
      <c r="T25" s="1097"/>
      <c r="U25" s="118"/>
      <c r="V25" s="438" t="str">
        <f>IFERROR(IF(B9="処遇加算Ⅲ","✓",""),"")</f>
        <v/>
      </c>
      <c r="W25" s="1090" t="s">
        <v>19</v>
      </c>
      <c r="X25" s="1091"/>
      <c r="Y25" s="1091"/>
      <c r="Z25" s="1092"/>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087"/>
      <c r="C26" s="1088"/>
      <c r="D26" s="1088"/>
      <c r="E26" s="1088"/>
      <c r="F26" s="1089"/>
      <c r="G26" s="1081"/>
      <c r="H26" s="1082"/>
      <c r="I26" s="1082"/>
      <c r="J26" s="1082"/>
      <c r="K26" s="1082"/>
      <c r="L26" s="1082"/>
      <c r="M26" s="1082"/>
      <c r="N26" s="1082"/>
      <c r="O26" s="1082"/>
      <c r="P26" s="1082"/>
      <c r="Q26" s="1082"/>
      <c r="R26" s="1082"/>
      <c r="S26" s="1082"/>
      <c r="T26" s="1083"/>
      <c r="U26" s="92"/>
      <c r="V26" s="438" t="str">
        <f>IFERROR(IF(B9="処遇加算なし","✓",""),"")</f>
        <v/>
      </c>
      <c r="W26" s="1090" t="s">
        <v>2097</v>
      </c>
      <c r="X26" s="1091"/>
      <c r="Y26" s="1091"/>
      <c r="Z26" s="1092"/>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4" t="s">
        <v>2068</v>
      </c>
      <c r="C28" s="1085"/>
      <c r="D28" s="1085"/>
      <c r="E28" s="1085"/>
      <c r="F28" s="1086"/>
      <c r="G28" s="1078" t="s">
        <v>2321</v>
      </c>
      <c r="H28" s="1079"/>
      <c r="I28" s="1079"/>
      <c r="J28" s="1079"/>
      <c r="K28" s="1079"/>
      <c r="L28" s="1079"/>
      <c r="M28" s="1079"/>
      <c r="N28" s="1079"/>
      <c r="O28" s="1079"/>
      <c r="P28" s="1079"/>
      <c r="Q28" s="1079"/>
      <c r="R28" s="1079"/>
      <c r="S28" s="1079"/>
      <c r="T28" s="1080"/>
      <c r="U28" s="118"/>
      <c r="V28" s="438" t="str">
        <f>IFERROR(IF(OR(B9="処遇加算Ⅰ",B9="処遇加算Ⅱ"),"✓",""),"")</f>
        <v/>
      </c>
      <c r="W28" s="1090" t="s">
        <v>2096</v>
      </c>
      <c r="X28" s="1091"/>
      <c r="Y28" s="1091"/>
      <c r="Z28" s="1092"/>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62"/>
      <c r="C29" s="1163"/>
      <c r="D29" s="1163"/>
      <c r="E29" s="1163"/>
      <c r="F29" s="1164"/>
      <c r="G29" s="1026"/>
      <c r="H29" s="1027"/>
      <c r="I29" s="1027"/>
      <c r="J29" s="1027"/>
      <c r="K29" s="1027"/>
      <c r="L29" s="1027"/>
      <c r="M29" s="1027"/>
      <c r="N29" s="1027"/>
      <c r="O29" s="1027"/>
      <c r="P29" s="1027"/>
      <c r="Q29" s="1027"/>
      <c r="R29" s="1027"/>
      <c r="S29" s="1027"/>
      <c r="T29" s="1097"/>
      <c r="U29" s="118"/>
      <c r="V29" s="438" t="str">
        <f>IFERROR(IF(B9="処遇加算Ⅲ","✓",""),"")</f>
        <v/>
      </c>
      <c r="W29" s="1090" t="s">
        <v>19</v>
      </c>
      <c r="X29" s="1091"/>
      <c r="Y29" s="1091"/>
      <c r="Z29" s="1092"/>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087"/>
      <c r="C30" s="1088"/>
      <c r="D30" s="1088"/>
      <c r="E30" s="1088"/>
      <c r="F30" s="1089"/>
      <c r="G30" s="1081"/>
      <c r="H30" s="1082"/>
      <c r="I30" s="1082"/>
      <c r="J30" s="1082"/>
      <c r="K30" s="1082"/>
      <c r="L30" s="1082"/>
      <c r="M30" s="1082"/>
      <c r="N30" s="1082"/>
      <c r="O30" s="1082"/>
      <c r="P30" s="1082"/>
      <c r="Q30" s="1082"/>
      <c r="R30" s="1082"/>
      <c r="S30" s="1082"/>
      <c r="T30" s="1083"/>
      <c r="U30" s="92"/>
      <c r="V30" s="438" t="str">
        <f>IFERROR(IF(B9="処遇加算なし","✓",""),"")</f>
        <v/>
      </c>
      <c r="W30" s="1090" t="s">
        <v>2097</v>
      </c>
      <c r="X30" s="1091"/>
      <c r="Y30" s="1091"/>
      <c r="Z30" s="1092"/>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38" t="s">
        <v>2069</v>
      </c>
      <c r="C32" s="1138"/>
      <c r="D32" s="1138"/>
      <c r="E32" s="1138"/>
      <c r="F32" s="1138"/>
      <c r="G32" s="1078" t="s">
        <v>2322</v>
      </c>
      <c r="H32" s="1079"/>
      <c r="I32" s="1079"/>
      <c r="J32" s="1079"/>
      <c r="K32" s="1079"/>
      <c r="L32" s="1079"/>
      <c r="M32" s="1079"/>
      <c r="N32" s="1079"/>
      <c r="O32" s="1079"/>
      <c r="P32" s="1079"/>
      <c r="Q32" s="1079"/>
      <c r="R32" s="1079"/>
      <c r="S32" s="1079"/>
      <c r="T32" s="1080"/>
      <c r="U32" s="118"/>
      <c r="V32" s="438" t="str">
        <f>IFERROR(IF(B9="処遇加算Ⅰ","✓",""),"")</f>
        <v/>
      </c>
      <c r="W32" s="1056" t="s">
        <v>14</v>
      </c>
      <c r="X32" s="1057"/>
      <c r="Y32" s="1057"/>
      <c r="Z32" s="1058"/>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38"/>
      <c r="C33" s="1138"/>
      <c r="D33" s="1138"/>
      <c r="E33" s="1138"/>
      <c r="F33" s="1138"/>
      <c r="G33" s="1026"/>
      <c r="H33" s="1027"/>
      <c r="I33" s="1027"/>
      <c r="J33" s="1027"/>
      <c r="K33" s="1027"/>
      <c r="L33" s="1027"/>
      <c r="M33" s="1027"/>
      <c r="N33" s="1027"/>
      <c r="O33" s="1027"/>
      <c r="P33" s="1027"/>
      <c r="Q33" s="1027"/>
      <c r="R33" s="1027"/>
      <c r="S33" s="1027"/>
      <c r="T33" s="1097"/>
      <c r="U33" s="118"/>
      <c r="V33" s="438" t="str">
        <f>IFERROR(IF(AND(B9&lt;&gt;"",B9&lt;&gt;"処遇加算Ⅰ"),"✓",""),"")</f>
        <v/>
      </c>
      <c r="W33" s="1056" t="s">
        <v>15</v>
      </c>
      <c r="X33" s="1057"/>
      <c r="Y33" s="1057"/>
      <c r="Z33" s="1058"/>
      <c r="AA33" s="1033"/>
      <c r="AB33" s="1023"/>
      <c r="AC33" s="120"/>
      <c r="AD33" s="1059" t="s">
        <v>17</v>
      </c>
      <c r="AE33" s="1059"/>
      <c r="AF33" s="1059"/>
      <c r="AG33" s="1059"/>
      <c r="AH33" s="1059"/>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38"/>
      <c r="C34" s="1138"/>
      <c r="D34" s="1138"/>
      <c r="E34" s="1138"/>
      <c r="F34" s="1138"/>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38" t="s">
        <v>2070</v>
      </c>
      <c r="C36" s="1138"/>
      <c r="D36" s="1138"/>
      <c r="E36" s="1138"/>
      <c r="F36" s="1138"/>
      <c r="G36" s="1108" t="s">
        <v>2323</v>
      </c>
      <c r="H36" s="1109"/>
      <c r="I36" s="1109"/>
      <c r="J36" s="1109"/>
      <c r="K36" s="1109"/>
      <c r="L36" s="1109"/>
      <c r="M36" s="1109"/>
      <c r="N36" s="1109"/>
      <c r="O36" s="1109"/>
      <c r="P36" s="1109"/>
      <c r="Q36" s="1109"/>
      <c r="R36" s="1109"/>
      <c r="S36" s="1109"/>
      <c r="T36" s="1110"/>
      <c r="U36" s="118"/>
      <c r="V36" s="438" t="str">
        <f>IFERROR(IF(OR(G9="特定加算Ⅰ",G9="特定加算Ⅱ"),"✓",""),"")</f>
        <v/>
      </c>
      <c r="W36" s="1056" t="s">
        <v>14</v>
      </c>
      <c r="X36" s="1057"/>
      <c r="Y36" s="1057"/>
      <c r="Z36" s="1058"/>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38"/>
      <c r="C37" s="1138"/>
      <c r="D37" s="1138"/>
      <c r="E37" s="1138"/>
      <c r="F37" s="1138"/>
      <c r="G37" s="1111"/>
      <c r="H37" s="1112"/>
      <c r="I37" s="1112"/>
      <c r="J37" s="1112"/>
      <c r="K37" s="1112"/>
      <c r="L37" s="1112"/>
      <c r="M37" s="1112"/>
      <c r="N37" s="1112"/>
      <c r="O37" s="1112"/>
      <c r="P37" s="1112"/>
      <c r="Q37" s="1112"/>
      <c r="R37" s="1112"/>
      <c r="S37" s="1112"/>
      <c r="T37" s="1113"/>
      <c r="U37" s="118"/>
      <c r="V37" s="438" t="str">
        <f>IFERROR(IF(G9="特定加算なし","✓",""),"")</f>
        <v/>
      </c>
      <c r="W37" s="1056" t="s">
        <v>15</v>
      </c>
      <c r="X37" s="1057"/>
      <c r="Y37" s="1057"/>
      <c r="Z37" s="1058"/>
      <c r="AA37" s="1022"/>
      <c r="AB37" s="1023"/>
      <c r="AC37" s="1048" t="s">
        <v>2175</v>
      </c>
      <c r="AD37" s="1049"/>
      <c r="AE37" s="1049"/>
      <c r="AF37" s="1049"/>
      <c r="AG37" s="1050"/>
      <c r="AH37" s="1051"/>
      <c r="AI37" s="1022"/>
      <c r="AJ37" s="1023"/>
      <c r="AK37" s="1048" t="s">
        <v>2175</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38"/>
      <c r="C38" s="1138"/>
      <c r="D38" s="1138"/>
      <c r="E38" s="1138"/>
      <c r="F38" s="1138"/>
      <c r="G38" s="1114"/>
      <c r="H38" s="1115"/>
      <c r="I38" s="1115"/>
      <c r="J38" s="1115"/>
      <c r="K38" s="1115"/>
      <c r="L38" s="1115"/>
      <c r="M38" s="1115"/>
      <c r="N38" s="1115"/>
      <c r="O38" s="1115"/>
      <c r="P38" s="1115"/>
      <c r="Q38" s="1115"/>
      <c r="R38" s="1115"/>
      <c r="S38" s="1115"/>
      <c r="T38" s="1116"/>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38" t="s">
        <v>2071</v>
      </c>
      <c r="C40" s="1138"/>
      <c r="D40" s="1138"/>
      <c r="E40" s="1138"/>
      <c r="F40" s="1138"/>
      <c r="G40" s="1078" t="str">
        <f>IFERROR(VLOOKUP(Y5,【参考】数式用!AQ5:AR37,2,0),"")</f>
        <v/>
      </c>
      <c r="H40" s="1079"/>
      <c r="I40" s="1079"/>
      <c r="J40" s="1079"/>
      <c r="K40" s="1079"/>
      <c r="L40" s="1079"/>
      <c r="M40" s="1079"/>
      <c r="N40" s="1079"/>
      <c r="O40" s="1079"/>
      <c r="P40" s="1079"/>
      <c r="Q40" s="1079"/>
      <c r="R40" s="1079"/>
      <c r="S40" s="1079"/>
      <c r="T40" s="1080"/>
      <c r="U40" s="92"/>
      <c r="V40" s="438" t="str">
        <f>IFERROR(IF(G9="特定加算Ⅰ","✓",""),"")</f>
        <v/>
      </c>
      <c r="W40" s="1056" t="s">
        <v>14</v>
      </c>
      <c r="X40" s="1057"/>
      <c r="Y40" s="1057"/>
      <c r="Z40" s="1058"/>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38"/>
      <c r="C41" s="1138"/>
      <c r="D41" s="1138"/>
      <c r="E41" s="1138"/>
      <c r="F41" s="1138"/>
      <c r="G41" s="1026"/>
      <c r="H41" s="1027"/>
      <c r="I41" s="1027"/>
      <c r="J41" s="1027"/>
      <c r="K41" s="1027"/>
      <c r="L41" s="1027"/>
      <c r="M41" s="1027"/>
      <c r="N41" s="1027"/>
      <c r="O41" s="1027"/>
      <c r="P41" s="1027"/>
      <c r="Q41" s="1027"/>
      <c r="R41" s="1027"/>
      <c r="S41" s="1027"/>
      <c r="T41" s="1097"/>
      <c r="U41" s="92"/>
      <c r="V41" s="438" t="str">
        <f>IFERROR(IF(OR(G9="特定加算Ⅱ",G9="特定加算なし"),"✓",""),"")</f>
        <v/>
      </c>
      <c r="W41" s="1056" t="s">
        <v>15</v>
      </c>
      <c r="X41" s="1057"/>
      <c r="Y41" s="1057"/>
      <c r="Z41" s="1058"/>
      <c r="AA41" s="1022"/>
      <c r="AB41" s="1023"/>
      <c r="AC41" s="134" t="s">
        <v>82</v>
      </c>
      <c r="AD41" s="1053"/>
      <c r="AE41" s="1054"/>
      <c r="AF41" s="1054"/>
      <c r="AG41" s="1054"/>
      <c r="AH41" s="1055"/>
      <c r="AI41" s="1022"/>
      <c r="AJ41" s="1023"/>
      <c r="AK41" s="134" t="s">
        <v>82</v>
      </c>
      <c r="AL41" s="1053"/>
      <c r="AM41" s="1054"/>
      <c r="AN41" s="1054"/>
      <c r="AO41" s="1054"/>
      <c r="AP41" s="1055"/>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38"/>
      <c r="C42" s="1138"/>
      <c r="D42" s="1138"/>
      <c r="E42" s="1138"/>
      <c r="F42" s="1138"/>
      <c r="G42" s="1081"/>
      <c r="H42" s="1082"/>
      <c r="I42" s="1082"/>
      <c r="J42" s="1082"/>
      <c r="K42" s="1082"/>
      <c r="L42" s="1082"/>
      <c r="M42" s="1082"/>
      <c r="N42" s="1082"/>
      <c r="O42" s="1082"/>
      <c r="P42" s="1082"/>
      <c r="Q42" s="1082"/>
      <c r="R42" s="1082"/>
      <c r="S42" s="1082"/>
      <c r="T42" s="1083"/>
      <c r="U42" s="92"/>
      <c r="V42" s="85"/>
      <c r="W42" s="135"/>
      <c r="X42" s="135"/>
      <c r="Y42" s="135"/>
      <c r="Z42" s="135"/>
      <c r="AA42" s="435"/>
      <c r="AB42" s="435"/>
      <c r="AC42" s="136"/>
      <c r="AD42" s="1032" t="s">
        <v>15</v>
      </c>
      <c r="AE42" s="1032"/>
      <c r="AF42" s="1032"/>
      <c r="AG42" s="1032"/>
      <c r="AH42" s="1032"/>
      <c r="AI42" s="435"/>
      <c r="AJ42" s="4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38" t="s">
        <v>2072</v>
      </c>
      <c r="C44" s="1138"/>
      <c r="D44" s="1138"/>
      <c r="E44" s="1138"/>
      <c r="F44" s="1138"/>
      <c r="G44" s="1078" t="s">
        <v>2356</v>
      </c>
      <c r="H44" s="1079"/>
      <c r="I44" s="1079"/>
      <c r="J44" s="1079"/>
      <c r="K44" s="1079"/>
      <c r="L44" s="1079"/>
      <c r="M44" s="1079"/>
      <c r="N44" s="1079"/>
      <c r="O44" s="1079"/>
      <c r="P44" s="1079"/>
      <c r="Q44" s="1079"/>
      <c r="R44" s="1079"/>
      <c r="S44" s="1079"/>
      <c r="T44" s="1080"/>
      <c r="U44" s="118"/>
      <c r="V44" s="438" t="str">
        <f>IFERROR(IF(OR(G9="特定加算Ⅰ",G9="特定加算Ⅱ"),"✓",""),"")</f>
        <v/>
      </c>
      <c r="W44" s="1056" t="s">
        <v>14</v>
      </c>
      <c r="X44" s="1057"/>
      <c r="Y44" s="1057"/>
      <c r="Z44" s="1058"/>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38"/>
      <c r="C45" s="1138"/>
      <c r="D45" s="1138"/>
      <c r="E45" s="1138"/>
      <c r="F45" s="1138"/>
      <c r="G45" s="1081"/>
      <c r="H45" s="1082"/>
      <c r="I45" s="1082"/>
      <c r="J45" s="1082"/>
      <c r="K45" s="1082"/>
      <c r="L45" s="1082"/>
      <c r="M45" s="1082"/>
      <c r="N45" s="1082"/>
      <c r="O45" s="1082"/>
      <c r="P45" s="1082"/>
      <c r="Q45" s="1082"/>
      <c r="R45" s="1082"/>
      <c r="S45" s="1082"/>
      <c r="T45" s="1083"/>
      <c r="U45" s="118"/>
      <c r="V45" s="438" t="str">
        <f>IFERROR(IF(G9="特定加算なし","✓",""),"")</f>
        <v/>
      </c>
      <c r="W45" s="1056" t="s">
        <v>15</v>
      </c>
      <c r="X45" s="1057"/>
      <c r="Y45" s="1057"/>
      <c r="Z45" s="1058"/>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093" t="s">
        <v>2136</v>
      </c>
      <c r="C47" s="1093"/>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5"/>
      <c r="C48" s="1136"/>
      <c r="D48" s="1136"/>
      <c r="E48" s="1136"/>
      <c r="F48" s="1137"/>
      <c r="G48" s="1124" t="str">
        <f>IF(F15=4,"R6.4～R6.5",IF(F15=5,"R6.5",""))</f>
        <v>R6.4～R6.5</v>
      </c>
      <c r="H48" s="1125"/>
      <c r="I48" s="1125"/>
      <c r="J48" s="1125"/>
      <c r="K48" s="1125"/>
      <c r="L48" s="1125"/>
      <c r="M48" s="1125"/>
      <c r="N48" s="1125"/>
      <c r="O48" s="1125"/>
      <c r="P48" s="1125"/>
      <c r="Q48" s="1125"/>
      <c r="R48" s="1125"/>
      <c r="S48" s="1125"/>
      <c r="T48" s="1125"/>
      <c r="U48" s="1125"/>
      <c r="V48" s="1125"/>
      <c r="W48" s="1125"/>
      <c r="X48" s="1125"/>
      <c r="Y48" s="1125"/>
      <c r="Z48" s="1126"/>
      <c r="AA48" s="1022" t="s">
        <v>12</v>
      </c>
      <c r="AB48" s="1023"/>
      <c r="AC48" s="1187" t="str">
        <f>IF(OR(F15=4,F15=5),"R6.6","R"&amp;D15&amp;"."&amp;F15)&amp;"～R"&amp;K15&amp;"."&amp;M15</f>
        <v>R6.6～R7.3</v>
      </c>
      <c r="AD48" s="1187"/>
      <c r="AE48" s="1187"/>
      <c r="AF48" s="1187"/>
      <c r="AG48" s="1187"/>
      <c r="AH48" s="1187"/>
      <c r="AS48" s="1042" t="str">
        <f>IFERROR(IF(AND(OR(AP58=1,AP58=2),OR(AP59=1,AP59=2),OR(AP60=1,AP60=2)),"処遇加算Ⅰ",IF(AND(OR(AP58=1,AP58=2),OR(AP59=1,AP59=2),OR(AP60=0,AP60=3)),"処遇加算Ⅱ",IF(OR(OR(AP58=1,AP58=2),OR(AP59=1,AP59=2)),"処遇加算Ⅲ",""))),"")</f>
        <v/>
      </c>
      <c r="AT48" s="1042"/>
      <c r="AU48" s="1042"/>
      <c r="AV48" s="1042"/>
      <c r="AW48" s="1042" t="str">
        <f>IFERROR(IF(AND(AP61=1,AP62=1,AP63=1),"特定加算Ⅰ",IF(AND(AP61=1,AP62=2,AP63=1),"特定加算Ⅱ",IF(OR(AP61=2,AP62=2,AP63=2),"特定加算なし",""))),"")</f>
        <v>特定加算なし</v>
      </c>
      <c r="AX48" s="1042"/>
      <c r="AY48" s="1042"/>
      <c r="AZ48" s="1042"/>
      <c r="BA48" s="1042" t="str">
        <f>IFERROR(IF(OR(L9="ベア加算",AP57=1),"ベア加算",IF(AP57=2,"ベア加算なし","")),"")</f>
        <v/>
      </c>
      <c r="BB48" s="1042"/>
      <c r="BC48" s="1042"/>
      <c r="BD48" s="1042"/>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27" t="s">
        <v>2015</v>
      </c>
      <c r="C49" s="1128"/>
      <c r="D49" s="1128"/>
      <c r="E49" s="1128"/>
      <c r="F49" s="1129"/>
      <c r="G49" s="1188" t="str">
        <f>IFERROR(IF(AND(OR(AH58=1,AH58=2),OR(AH59=1,AH59=2),OR(AH60=1,AH60=2)),"処遇加算Ⅰ",IF(AND(OR(AH58=1,AH58=2),OR(AH59=1,AH59=2),OR(AH60=0,AH60=3)),"処遇加算Ⅱ",IF(OR(OR(AH58=1,AH58=2),OR(AH59=1,AH59=2)),"処遇加算Ⅲ",""))),"")</f>
        <v/>
      </c>
      <c r="H49" s="1166"/>
      <c r="I49" s="1166"/>
      <c r="J49" s="1166"/>
      <c r="K49" s="1189"/>
      <c r="L49" s="1194" t="str">
        <f>IFERROR(IF(G9="","",IF(AND(AH61=1,AH62=1,AH63=1),"特定加算Ⅰ",IF(AND(AH61=1,AH62=2,AH63=1),"特定加算Ⅱ",IF(OR(AH61=2,AH62=2,AH63=2),"特定加算なし","")))),"")</f>
        <v/>
      </c>
      <c r="M49" s="1195"/>
      <c r="N49" s="1195"/>
      <c r="O49" s="1195"/>
      <c r="P49" s="1196"/>
      <c r="Q49" s="1165" t="str">
        <f>IFERROR(IF(OR(L9="ベア加算",AND(L9="ベア加算なし",AH57=1)),"ベア加算",IF(AH57=2,"ベア加算なし","")),"")</f>
        <v/>
      </c>
      <c r="R49" s="1166"/>
      <c r="S49" s="1166"/>
      <c r="T49" s="1166"/>
      <c r="U49" s="1167"/>
      <c r="V49" s="1168" t="s">
        <v>10</v>
      </c>
      <c r="W49" s="1169"/>
      <c r="X49" s="1169"/>
      <c r="Y49" s="1169"/>
      <c r="Z49" s="1169"/>
      <c r="AA49" s="1033"/>
      <c r="AB49" s="1033"/>
      <c r="AC49" s="1173" t="str">
        <f>IFERROR(VLOOKUP(BE48,【参考】数式用2!E6:F23,2,FALSE),"")</f>
        <v/>
      </c>
      <c r="AD49" s="1174"/>
      <c r="AE49" s="1174"/>
      <c r="AF49" s="1174"/>
      <c r="AG49" s="1174"/>
      <c r="AH49" s="1175"/>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7" t="s">
        <v>2016</v>
      </c>
      <c r="C50" s="1128"/>
      <c r="D50" s="1128"/>
      <c r="E50" s="1128"/>
      <c r="F50" s="1129"/>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60">
        <f>SUM(G50,L50,Q50)</f>
        <v>0</v>
      </c>
      <c r="W50" s="1161"/>
      <c r="X50" s="1161"/>
      <c r="Y50" s="1161"/>
      <c r="Z50" s="1161"/>
      <c r="AA50" s="1033"/>
      <c r="AB50" s="1033"/>
      <c r="AC50" s="1184" t="str">
        <f>IFERROR(VLOOKUP(Y5,【参考】数式用!$A$5:$AB$37,MATCH(AC49,【参考】数式用!$B$4:$AB$4,0)+1,FALSE),"")</f>
        <v/>
      </c>
      <c r="AD50" s="1185"/>
      <c r="AE50" s="1185"/>
      <c r="AF50" s="1185"/>
      <c r="AG50" s="1185"/>
      <c r="AH50" s="1186"/>
      <c r="AS50" s="1040" t="s">
        <v>2046</v>
      </c>
      <c r="AT50" s="1040"/>
      <c r="AU50" s="1040"/>
      <c r="AV50" s="1040"/>
      <c r="AW50" s="1040" t="s">
        <v>2047</v>
      </c>
      <c r="AX50" s="1040"/>
      <c r="AY50" s="1040"/>
      <c r="AZ50" s="1040"/>
      <c r="BA50" s="1040" t="s">
        <v>13</v>
      </c>
      <c r="BB50" s="1040"/>
      <c r="BC50" s="1040"/>
      <c r="BD50" s="1040"/>
      <c r="BE50" s="1040" t="s">
        <v>2048</v>
      </c>
      <c r="BF50" s="1040"/>
      <c r="BG50" s="1040"/>
      <c r="BH50" s="1040"/>
      <c r="BI50" s="1040" t="s">
        <v>2051</v>
      </c>
      <c r="BJ50" s="1040"/>
      <c r="BK50" s="1040"/>
      <c r="BL50" s="1040"/>
      <c r="BM50" s="141"/>
      <c r="BN50" s="1040" t="s">
        <v>2050</v>
      </c>
      <c r="BO50" s="1040"/>
      <c r="BP50" s="1040"/>
      <c r="BQ50" s="1040"/>
      <c r="BR50" s="1040"/>
      <c r="BS50" s="1040"/>
      <c r="BT50" s="141"/>
      <c r="BV50" s="1197" t="s">
        <v>2053</v>
      </c>
      <c r="BW50" s="1198"/>
      <c r="BX50" s="1198"/>
      <c r="BY50" s="1198"/>
      <c r="BZ50" s="1198"/>
      <c r="CA50" s="1199"/>
      <c r="CD50" s="142"/>
    </row>
    <row r="51" spans="2:86" ht="17.25" customHeight="1">
      <c r="B51" s="1170" t="s">
        <v>2120</v>
      </c>
      <c r="C51" s="1171"/>
      <c r="D51" s="1171"/>
      <c r="E51" s="1171"/>
      <c r="F51" s="1172"/>
      <c r="G51" s="1107" t="str">
        <f>IFERROR(ROUNDDOWN(ROUND(AM5*G50,0),0)*H53,"")</f>
        <v/>
      </c>
      <c r="H51" s="1107"/>
      <c r="I51" s="1107"/>
      <c r="J51" s="1107"/>
      <c r="K51" s="55" t="s">
        <v>2116</v>
      </c>
      <c r="L51" s="1104" t="str">
        <f>IFERROR(ROUNDDOWN(ROUND(AM5*L50,0),0)*H53,"")</f>
        <v/>
      </c>
      <c r="M51" s="1105"/>
      <c r="N51" s="1105"/>
      <c r="O51" s="1105"/>
      <c r="P51" s="55" t="s">
        <v>2116</v>
      </c>
      <c r="Q51" s="1106" t="str">
        <f>IFERROR(ROUNDDOWN(ROUND(AM5*Q50,0),0)*H53,"")</f>
        <v/>
      </c>
      <c r="R51" s="1107"/>
      <c r="S51" s="1107"/>
      <c r="T51" s="1107"/>
      <c r="U51" s="56" t="s">
        <v>2116</v>
      </c>
      <c r="V51" s="1192">
        <f>IFERROR(SUM(G51,L51,Q51),"")</f>
        <v>0</v>
      </c>
      <c r="W51" s="1193"/>
      <c r="X51" s="1193"/>
      <c r="Y51" s="1193"/>
      <c r="Z51" s="57" t="s">
        <v>2116</v>
      </c>
      <c r="AB51" s="58"/>
      <c r="AC51" s="1106" t="str">
        <f>IFERROR(ROUNDDOWN(ROUND(AM5*AC50,0),0)*AD53,"")</f>
        <v/>
      </c>
      <c r="AD51" s="1107"/>
      <c r="AE51" s="1107"/>
      <c r="AF51" s="1107"/>
      <c r="AG51" s="1107"/>
      <c r="AH51" s="56" t="s">
        <v>2116</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102" t="str">
        <f>IFERROR("("&amp;TEXT(G51/H53,"#,##0円")&amp;"/月)","")</f>
        <v/>
      </c>
      <c r="H52" s="1103"/>
      <c r="I52" s="1103"/>
      <c r="J52" s="1103"/>
      <c r="K52" s="1103"/>
      <c r="L52" s="1190" t="str">
        <f>IFERROR("("&amp;TEXT(L51/H53,"#,##0円")&amp;"/月)","")</f>
        <v/>
      </c>
      <c r="M52" s="1191"/>
      <c r="N52" s="1191"/>
      <c r="O52" s="1191"/>
      <c r="P52" s="1102"/>
      <c r="Q52" s="1103" t="str">
        <f>IFERROR("("&amp;TEXT(Q51/H53,"#,##0円")&amp;"/月)","")</f>
        <v/>
      </c>
      <c r="R52" s="1103"/>
      <c r="S52" s="1103"/>
      <c r="T52" s="1103"/>
      <c r="U52" s="1103"/>
      <c r="V52" s="1103" t="str">
        <f>IFERROR("("&amp;TEXT(V51/H53,"#,##0円")&amp;"/月)","")</f>
        <v>(0円/月)</v>
      </c>
      <c r="W52" s="1103"/>
      <c r="X52" s="1103"/>
      <c r="Y52" s="1103"/>
      <c r="Z52" s="1103"/>
      <c r="AB52" s="58"/>
      <c r="AC52" s="1190" t="str">
        <f>IFERROR("("&amp;TEXT(AC51/AD53,"#,##0円")&amp;"/月)","")</f>
        <v/>
      </c>
      <c r="AD52" s="1191"/>
      <c r="AE52" s="1191"/>
      <c r="AF52" s="1191"/>
      <c r="AG52" s="1191"/>
      <c r="AH52" s="110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5" t="s">
        <v>215</v>
      </c>
      <c r="V56" s="1215"/>
      <c r="W56" s="1215"/>
      <c r="X56" s="1215"/>
      <c r="Y56" s="1215"/>
      <c r="Z56" s="1215"/>
      <c r="AA56" s="536"/>
      <c r="AB56" s="537"/>
      <c r="AC56" s="1215" t="str">
        <f>IF(F15=4,"R6.4～R6.5",IF(F15=5,"R6.5",""))</f>
        <v>R6.4～R6.5</v>
      </c>
      <c r="AD56" s="1215"/>
      <c r="AE56" s="1215"/>
      <c r="AF56" s="1215"/>
      <c r="AG56" s="1215"/>
      <c r="AH56" s="1215"/>
      <c r="AI56" s="538"/>
      <c r="AJ56" s="537"/>
      <c r="AK56" s="1215" t="str">
        <f>IF(OR(F15=4,F15=5),"R6.6","R"&amp;D15&amp;"."&amp;F15)&amp;"～R"&amp;K15&amp;"."&amp;M15</f>
        <v>R6.6～R7.3</v>
      </c>
      <c r="AL56" s="1215"/>
      <c r="AM56" s="1215"/>
      <c r="AN56" s="1215"/>
      <c r="AO56" s="1215"/>
      <c r="AP56" s="1215"/>
      <c r="AQ56" s="145"/>
      <c r="AR56" s="145"/>
      <c r="AS56" s="1052" t="s">
        <v>2202</v>
      </c>
      <c r="AT56" s="1052"/>
      <c r="AU56" s="1052"/>
      <c r="AV56" s="1052"/>
      <c r="AW56" s="1052" t="s">
        <v>2201</v>
      </c>
      <c r="AX56" s="1052"/>
      <c r="AY56" s="1052"/>
      <c r="AZ56" s="1052"/>
    </row>
    <row r="57" spans="2:86" ht="15.95" customHeight="1">
      <c r="U57" s="1214" t="s">
        <v>2054</v>
      </c>
      <c r="V57" s="1214"/>
      <c r="W57" s="1214"/>
      <c r="X57" s="1214"/>
      <c r="Y57" s="1214"/>
      <c r="Z57" s="539" t="str">
        <f>IF(AND(B9&lt;&gt;"処遇加算なし",F15=4),IF(V21="✓",1,IF(V22="✓",2,"")),"")</f>
        <v/>
      </c>
      <c r="AA57" s="536"/>
      <c r="AB57" s="537"/>
      <c r="AC57" s="1214" t="s">
        <v>2054</v>
      </c>
      <c r="AD57" s="1214"/>
      <c r="AE57" s="1214"/>
      <c r="AF57" s="1214"/>
      <c r="AG57" s="1214"/>
      <c r="AH57" s="425">
        <f>IF(AND(F15&lt;&gt;4,F15&lt;&gt;5),0,IF(AT8="○",1,0))</f>
        <v>0</v>
      </c>
      <c r="AI57" s="537"/>
      <c r="AJ57" s="537"/>
      <c r="AK57" s="1214" t="s">
        <v>2054</v>
      </c>
      <c r="AL57" s="1214"/>
      <c r="AM57" s="1214"/>
      <c r="AN57" s="1214"/>
      <c r="AO57" s="1214"/>
      <c r="AP57" s="425">
        <f>IF(AT8="○",1,0)</f>
        <v>0</v>
      </c>
      <c r="AQ57" s="145"/>
      <c r="AR57" s="145"/>
      <c r="AS57" s="1039"/>
      <c r="AT57" s="1039"/>
      <c r="AU57" s="1039"/>
      <c r="AV57" s="1039"/>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40" t="str">
        <f>IF(OR(AND(Z58=1,AH58=3),AND(Z58=1,AP58=3),AND(Z58=2,AH58=3,AH59=3),AND(Z58=2,AP58=3,AP59=3)),"○","")</f>
        <v/>
      </c>
      <c r="AT58" s="1040"/>
      <c r="AU58" s="1040"/>
      <c r="AV58" s="1040"/>
      <c r="AW58" s="1040" t="str">
        <f>IF(OR(AND(Z58=1,AH58=2),AND(Z58=1,AP58=2),AND(Z58=2,AH58=2,AH59=2),AND(Z58=2,AP58=2,AP59=2)),"○","")</f>
        <v/>
      </c>
      <c r="AX58" s="1040"/>
      <c r="AY58" s="1040"/>
      <c r="AZ58" s="1040"/>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40" t="str">
        <f>IF(OR(AND(Z59=1,AH59=3),AND(Z59=1,AP59=3),AND(Z59=2,AH58=3,AH59=3),AND(Z59=2,AP58=3,AP59=3)),"○","")</f>
        <v/>
      </c>
      <c r="AT59" s="1040"/>
      <c r="AU59" s="1040"/>
      <c r="AV59" s="1040"/>
      <c r="AW59" s="1040" t="str">
        <f>IF(OR(AND(Z59=1,AH58=2),AND(Z59=1,AP58=2),AND(Z59=2,AH58=2,AH59=2),AND(Z59=2,AP58=2,AP59=2)),"○","")</f>
        <v/>
      </c>
      <c r="AX59" s="1040"/>
      <c r="AY59" s="1040"/>
      <c r="AZ59" s="1040"/>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041" t="str">
        <f>IF(OR(AND(Z60=1,AH60=3),AND(Z60=1,AP60=3)),"○","")</f>
        <v/>
      </c>
      <c r="AT60" s="1041"/>
      <c r="AU60" s="1041"/>
      <c r="AV60" s="1041"/>
      <c r="AW60" s="1041" t="str">
        <f>IF(OR(AND(Z60=1,AH60=2),AND(Z60=1,AP60=2)),"○","")</f>
        <v/>
      </c>
      <c r="AX60" s="1041"/>
      <c r="AY60" s="1041"/>
      <c r="AZ60" s="1041"/>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40" t="str">
        <f>IF(OR(AND(Z61=1,AH61=2),AND(Z61=1,AP61=2)),"○","")</f>
        <v/>
      </c>
      <c r="AT61" s="1040"/>
      <c r="AU61" s="1040"/>
      <c r="AV61" s="1040"/>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40" t="str">
        <f>IF(OR(AND(Z62=1,AH62=2),AND(Z62=1,AP62=2)),"○","")</f>
        <v/>
      </c>
      <c r="AT62" s="1040"/>
      <c r="AU62" s="1040"/>
      <c r="AV62" s="1040"/>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5" customHeight="1">
      <c r="U63" s="1214" t="s">
        <v>2060</v>
      </c>
      <c r="V63" s="1214"/>
      <c r="W63" s="1214"/>
      <c r="X63" s="1214"/>
      <c r="Y63" s="1214"/>
      <c r="Z63" s="539" t="str">
        <f>IF(AND(B9&lt;&gt;"処遇加算なし",F15=4),IF(V44="✓",1,IF(V45="✓",2,"")),"")</f>
        <v/>
      </c>
      <c r="AA63" s="536"/>
      <c r="AB63" s="537"/>
      <c r="AC63" s="1214" t="s">
        <v>2060</v>
      </c>
      <c r="AD63" s="1214"/>
      <c r="AE63" s="1214"/>
      <c r="AF63" s="1214"/>
      <c r="AG63" s="1214"/>
      <c r="AH63" s="425">
        <f>IF(AND(F15&lt;&gt;4,F15&lt;&gt;5),0,IF(AZ8="○",1,2))</f>
        <v>2</v>
      </c>
      <c r="AI63" s="537"/>
      <c r="AJ63" s="537"/>
      <c r="AK63" s="1214" t="s">
        <v>2060</v>
      </c>
      <c r="AL63" s="1214"/>
      <c r="AM63" s="1214"/>
      <c r="AN63" s="1214"/>
      <c r="AO63" s="1214"/>
      <c r="AP63" s="425">
        <f>IF(AZ8="○",1,2)</f>
        <v>2</v>
      </c>
      <c r="AQ63" s="145"/>
      <c r="AR63" s="145"/>
      <c r="AS63" s="1040" t="str">
        <f>IF(OR(AND(Z63=1,AH63=2),AND(Z63=1,AP63=2)),"○","")</f>
        <v/>
      </c>
      <c r="AT63" s="1040"/>
      <c r="AU63" s="1040"/>
      <c r="AV63" s="1040"/>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廣川 香織</dc:creator>
  <cp:lastModifiedBy>Amagasaki</cp:lastModifiedBy>
  <cp:lastPrinted>2024-03-18T06:59:04Z</cp:lastPrinted>
  <dcterms:created xsi:type="dcterms:W3CDTF">2015-06-05T18:19:34Z</dcterms:created>
  <dcterms:modified xsi:type="dcterms:W3CDTF">2024-03-28T01:30:22Z</dcterms:modified>
</cp:coreProperties>
</file>