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updateLinks="never" codeName="ThisWorkbook" defaultThemeVersion="124226"/>
  <mc:AlternateContent xmlns:mc="http://schemas.openxmlformats.org/markup-compatibility/2006">
    <mc:Choice Requires="x15">
      <x15ac:absPath xmlns:x15ac="http://schemas.microsoft.com/office/spreadsheetml/2010/11/ac" url="C:\Users\ama0037577\Desktop\R8.処遇改善\様式（差替）\"/>
    </mc:Choice>
  </mc:AlternateContent>
  <xr:revisionPtr revIDLastSave="0" documentId="8_{E5228AAD-734D-47A2-8108-CC54BDB7840F}" xr6:coauthVersionLast="47" xr6:coauthVersionMax="47" xr10:uidLastSave="{00000000-0000-0000-0000-000000000000}"/>
  <bookViews>
    <workbookView xWindow="-120" yWindow="-120" windowWidth="20730" windowHeight="11040" activeTab="1"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7" i="26" l="1"/>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36" i="15" l="1"/>
  <c r="AQ125" i="15"/>
  <c r="AQ120" i="15"/>
  <c r="AQ116" i="15"/>
  <c r="AQ112" i="15"/>
  <c r="AQ13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B55" i="15"/>
  <c r="AH55" i="15" s="1"/>
  <c r="AH54" i="15"/>
  <c r="S92" i="15"/>
  <c r="AC5" i="26" l="1"/>
  <c r="S91" i="15" s="1"/>
  <c r="AK166" i="15" s="1"/>
  <c r="AM91" i="15"/>
  <c r="AN53" i="15"/>
  <c r="AN54" i="15"/>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48" i="15" l="1"/>
  <c r="AA50" i="15"/>
  <c r="T70" i="15"/>
  <c r="AK94" i="15"/>
  <c r="S82" i="15"/>
  <c r="AK165" i="15" s="1"/>
  <c r="T64" i="15"/>
  <c r="AK164" i="15" s="1"/>
  <c r="AK145" i="15"/>
  <c r="AE20" i="15"/>
  <c r="AK158" i="15" s="1"/>
  <c r="AK53" i="15"/>
  <c r="AK163" i="15" s="1"/>
  <c r="Y26" i="15"/>
  <c r="AK159" i="15" s="1"/>
  <c r="AK103" i="15"/>
  <c r="AK167" i="15" s="1"/>
  <c r="R149" i="15"/>
  <c r="AK16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E34E7C88-ED3C-4FC8-9898-C1E1E13AC99D}">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<sst xmlns="http://schemas.openxmlformats.org/spreadsheetml/2006/main" count="4464" uniqueCount="2180">
  <si>
    <t>↓隠し列</t>
    <rPh sb="1" eb="2">
      <t>カク</t>
    </rPh>
    <rPh sb="3" eb="4">
      <t>レツ</t>
    </rPh>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</si>
  <si>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</si>
  <si>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5"/>
  </si>
  <si>
    <t>１　提出先に関する情報</t>
    <rPh sb="2" eb="4">
      <t>テイシュツ</t>
    </rPh>
    <rPh sb="4" eb="5">
      <t>サキ</t>
    </rPh>
    <rPh sb="6" eb="7">
      <t>カン</t>
    </rPh>
    <rPh sb="9" eb="11">
      <t>ジョウホウ</t>
    </rPh>
    <phoneticPr fontId="7"/>
  </si>
  <si>
    <t>加算提出先</t>
    <rPh sb="0" eb="2">
      <t>カサン</t>
    </rPh>
    <rPh sb="2" eb="4">
      <t>テイシュツ</t>
    </rPh>
    <rPh sb="4" eb="5">
      <t>サキ</t>
    </rPh>
    <phoneticPr fontId="7"/>
  </si>
  <si>
    <t>２　基本情報</t>
    <rPh sb="2" eb="4">
      <t>キホン</t>
    </rPh>
    <rPh sb="4" eb="6">
      <t>ジョウホウ</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</si>
  <si>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</si>
  <si>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法人名</t>
    <rPh sb="0" eb="2">
      <t>ホウジン</t>
    </rPh>
    <rPh sb="2" eb="3">
      <t>メイ</t>
    </rPh>
    <phoneticPr fontId="7"/>
  </si>
  <si>
    <t>フリガナ</t>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</si>
  <si>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</si>
  <si>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</si>
  <si>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</si>
  <si>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</si>
  <si>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</si>
  <si>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</si>
  <si>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</si>
  <si>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</si>
  <si>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</si>
  <si>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</si>
  <si>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</si>
  <si>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</si>
  <si>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</si>
  <si>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E-mail</t>
    <phoneticPr fontId="7"/>
  </si>
  <si>
    <t>３　加算対象事業所に関する情報</t>
    <rPh sb="2" eb="4">
      <t>カサン</t>
    </rPh>
    <rPh sb="4" eb="6">
      <t>タイショウ</t>
    </rPh>
    <rPh sb="6" eb="8">
      <t>ジギョウ</t>
    </rPh>
    <rPh sb="8" eb="9">
      <t>ショ</t>
    </rPh>
    <rPh sb="10" eb="11">
      <t>カン</t>
    </rPh>
    <rPh sb="13" eb="15">
      <t>ジョウホウ</t>
    </rPh>
    <phoneticPr fontId="7"/>
  </si>
  <si>
    <t>通し番号</t>
    <rPh sb="0" eb="1">
      <t>トオ</t>
    </rPh>
    <rPh sb="2" eb="4">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</si>
  <si>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</si>
  <si>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</si>
  <si>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</si>
  <si>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</si>
  <si>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都道府県</t>
    <rPh sb="0" eb="4">
      <t>トドウフケン</t>
    </rPh>
    <phoneticPr fontId="7"/>
  </si>
  <si>
    <t>市区町村</t>
    <rPh sb="0" eb="2">
      <t>シク</t>
    </rPh>
    <rPh sb="2" eb="4">
      <t>チョウソン</t>
    </rPh>
    <phoneticPr fontId="7"/>
  </si>
  <si>
    <t>東京都</t>
  </si>
  <si>
    <t>千代田区</t>
  </si>
  <si>
    <t>千葉県</t>
  </si>
  <si>
    <t>千葉市</t>
  </si>
  <si>
    <t>別紙様式３－１</t>
    <rPh sb="0" eb="2">
      <t>ベッシ</t>
    </rPh>
    <rPh sb="2" eb="4">
      <t>ヨウシキ</t>
    </rPh>
    <phoneticPr fontId="7"/>
  </si>
  <si>
    <t>提出先</t>
    <rPh sb="0" eb="2">
      <t>テイシュツ</t>
    </rPh>
    <rPh sb="2" eb="3">
      <t>サキ</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</si>
  <si>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</si>
  <si>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</si>
  <si>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</si>
  <si>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</si>
  <si>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</si>
  <si>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算定した加算の合計</t>
    <rPh sb="0" eb="2">
      <t>サンテイ</t>
    </rPh>
    <rPh sb="4" eb="6">
      <t>カサン</t>
    </rPh>
    <rPh sb="7" eb="9">
      <t>ゴウケイ</t>
    </rPh>
    <phoneticPr fontId="7"/>
  </si>
  <si>
    <t>①</t>
    <phoneticPr fontId="7"/>
  </si>
  <si>
    <t>円</t>
    <rPh sb="0" eb="1">
      <t>エン</t>
    </rPh>
    <phoneticPr fontId="7"/>
  </si>
  <si>
    <t>←</t>
    <phoneticPr fontId="7"/>
  </si>
  <si>
    <t>②</t>
    <phoneticPr fontId="7"/>
  </si>
  <si>
    <t>③</t>
    <phoneticPr fontId="7"/>
  </si>
  <si>
    <t>④</t>
    <phoneticPr fontId="7"/>
  </si>
  <si>
    <t>【記入上の注意】</t>
    <rPh sb="1" eb="3">
      <t>キニュウ</t>
    </rPh>
    <rPh sb="3" eb="4">
      <t>ジョウ</t>
    </rPh>
    <rPh sb="5" eb="7">
      <t>チュウイ</t>
    </rPh>
    <phoneticPr fontId="7"/>
  </si>
  <si>
    <t>・</t>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</si>
  <si>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</si>
  <si>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</si>
  <si>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</si>
  <si>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！この欄は直接要件には影響しませんが、②が①以上となっていません。</t>
    <rPh sb="3" eb="4">
      <t>ラン</t>
    </rPh>
    <rPh sb="5" eb="7">
      <t>チョクセツ</t>
    </rPh>
    <rPh sb="7" eb="9">
      <t>ヨウケン</t>
    </rPh>
    <rPh sb="11" eb="13">
      <t>エイキョウ</t>
    </rPh>
    <rPh sb="22" eb="24">
      <t>イジョウ</t>
    </rPh>
    <phoneticPr fontId="7"/>
  </si>
  <si>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7"/>
  </si>
  <si>
    <t>（</t>
    <phoneticPr fontId="7"/>
  </si>
  <si>
    <t>）</t>
    <phoneticPr fontId="7"/>
  </si>
  <si>
    <t>％</t>
    <phoneticPr fontId="7"/>
  </si>
  <si>
    <t>⇒</t>
    <phoneticPr fontId="7"/>
  </si>
  <si>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</si>
  <si>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</si>
  <si>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</si>
  <si>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</si>
  <si>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</si>
  <si>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</si>
  <si>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</si>
  <si>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</si>
  <si>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</si>
  <si>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</si>
  <si>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</si>
  <si>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</si>
  <si>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</si>
  <si>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</si>
  <si>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</si>
  <si>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</si>
  <si>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</si>
  <si>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（別紙様式3-2「キャリアパス要件Ⅳについて」の欄から転記）</t>
    <rPh sb="1" eb="3">
      <t>ベッシ</t>
    </rPh>
    <rPh sb="3" eb="5">
      <t>ヨウシキ</t>
    </rPh>
    <rPh sb="24" eb="25">
      <t>ラン</t>
    </rPh>
    <rPh sb="27" eb="29">
      <t>テンキ</t>
    </rPh>
    <phoneticPr fontId="7"/>
  </si>
  <si>
    <t>！キャリアパス要件Ⅳの欄に「×」があるのに、左のチェックボックスにチェック（✔）が入っていません。</t>
    <rPh sb="7" eb="9">
      <t>ヨウケン</t>
    </rPh>
    <rPh sb="11" eb="12">
      <t>ラン</t>
    </rPh>
    <rPh sb="22" eb="23">
      <t>ヒダリ</t>
    </rPh>
    <phoneticPr fontId="7"/>
  </si>
  <si>
    <t>その他（</t>
    <rPh sb="2" eb="3">
      <t>タ</t>
    </rPh>
    <phoneticPr fontId="7"/>
  </si>
  <si>
    <t>！「その他」にチェック（✔）した場合は、具体的な内容を記載してください。</t>
    <rPh sb="4" eb="5">
      <t>タ</t>
    </rPh>
    <rPh sb="16" eb="18">
      <t>バアイ</t>
    </rPh>
    <rPh sb="20" eb="22">
      <t>グタイ</t>
    </rPh>
    <phoneticPr fontId="7"/>
  </si>
  <si>
    <t>区分</t>
    <rPh sb="0" eb="2">
      <t>クブン</t>
    </rPh>
    <phoneticPr fontId="7"/>
  </si>
  <si>
    <t>内容</t>
    <rPh sb="0" eb="2">
      <t>ナイヨウ</t>
    </rPh>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</si>
  <si>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</si>
  <si>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</si>
  <si>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</si>
  <si>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</si>
  <si>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</si>
  <si>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</si>
  <si>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</si>
  <si>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</si>
  <si>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</si>
  <si>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　</t>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</si>
  <si>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</si>
  <si>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</si>
  <si>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</si>
  <si>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</si>
  <si>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</si>
  <si>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t>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</si>
  <si>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</si>
  <si>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</si>
  <si>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</si>
  <si>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</si>
  <si>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</si>
  <si>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</si>
  <si>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（２）</t>
    <phoneticPr fontId="7"/>
  </si>
  <si>
    <t>月額賃金改善要件Ⅱ</t>
    <phoneticPr fontId="7"/>
  </si>
  <si>
    <t>旧ベースアップ等加算相当の2/3以上の新規の月額賃金改善を行っていること</t>
    <rPh sb="29" eb="30">
      <t>オコナ</t>
    </rPh>
    <phoneticPr fontId="7"/>
  </si>
  <si>
    <t>（３）</t>
    <phoneticPr fontId="7"/>
  </si>
  <si>
    <t>キャリアパス要件Ⅰ・Ⅱ</t>
    <phoneticPr fontId="7"/>
  </si>
  <si>
    <t>（４）</t>
    <phoneticPr fontId="7"/>
  </si>
  <si>
    <t>キャリアパス要件Ⅲ</t>
    <phoneticPr fontId="7"/>
  </si>
  <si>
    <t>キャリアパス要件Ⅲ（昇給の仕組みの整備等）を満たすこと。</t>
    <rPh sb="22" eb="23">
      <t>ミ</t>
    </rPh>
    <phoneticPr fontId="7"/>
  </si>
  <si>
    <t>（５）</t>
    <phoneticPr fontId="7"/>
  </si>
  <si>
    <t>キャリアパス要件Ⅳ</t>
    <phoneticPr fontId="7"/>
  </si>
  <si>
    <t>（６）</t>
    <phoneticPr fontId="7"/>
  </si>
  <si>
    <t>職場環境等要件</t>
    <phoneticPr fontId="7"/>
  </si>
  <si>
    <t>キャリアパス要件Ⅳについて</t>
    <rPh sb="6" eb="8">
      <t>ヨウケン</t>
    </rPh>
    <phoneticPr fontId="7"/>
  </si>
  <si>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</si>
  <si>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</si>
  <si>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</si>
  <si>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</si>
  <si>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特定加算Ⅱ</t>
    <rPh sb="0" eb="2">
      <t>トクテイ</t>
    </rPh>
    <rPh sb="2" eb="4">
      <t>カサン</t>
    </rPh>
    <phoneticPr fontId="7"/>
  </si>
  <si>
    <t>ベア加算なし</t>
    <rPh sb="2" eb="4">
      <t>カサン</t>
    </rPh>
    <phoneticPr fontId="7"/>
  </si>
  <si>
    <t>処遇加算Ⅰ</t>
    <rPh sb="0" eb="2">
      <t>ショグウ</t>
    </rPh>
    <rPh sb="2" eb="4">
      <t>カサン</t>
    </rPh>
    <phoneticPr fontId="7"/>
  </si>
  <si>
    <t>特定加算Ⅰ</t>
    <rPh sb="0" eb="2">
      <t>トクテイ</t>
    </rPh>
    <rPh sb="2" eb="4">
      <t>カサン</t>
    </rPh>
    <phoneticPr fontId="7"/>
  </si>
  <si>
    <t>特定加算なし</t>
    <rPh sb="0" eb="2">
      <t>トクテイ</t>
    </rPh>
    <rPh sb="2" eb="4">
      <t>カサン</t>
    </rPh>
    <phoneticPr fontId="7"/>
  </si>
  <si>
    <t>算定した加算区分</t>
    <rPh sb="0" eb="2">
      <t>サンテイ</t>
    </rPh>
    <rPh sb="4" eb="6">
      <t>カサン</t>
    </rPh>
    <rPh sb="6" eb="8">
      <t>クブン</t>
    </rPh>
    <phoneticPr fontId="7"/>
  </si>
  <si>
    <t>加算の総額［円］</t>
    <rPh sb="0" eb="2">
      <t>カサン</t>
    </rPh>
    <rPh sb="3" eb="5">
      <t>ソウガク</t>
    </rPh>
    <rPh sb="6" eb="7">
      <t>エン</t>
    </rPh>
    <phoneticPr fontId="7"/>
  </si>
  <si>
    <t>月額賃金要件Ⅱ</t>
    <phoneticPr fontId="7"/>
  </si>
  <si>
    <t>キャリアパス
要件Ⅳ</t>
    <rPh sb="7" eb="9">
      <t>ヨウケン</t>
    </rPh>
    <phoneticPr fontId="7"/>
  </si>
  <si>
    <t xml:space="preserve">1 </t>
    <phoneticPr fontId="7"/>
  </si>
  <si>
    <t>表３</t>
    <rPh sb="0" eb="1">
      <t>ヒョウ</t>
    </rPh>
    <phoneticPr fontId="7"/>
  </si>
  <si>
    <t>表４</t>
    <rPh sb="0" eb="1">
      <t>ヒョウ</t>
    </rPh>
    <phoneticPr fontId="7"/>
  </si>
  <si>
    <t>サービス区分</t>
    <phoneticPr fontId="7"/>
  </si>
  <si>
    <t>旧ベースアップ等加算の加算率との比</t>
    <rPh sb="0" eb="1">
      <t>キュウ</t>
    </rPh>
    <rPh sb="7" eb="8">
      <t>トウ</t>
    </rPh>
    <rPh sb="8" eb="10">
      <t>カサン</t>
    </rPh>
    <rPh sb="16" eb="17">
      <t>ヒ</t>
    </rPh>
    <phoneticPr fontId="7"/>
  </si>
  <si>
    <t>✓</t>
    <phoneticPr fontId="7"/>
  </si>
  <si>
    <t>キャリアパス要件等の適合状況に応じた加算率</t>
    <rPh sb="6" eb="9">
      <t>ヨウケントウ</t>
    </rPh>
    <rPh sb="10" eb="12">
      <t>テキゴウ</t>
    </rPh>
    <rPh sb="12" eb="14">
      <t>ジョウキョウ</t>
    </rPh>
    <rPh sb="15" eb="16">
      <t>オウ</t>
    </rPh>
    <rPh sb="18" eb="21">
      <t>カサンリツ</t>
    </rPh>
    <phoneticPr fontId="7"/>
  </si>
  <si>
    <t>サービス提供体制強化加算等の算定状況に応じた加算率</t>
    <rPh sb="14" eb="16">
      <t>サンテイ</t>
    </rPh>
    <phoneticPr fontId="7"/>
  </si>
  <si>
    <t>―</t>
    <phoneticPr fontId="7"/>
  </si>
  <si>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</si>
  <si>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</si>
  <si>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</si>
  <si>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</si>
  <si>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</si>
  <si>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</si>
  <si>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</si>
  <si>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</si>
  <si>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</si>
  <si>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</si>
  <si>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</si>
  <si>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</si>
  <si>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</si>
  <si>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</si>
  <si>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</si>
  <si>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</si>
  <si>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</si>
  <si>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</si>
  <si>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</si>
  <si>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</si>
  <si>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</si>
  <si>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</si>
  <si>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</si>
  <si>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</si>
  <si>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</si>
  <si>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</si>
  <si>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</si>
  <si>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</si>
  <si>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</si>
  <si>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</si>
  <si>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</si>
  <si>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</si>
  <si>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</si>
  <si>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</si>
  <si>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</si>
  <si>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</si>
  <si>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</si>
  <si>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</si>
  <si>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</si>
  <si>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</si>
  <si>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</si>
  <si>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</si>
  <si>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</si>
  <si>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</si>
  <si>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</si>
  <si>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</si>
  <si>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</si>
  <si>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</si>
  <si>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</si>
  <si>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</si>
  <si>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</si>
  <si>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</si>
  <si>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</si>
  <si>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</si>
  <si>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</si>
  <si>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</si>
  <si>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</si>
  <si>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</si>
  <si>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</si>
  <si>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</si>
  <si>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</si>
  <si>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</si>
  <si>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</si>
  <si>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</si>
  <si>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</si>
  <si>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</si>
  <si>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</si>
  <si>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</si>
  <si>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</si>
  <si>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</si>
  <si>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</si>
  <si>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</si>
  <si>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</si>
  <si>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</si>
  <si>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</si>
  <si>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</si>
  <si>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</si>
  <si>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</si>
  <si>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</si>
  <si>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</si>
  <si>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</si>
  <si>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</si>
  <si>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</si>
  <si>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</si>
  <si>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</si>
  <si>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</si>
  <si>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</si>
  <si>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</si>
  <si>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</si>
  <si>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</si>
  <si>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</si>
  <si>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</si>
  <si>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</si>
  <si>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</si>
  <si>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</si>
  <si>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</si>
  <si>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</si>
  <si>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</si>
  <si>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</si>
  <si>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</si>
  <si>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</si>
  <si>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</si>
  <si>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</si>
  <si>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</si>
  <si>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</si>
  <si>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</si>
  <si>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</si>
  <si>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</si>
  <si>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</si>
  <si>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</si>
  <si>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</si>
  <si>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</si>
  <si>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</si>
  <si>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</si>
  <si>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</si>
  <si>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</si>
  <si>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</si>
  <si>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</si>
  <si>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</si>
  <si>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</si>
  <si>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</si>
  <si>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</si>
  <si>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</si>
  <si>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</si>
  <si>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</si>
  <si>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</si>
  <si>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</si>
  <si>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</si>
  <si>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</si>
  <si>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</si>
  <si>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</si>
  <si>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</si>
  <si>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</si>
  <si>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</si>
  <si>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</si>
  <si>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</si>
  <si>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</si>
  <si>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</si>
  <si>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</si>
  <si>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</si>
  <si>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</si>
  <si>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</si>
  <si>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</si>
  <si>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</si>
  <si>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</si>
  <si>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</si>
  <si>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</si>
  <si>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</si>
  <si>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</si>
  <si>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</si>
  <si>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</si>
  <si>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</si>
  <si>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</si>
  <si>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</si>
  <si>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</si>
  <si>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</si>
  <si>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</si>
  <si>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</si>
  <si>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</si>
  <si>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</si>
  <si>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</si>
  <si>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</si>
  <si>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</si>
  <si>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</si>
  <si>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</si>
  <si>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</si>
  <si>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</si>
  <si>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</si>
  <si>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</si>
  <si>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</si>
  <si>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</si>
  <si>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</si>
  <si>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</si>
  <si>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</si>
  <si>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</si>
  <si>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</si>
  <si>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</si>
  <si>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</si>
  <si>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</si>
  <si>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</si>
  <si>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</si>
  <si>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</si>
  <si>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</si>
  <si>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</si>
  <si>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</si>
  <si>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</si>
  <si>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</si>
  <si>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</si>
  <si>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</si>
  <si>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</si>
  <si>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</si>
  <si>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</si>
  <si>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</si>
  <si>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</si>
  <si>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</si>
  <si>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</si>
  <si>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</si>
  <si>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</si>
  <si>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</si>
  <si>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</si>
  <si>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</si>
  <si>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</si>
  <si>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</si>
  <si>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</si>
  <si>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</si>
  <si>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</si>
  <si>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</si>
  <si>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</si>
  <si>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</si>
  <si>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</si>
  <si>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</si>
  <si>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</si>
  <si>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</si>
  <si>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</si>
  <si>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</si>
  <si>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</si>
  <si>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</si>
  <si>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</si>
  <si>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</si>
  <si>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</si>
  <si>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</si>
  <si>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</si>
  <si>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</si>
  <si>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</si>
  <si>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</si>
  <si>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</si>
  <si>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</si>
  <si>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</si>
  <si>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</si>
  <si>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</si>
  <si>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</si>
  <si>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</si>
  <si>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</si>
  <si>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</si>
  <si>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</si>
  <si>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</si>
  <si>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</si>
  <si>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</si>
  <si>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</si>
  <si>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</si>
  <si>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</si>
  <si>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</si>
  <si>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</si>
  <si>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</si>
  <si>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</si>
  <si>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</si>
  <si>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</si>
  <si>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</si>
  <si>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</si>
  <si>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</si>
  <si>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</si>
  <si>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</si>
  <si>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</si>
  <si>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</si>
  <si>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</si>
  <si>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</si>
  <si>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</si>
  <si>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</si>
  <si>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</si>
  <si>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</si>
  <si>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</si>
  <si>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</si>
  <si>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</si>
  <si>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</si>
  <si>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</si>
  <si>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</si>
  <si>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</si>
  <si>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</si>
  <si>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</si>
  <si>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</si>
  <si>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</si>
  <si>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</si>
  <si>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</si>
  <si>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</si>
  <si>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</si>
  <si>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</si>
  <si>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</si>
  <si>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</si>
  <si>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</si>
  <si>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</si>
  <si>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</si>
  <si>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</si>
  <si>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</si>
  <si>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</si>
  <si>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</si>
  <si>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</si>
  <si>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</si>
  <si>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</si>
  <si>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</si>
  <si>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</si>
  <si>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</si>
  <si>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</si>
  <si>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</si>
  <si>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</si>
  <si>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</si>
  <si>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</si>
  <si>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</si>
  <si>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</si>
  <si>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</si>
  <si>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</si>
  <si>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</si>
  <si>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</si>
  <si>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</si>
  <si>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</si>
  <si>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</si>
  <si>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</si>
  <si>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</si>
  <si>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</si>
  <si>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</si>
  <si>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</si>
  <si>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</si>
  <si>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</si>
  <si>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</si>
  <si>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</si>
  <si>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</si>
  <si>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</si>
  <si>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</si>
  <si>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</si>
  <si>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</si>
  <si>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</si>
  <si>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</si>
  <si>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</si>
  <si>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</si>
  <si>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</si>
  <si>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</si>
  <si>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</si>
  <si>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</si>
  <si>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</si>
  <si>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</si>
  <si>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</si>
  <si>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</si>
  <si>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</si>
  <si>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</si>
  <si>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</si>
  <si>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</si>
  <si>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</si>
  <si>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</si>
  <si>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</si>
  <si>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</si>
  <si>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</si>
  <si>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</si>
  <si>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</si>
  <si>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</si>
  <si>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</si>
  <si>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</si>
  <si>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</si>
  <si>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</si>
  <si>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</si>
  <si>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</si>
  <si>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</si>
  <si>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</si>
  <si>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</si>
  <si>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</si>
  <si>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</si>
  <si>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</si>
  <si>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</si>
  <si>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</si>
  <si>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</si>
  <si>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</si>
  <si>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</si>
  <si>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</si>
  <si>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</si>
  <si>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</si>
  <si>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</si>
  <si>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</si>
  <si>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</si>
  <si>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</si>
  <si>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</si>
  <si>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</si>
  <si>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</si>
  <si>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</si>
  <si>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</si>
  <si>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</si>
  <si>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</si>
  <si>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</si>
  <si>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</si>
  <si>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</si>
  <si>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</si>
  <si>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</si>
  <si>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</si>
  <si>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</si>
  <si>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</si>
  <si>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</si>
  <si>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</si>
  <si>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</si>
  <si>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</si>
  <si>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</si>
  <si>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</si>
  <si>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</si>
  <si>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</si>
  <si>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</si>
  <si>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</si>
  <si>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</si>
  <si>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</si>
  <si>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</si>
  <si>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</si>
  <si>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</si>
  <si>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</si>
  <si>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</si>
  <si>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</si>
  <si>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</si>
  <si>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</si>
  <si>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</si>
  <si>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</si>
  <si>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</si>
  <si>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</si>
  <si>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</si>
  <si>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</si>
  <si>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</si>
  <si>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</si>
  <si>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</si>
  <si>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</si>
  <si>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</si>
  <si>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</si>
  <si>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</si>
  <si>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</si>
  <si>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</si>
  <si>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</si>
  <si>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</si>
  <si>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</si>
  <si>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</si>
  <si>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</si>
  <si>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</si>
  <si>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</si>
  <si>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</si>
  <si>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</si>
  <si>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</si>
  <si>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</si>
  <si>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</si>
  <si>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</si>
  <si>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</si>
  <si>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</si>
  <si>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</si>
  <si>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</si>
  <si>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</si>
  <si>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</si>
  <si>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</si>
  <si>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</si>
  <si>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</si>
  <si>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</si>
  <si>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</si>
  <si>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</si>
  <si>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</si>
  <si>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</si>
  <si>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</si>
  <si>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</si>
  <si>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</si>
  <si>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</si>
  <si>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</si>
  <si>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</si>
  <si>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</si>
  <si>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</si>
  <si>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</si>
  <si>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</si>
  <si>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</si>
  <si>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</si>
  <si>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</si>
  <si>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</si>
  <si>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</si>
  <si>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</si>
  <si>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</si>
  <si>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</si>
  <si>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</si>
  <si>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</si>
  <si>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</si>
  <si>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</si>
  <si>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</si>
  <si>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</si>
  <si>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</si>
  <si>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</si>
  <si>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</si>
  <si>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</si>
  <si>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</si>
  <si>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</si>
  <si>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</si>
  <si>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</si>
  <si>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</si>
  <si>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</si>
  <si>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</si>
  <si>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</si>
  <si>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</si>
  <si>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</si>
  <si>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</si>
  <si>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</si>
  <si>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</si>
  <si>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</si>
  <si>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</si>
  <si>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</si>
  <si>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</si>
  <si>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</si>
  <si>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</si>
  <si>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</si>
  <si>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</si>
  <si>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</si>
  <si>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</si>
  <si>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</si>
  <si>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</si>
  <si>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</si>
  <si>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</si>
  <si>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</si>
  <si>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</si>
  <si>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</si>
  <si>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</si>
  <si>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</si>
  <si>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</si>
  <si>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</si>
  <si>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</si>
  <si>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</si>
  <si>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</si>
  <si>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</si>
  <si>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</si>
  <si>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</si>
  <si>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</si>
  <si>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</si>
  <si>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</si>
  <si>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</si>
  <si>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</si>
  <si>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</si>
  <si>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</si>
  <si>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</si>
  <si>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</si>
  <si>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</si>
  <si>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</si>
  <si>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</si>
  <si>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</si>
  <si>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</si>
  <si>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</si>
  <si>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</si>
  <si>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</si>
  <si>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</si>
  <si>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</si>
  <si>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</si>
  <si>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</si>
  <si>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</si>
  <si>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</si>
  <si>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</si>
  <si>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</si>
  <si>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</si>
  <si>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</si>
  <si>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</si>
  <si>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</si>
  <si>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</si>
  <si>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</si>
  <si>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</si>
  <si>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</si>
  <si>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</si>
  <si>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</si>
  <si>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</si>
  <si>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</si>
  <si>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</si>
  <si>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</si>
  <si>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</si>
  <si>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</si>
  <si>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</si>
  <si>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</si>
  <si>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</si>
  <si>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</si>
  <si>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</si>
  <si>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</si>
  <si>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</si>
  <si>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</si>
  <si>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</si>
  <si>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</si>
  <si>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</si>
  <si>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</si>
  <si>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</si>
  <si>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</si>
  <si>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</si>
  <si>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</si>
  <si>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</si>
  <si>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</si>
  <si>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</si>
  <si>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</si>
  <si>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</si>
  <si>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</si>
  <si>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</si>
  <si>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</si>
  <si>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</si>
  <si>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</si>
  <si>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</si>
  <si>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</si>
  <si>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</si>
  <si>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</si>
  <si>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</si>
  <si>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</si>
  <si>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</si>
  <si>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</si>
  <si>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</si>
  <si>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</si>
  <si>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</si>
  <si>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</si>
  <si>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</si>
  <si>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</si>
  <si>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</si>
  <si>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</si>
  <si>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</si>
  <si>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</si>
  <si>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</si>
  <si>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</si>
  <si>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</si>
  <si>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</si>
  <si>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</si>
  <si>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</si>
  <si>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</si>
  <si>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</si>
  <si>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</si>
  <si>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</si>
  <si>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</si>
  <si>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</si>
  <si>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</si>
  <si>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</si>
  <si>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</si>
  <si>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</si>
  <si>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</si>
  <si>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</si>
  <si>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</si>
  <si>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</si>
  <si>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</si>
  <si>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</si>
  <si>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</si>
  <si>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</si>
  <si>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</si>
  <si>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</si>
  <si>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</si>
  <si>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</si>
  <si>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</si>
  <si>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</si>
  <si>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</si>
  <si>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</si>
  <si>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</si>
  <si>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</si>
  <si>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</si>
  <si>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</si>
  <si>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</si>
  <si>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</si>
  <si>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</si>
  <si>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</si>
  <si>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</si>
  <si>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</si>
  <si>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</si>
  <si>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</si>
  <si>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</si>
  <si>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</si>
  <si>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</si>
  <si>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</si>
  <si>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</si>
  <si>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</si>
  <si>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</si>
  <si>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</si>
  <si>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</si>
  <si>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</si>
  <si>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</si>
  <si>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</si>
  <si>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</si>
  <si>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</si>
  <si>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</si>
  <si>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</si>
  <si>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</si>
  <si>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</si>
  <si>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</si>
  <si>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</si>
  <si>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</si>
  <si>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</si>
  <si>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</si>
  <si>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</si>
  <si>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</si>
  <si>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</si>
  <si>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</si>
  <si>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</si>
  <si>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</si>
  <si>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</si>
  <si>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</si>
  <si>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</si>
  <si>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</si>
  <si>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</si>
  <si>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</si>
  <si>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</si>
  <si>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</si>
  <si>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</si>
  <si>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</si>
  <si>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</si>
  <si>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</si>
  <si>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</si>
  <si>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</si>
  <si>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</si>
  <si>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</si>
  <si>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</si>
  <si>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</si>
  <si>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</si>
  <si>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</si>
  <si>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</si>
  <si>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</si>
  <si>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</si>
  <si>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</si>
  <si>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</si>
  <si>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</si>
  <si>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</si>
  <si>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</si>
  <si>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</si>
  <si>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</si>
  <si>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</si>
  <si>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</si>
  <si>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</si>
  <si>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</si>
  <si>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</si>
  <si>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</si>
  <si>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</si>
  <si>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</si>
  <si>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</si>
  <si>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</si>
  <si>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</si>
  <si>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</si>
  <si>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</si>
  <si>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</si>
  <si>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</si>
  <si>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</si>
  <si>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</si>
  <si>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</si>
  <si>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</si>
  <si>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</si>
  <si>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</si>
  <si>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</si>
  <si>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</si>
  <si>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</si>
  <si>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</si>
  <si>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</si>
  <si>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</si>
  <si>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</si>
  <si>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</si>
  <si>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</si>
  <si>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</si>
  <si>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</si>
  <si>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</si>
  <si>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</si>
  <si>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</si>
  <si>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</si>
  <si>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</si>
  <si>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</si>
  <si>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</si>
  <si>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</si>
  <si>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</si>
  <si>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</si>
  <si>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</si>
  <si>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</si>
  <si>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</si>
  <si>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</si>
  <si>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</si>
  <si>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</si>
  <si>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</si>
  <si>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</si>
  <si>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</si>
  <si>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</si>
  <si>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</si>
  <si>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</si>
  <si>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</si>
  <si>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</si>
  <si>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</si>
  <si>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</si>
  <si>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</si>
  <si>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</si>
  <si>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</si>
  <si>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</si>
  <si>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</si>
  <si>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</si>
  <si>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</si>
  <si>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</si>
  <si>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</si>
  <si>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</si>
  <si>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</si>
  <si>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</si>
  <si>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</si>
  <si>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</si>
  <si>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</si>
  <si>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</si>
  <si>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</si>
  <si>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</si>
  <si>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</si>
  <si>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</si>
  <si>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</si>
  <si>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</si>
  <si>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</si>
  <si>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</si>
  <si>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</si>
  <si>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</si>
  <si>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</si>
  <si>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</si>
  <si>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</si>
  <si>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</si>
  <si>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</si>
  <si>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</si>
  <si>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</si>
  <si>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</si>
  <si>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</si>
  <si>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</si>
  <si>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</si>
  <si>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</si>
  <si>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</si>
  <si>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</si>
  <si>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</si>
  <si>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</si>
  <si>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</si>
  <si>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</si>
  <si>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</si>
  <si>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</si>
  <si>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</si>
  <si>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</si>
  <si>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</si>
  <si>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</si>
  <si>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</si>
  <si>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</si>
  <si>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</si>
  <si>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</si>
  <si>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</si>
  <si>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</si>
  <si>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</si>
  <si>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</si>
  <si>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</si>
  <si>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</si>
  <si>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</si>
  <si>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</si>
  <si>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</si>
  <si>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</si>
  <si>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</si>
  <si>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</si>
  <si>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</si>
  <si>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</si>
  <si>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</si>
  <si>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</si>
  <si>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</si>
  <si>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</si>
  <si>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</si>
  <si>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</si>
  <si>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</si>
  <si>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</si>
  <si>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</si>
  <si>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</si>
  <si>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</si>
  <si>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</si>
  <si>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</si>
  <si>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</si>
  <si>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</si>
  <si>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</si>
  <si>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</si>
  <si>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</si>
  <si>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</si>
  <si>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</si>
  <si>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</si>
  <si>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</si>
  <si>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</si>
  <si>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</si>
  <si>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</si>
  <si>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</si>
  <si>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</si>
  <si>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</si>
  <si>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</si>
  <si>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</si>
  <si>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</si>
  <si>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</si>
  <si>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</si>
  <si>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</si>
  <si>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</si>
  <si>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</si>
  <si>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</si>
  <si>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</si>
  <si>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</si>
  <si>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</si>
  <si>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</si>
  <si>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</si>
  <si>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</si>
  <si>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</si>
  <si>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</si>
  <si>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</si>
  <si>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</si>
  <si>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</si>
  <si>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</si>
  <si>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</si>
  <si>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</si>
  <si>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</si>
  <si>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</si>
  <si>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</si>
  <si>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</si>
  <si>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</si>
  <si>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</si>
  <si>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</si>
  <si>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</si>
  <si>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</si>
  <si>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</si>
  <si>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</si>
  <si>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</si>
  <si>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</si>
  <si>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</si>
  <si>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</si>
  <si>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</si>
  <si>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</si>
  <si>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</si>
  <si>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</si>
  <si>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</si>
  <si>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</si>
  <si>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</si>
  <si>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</si>
  <si>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</si>
  <si>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</si>
  <si>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</si>
  <si>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</si>
  <si>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</si>
  <si>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</si>
  <si>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</si>
  <si>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</si>
  <si>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</si>
  <si>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</si>
  <si>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</si>
  <si>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</si>
  <si>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</si>
  <si>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</si>
  <si>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</si>
  <si>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</si>
  <si>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</si>
  <si>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</si>
  <si>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</si>
  <si>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</si>
  <si>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</si>
  <si>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</si>
  <si>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</si>
  <si>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</si>
  <si>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</si>
  <si>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</si>
  <si>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</si>
  <si>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</si>
  <si>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</si>
  <si>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</si>
  <si>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</si>
  <si>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</si>
  <si>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</si>
  <si>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</si>
  <si>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</si>
  <si>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</si>
  <si>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</si>
  <si>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</si>
  <si>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</si>
  <si>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</si>
  <si>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</si>
  <si>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</si>
  <si>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</si>
  <si>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</si>
  <si>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</si>
  <si>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</si>
  <si>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</si>
  <si>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</si>
  <si>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</si>
  <si>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</si>
  <si>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</si>
  <si>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</si>
  <si>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</si>
  <si>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</si>
  <si>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</si>
  <si>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</si>
  <si>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</si>
  <si>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</si>
  <si>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</si>
  <si>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</si>
  <si>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</si>
  <si>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</si>
  <si>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</si>
  <si>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</si>
  <si>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</si>
  <si>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</si>
  <si>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</si>
  <si>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</si>
  <si>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</si>
  <si>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</si>
  <si>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</si>
  <si>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</si>
  <si>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</si>
  <si>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</si>
  <si>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</si>
  <si>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</si>
  <si>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</si>
  <si>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</si>
  <si>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</si>
  <si>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</si>
  <si>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</si>
  <si>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</si>
  <si>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</si>
  <si>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</si>
  <si>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</si>
  <si>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</si>
  <si>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</si>
  <si>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</si>
  <si>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</si>
  <si>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</si>
  <si>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</si>
  <si>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</si>
  <si>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</si>
  <si>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</si>
  <si>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</si>
  <si>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</si>
  <si>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</si>
  <si>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</si>
  <si>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</si>
  <si>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</si>
  <si>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</si>
  <si>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</si>
  <si>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</si>
  <si>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</si>
  <si>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</si>
  <si>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</si>
  <si>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</si>
  <si>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</si>
  <si>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</si>
  <si>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</si>
  <si>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</si>
  <si>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</si>
  <si>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</si>
  <si>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</si>
  <si>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</si>
  <si>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</si>
  <si>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</si>
  <si>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</si>
  <si>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</si>
  <si>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</si>
  <si>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</si>
  <si>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</si>
  <si>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</si>
  <si>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</si>
  <si>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</si>
  <si>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</si>
  <si>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</si>
  <si>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</si>
  <si>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</si>
  <si>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</si>
  <si>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</si>
  <si>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</si>
  <si>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</si>
  <si>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</si>
  <si>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</si>
  <si>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</si>
  <si>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</si>
  <si>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</si>
  <si>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</si>
  <si>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</si>
  <si>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</si>
  <si>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</si>
  <si>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</si>
  <si>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</si>
  <si>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</si>
  <si>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</si>
  <si>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</si>
  <si>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</si>
  <si>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</si>
  <si>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</si>
  <si>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</si>
  <si>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</si>
  <si>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</si>
  <si>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</si>
  <si>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</si>
  <si>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</si>
  <si>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</si>
  <si>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</si>
  <si>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</si>
  <si>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</si>
  <si>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</si>
  <si>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</si>
  <si>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</si>
  <si>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</si>
  <si>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</si>
  <si>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</si>
  <si>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</si>
  <si>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</si>
  <si>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</si>
  <si>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</si>
  <si>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</si>
  <si>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</si>
  <si>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</si>
  <si>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</si>
  <si>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</si>
  <si>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</si>
  <si>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</si>
  <si>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</si>
  <si>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</si>
  <si>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</si>
  <si>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</si>
  <si>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</si>
  <si>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</si>
  <si>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</si>
  <si>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</si>
  <si>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</si>
  <si>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</si>
  <si>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</si>
  <si>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</si>
  <si>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</si>
  <si>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</si>
  <si>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</si>
  <si>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</si>
  <si>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</si>
  <si>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</si>
  <si>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</si>
  <si>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</si>
  <si>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</si>
  <si>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</si>
  <si>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</si>
  <si>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</si>
  <si>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</si>
  <si>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</si>
  <si>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</si>
  <si>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</si>
  <si>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</si>
  <si>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</si>
  <si>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</si>
  <si>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</si>
  <si>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</si>
  <si>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</si>
  <si>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</si>
  <si>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</si>
  <si>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</si>
  <si>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</si>
  <si>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</si>
  <si>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</si>
  <si>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</si>
  <si>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</si>
  <si>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</si>
  <si>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</si>
  <si>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</si>
  <si>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</si>
  <si>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</si>
  <si>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</si>
  <si>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</si>
  <si>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</si>
  <si>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</si>
  <si>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</si>
  <si>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</si>
  <si>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</si>
  <si>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</si>
  <si>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</si>
  <si>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</si>
  <si>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</si>
  <si>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</si>
  <si>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</si>
  <si>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</si>
  <si>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</si>
  <si>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</si>
  <si>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</si>
  <si>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</si>
  <si>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</si>
  <si>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</si>
  <si>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</si>
  <si>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</si>
  <si>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</si>
  <si>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</si>
  <si>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</si>
  <si>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</si>
  <si>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</si>
  <si>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</si>
  <si>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</si>
  <si>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</si>
  <si>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</si>
  <si>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</si>
  <si>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</si>
  <si>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</si>
  <si>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</si>
  <si>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</si>
  <si>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</si>
  <si>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</si>
  <si>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</si>
  <si>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</si>
  <si>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</si>
  <si>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</si>
  <si>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</si>
  <si>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</si>
  <si>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</si>
  <si>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</si>
  <si>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</si>
  <si>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</si>
  <si>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</si>
  <si>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</si>
  <si>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</si>
  <si>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</si>
  <si>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</si>
  <si>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</si>
  <si>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</si>
  <si>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</si>
  <si>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</si>
  <si>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</si>
  <si>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</si>
  <si>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</si>
  <si>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</si>
  <si>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</si>
  <si>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</si>
  <si>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</si>
  <si>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</si>
  <si>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</si>
  <si>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</si>
  <si>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</si>
  <si>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</si>
  <si>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</si>
  <si>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</si>
  <si>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</si>
  <si>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</si>
  <si>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</si>
  <si>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</si>
  <si>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</si>
  <si>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</si>
  <si>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</si>
  <si>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</si>
  <si>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</si>
  <si>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</si>
  <si>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</si>
  <si>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</si>
  <si>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</si>
  <si>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</si>
  <si>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</si>
  <si>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</si>
  <si>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</si>
  <si>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</si>
  <si>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</si>
  <si>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</si>
  <si>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</si>
  <si>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</si>
  <si>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</si>
  <si>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</si>
  <si>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</si>
  <si>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</si>
  <si>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</si>
  <si>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</si>
  <si>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</si>
  <si>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</si>
  <si>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</si>
  <si>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</si>
  <si>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</si>
  <si>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</si>
  <si>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</si>
  <si>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</si>
  <si>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</si>
  <si>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</si>
  <si>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</si>
  <si>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</si>
  <si>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</si>
  <si>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</si>
  <si>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</si>
  <si>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</si>
  <si>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</si>
  <si>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</si>
  <si>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</si>
  <si>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</si>
  <si>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</si>
  <si>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</si>
  <si>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</si>
  <si>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</si>
  <si>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</si>
  <si>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</si>
  <si>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</si>
  <si>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</si>
  <si>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</si>
  <si>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</si>
  <si>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</si>
  <si>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</si>
  <si>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</si>
  <si>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</si>
  <si>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</si>
  <si>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</si>
  <si>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</si>
  <si>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</si>
  <si>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</si>
  <si>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</si>
  <si>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</si>
  <si>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</si>
  <si>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</si>
  <si>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</si>
  <si>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</si>
  <si>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</si>
  <si>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</si>
  <si>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</si>
  <si>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</si>
  <si>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</si>
  <si>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</si>
  <si>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</si>
  <si>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</si>
  <si>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</si>
  <si>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</si>
  <si>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</si>
  <si>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</si>
  <si>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</si>
  <si>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</si>
  <si>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</si>
  <si>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</si>
  <si>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</si>
  <si>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</si>
  <si>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</si>
  <si>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</si>
  <si>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</si>
  <si>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</si>
  <si>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</si>
  <si>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</si>
  <si>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</si>
  <si>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</si>
  <si>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</si>
  <si>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</si>
  <si>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</si>
  <si>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</si>
  <si>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</si>
  <si>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</si>
  <si>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</si>
  <si>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</si>
  <si>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</si>
  <si>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</si>
  <si>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</si>
  <si>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</si>
  <si>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</si>
  <si>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</si>
  <si>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</si>
  <si>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</si>
  <si>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</si>
  <si>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</si>
  <si>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</si>
  <si>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</si>
  <si>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</si>
  <si>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</si>
  <si>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</si>
  <si>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</si>
  <si>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</si>
  <si>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</si>
  <si>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</si>
  <si>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</si>
  <si>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</si>
  <si>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</si>
  <si>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</si>
  <si>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</si>
  <si>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</si>
  <si>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</si>
  <si>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</si>
  <si>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</si>
  <si>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</si>
  <si>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</si>
  <si>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</si>
  <si>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</si>
  <si>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</si>
  <si>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</si>
  <si>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</si>
  <si>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</si>
  <si>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</si>
  <si>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</si>
  <si>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</si>
  <si>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</si>
  <si>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</si>
  <si>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</si>
  <si>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</si>
  <si>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</si>
  <si>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</si>
  <si>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</si>
  <si>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</si>
  <si>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</si>
  <si>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</si>
  <si>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</si>
  <si>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</si>
  <si>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</si>
  <si>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</si>
  <si>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</si>
  <si>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</si>
  <si>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</si>
  <si>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</si>
  <si>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</si>
  <si>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</si>
  <si>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</si>
  <si>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</si>
  <si>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</si>
  <si>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</si>
  <si>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</si>
  <si>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</si>
  <si>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</si>
  <si>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</si>
  <si>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</si>
  <si>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</si>
  <si>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</si>
  <si>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</si>
  <si>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</si>
  <si>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</si>
  <si>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</si>
  <si>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</si>
  <si>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</si>
  <si>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</si>
  <si>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</si>
  <si>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</si>
  <si>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</si>
  <si>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</si>
  <si>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</si>
  <si>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</si>
  <si>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</si>
  <si>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</si>
  <si>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</si>
  <si>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</si>
  <si>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</si>
  <si>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</si>
  <si>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</si>
  <si>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</si>
  <si>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</si>
  <si>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</si>
  <si>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</si>
  <si>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</si>
  <si>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</si>
  <si>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</si>
  <si>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</si>
  <si>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</si>
  <si>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</si>
  <si>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</si>
  <si>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</si>
  <si>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</si>
  <si>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</si>
  <si>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</si>
  <si>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</si>
  <si>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</si>
  <si>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</si>
  <si>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</si>
  <si>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</si>
  <si>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</si>
  <si>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</si>
  <si>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</si>
  <si>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</si>
  <si>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</si>
  <si>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</si>
  <si>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</si>
  <si>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</si>
  <si>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</si>
  <si>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</si>
  <si>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</si>
  <si>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</si>
  <si>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</si>
  <si>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</si>
  <si>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</si>
  <si>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</si>
  <si>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</si>
  <si>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</si>
  <si>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</si>
  <si>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</si>
  <si>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</si>
  <si>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</si>
  <si>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</si>
  <si>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</si>
  <si>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</si>
  <si>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</si>
  <si>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</si>
  <si>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</si>
  <si>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</si>
  <si>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</si>
  <si>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</si>
  <si>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</si>
  <si>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</si>
  <si>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</si>
  <si>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</si>
  <si>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</si>
  <si>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</si>
  <si>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</si>
  <si>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</si>
  <si>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</si>
  <si>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</si>
  <si>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</si>
  <si>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</si>
  <si>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</si>
  <si>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</si>
  <si>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</si>
  <si>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</si>
  <si>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</si>
  <si>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</si>
  <si>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</si>
  <si>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</si>
  <si>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</si>
  <si>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</si>
  <si>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</si>
  <si>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</si>
  <si>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</si>
  <si>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</si>
  <si>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</si>
  <si>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</si>
  <si>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</si>
  <si>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</si>
  <si>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</si>
  <si>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</si>
  <si>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</si>
  <si>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</si>
  <si>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</si>
  <si>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</si>
  <si>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</si>
  <si>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</si>
  <si>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</si>
  <si>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</si>
  <si>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</si>
  <si>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</si>
  <si>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</si>
  <si>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</si>
  <si>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</si>
  <si>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</si>
  <si>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</si>
  <si>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</si>
  <si>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</si>
  <si>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</si>
  <si>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</si>
  <si>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</si>
  <si>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</si>
  <si>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</si>
  <si>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</si>
  <si>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</si>
  <si>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</si>
  <si>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</si>
  <si>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</si>
  <si>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</si>
  <si>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</si>
  <si>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</si>
  <si>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</si>
  <si>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</si>
  <si>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</si>
  <si>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</si>
  <si>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</si>
  <si>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</si>
  <si>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</si>
  <si>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</si>
  <si>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</si>
  <si>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</si>
  <si>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</si>
  <si>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</si>
  <si>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</si>
  <si>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</si>
  <si>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</si>
  <si>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</si>
  <si>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</si>
  <si>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</si>
  <si>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</si>
  <si>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</si>
  <si>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</si>
  <si>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</si>
  <si>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</si>
  <si>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</si>
  <si>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</si>
  <si>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</si>
  <si>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</si>
  <si>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</si>
  <si>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</si>
  <si>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</si>
  <si>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</si>
  <si>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</si>
  <si>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</si>
  <si>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</si>
  <si>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</si>
  <si>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</si>
  <si>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</si>
  <si>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</si>
  <si>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</si>
  <si>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</si>
  <si>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</si>
  <si>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</si>
  <si>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</si>
  <si>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</si>
  <si>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</si>
  <si>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</si>
  <si>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</si>
  <si>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</si>
  <si>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</si>
  <si>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</si>
  <si>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</si>
  <si>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</si>
  <si>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</si>
  <si>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</si>
  <si>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</si>
  <si>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</si>
  <si>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</si>
  <si>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</si>
  <si>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</si>
  <si>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</si>
  <si>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</si>
  <si>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</si>
  <si>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</si>
  <si>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</si>
  <si>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</si>
  <si>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</si>
  <si>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</si>
  <si>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</si>
  <si>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</si>
  <si>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</si>
  <si>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</si>
  <si>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</si>
  <si>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</si>
  <si>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</si>
  <si>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</si>
  <si>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</si>
  <si>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</si>
  <si>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</si>
  <si>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</si>
  <si>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</si>
  <si>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</si>
  <si>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</si>
  <si>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</si>
  <si>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</si>
  <si>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</si>
  <si>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</si>
  <si>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</si>
  <si>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</si>
  <si>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</si>
  <si>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</si>
  <si>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</si>
  <si>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</si>
  <si>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</si>
  <si>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</si>
  <si>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</si>
  <si>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</si>
  <si>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</si>
  <si>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</si>
  <si>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</si>
  <si>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</si>
  <si>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</si>
  <si>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</si>
  <si>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</si>
  <si>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</si>
  <si>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</si>
  <si>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</si>
  <si>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</si>
  <si>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</si>
  <si>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</si>
  <si>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</si>
  <si>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</si>
  <si>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</si>
  <si>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</si>
  <si>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</si>
  <si>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</si>
  <si>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</si>
  <si>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</si>
  <si>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</si>
  <si>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</si>
  <si>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</si>
  <si>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</si>
  <si>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</si>
  <si>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</si>
  <si>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</si>
  <si>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</si>
  <si>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</si>
  <si>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</si>
  <si>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</si>
  <si>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</si>
  <si>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</si>
  <si>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</si>
  <si>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</si>
  <si>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</si>
  <si>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</si>
  <si>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</si>
  <si>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</si>
  <si>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</si>
  <si>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</si>
  <si>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</si>
  <si>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</si>
  <si>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</si>
  <si>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</si>
  <si>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</si>
  <si>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</si>
  <si>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</si>
  <si>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</si>
  <si>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</si>
  <si>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</si>
  <si>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</si>
  <si>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</si>
  <si>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</si>
  <si>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</si>
  <si>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</si>
  <si>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</si>
  <si>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</si>
  <si>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</si>
  <si>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</si>
  <si>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</si>
  <si>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</si>
  <si>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</si>
  <si>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</si>
  <si>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</si>
  <si>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</si>
  <si>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</si>
  <si>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</si>
  <si>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</si>
  <si>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</si>
  <si>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</si>
  <si>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</si>
  <si>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</si>
  <si>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</si>
  <si>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</si>
  <si>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</si>
  <si>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</si>
  <si>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</si>
  <si>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</si>
  <si>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</si>
  <si>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</si>
  <si>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</si>
  <si>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</si>
  <si>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</si>
  <si>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</si>
  <si>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</si>
  <si>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</si>
  <si>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</si>
  <si>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</si>
  <si>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</si>
  <si>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</si>
  <si>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</si>
  <si>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</si>
  <si>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</si>
  <si>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</si>
  <si>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</si>
  <si>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</si>
  <si>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</si>
  <si>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</si>
  <si>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</si>
  <si>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</si>
  <si>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</si>
  <si>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</si>
  <si>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</si>
  <si>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</si>
  <si>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</si>
  <si>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</si>
  <si>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</si>
  <si>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</si>
  <si>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</si>
  <si>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</si>
  <si>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</si>
  <si>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</si>
  <si>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</si>
  <si>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</si>
  <si>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</si>
  <si>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</si>
  <si>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</si>
  <si>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</si>
  <si>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</si>
  <si>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</si>
  <si>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</si>
  <si>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</si>
  <si>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</si>
  <si>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</si>
  <si>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</si>
  <si>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</si>
  <si>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</si>
  <si>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</si>
  <si>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</si>
  <si>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</si>
  <si>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</si>
  <si>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</si>
  <si>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</si>
  <si>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</si>
  <si>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</si>
  <si>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</si>
  <si>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</si>
  <si>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</si>
  <si>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</si>
  <si>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</si>
  <si>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</si>
  <si>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</si>
  <si>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</si>
  <si>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</si>
  <si>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</si>
  <si>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</si>
  <si>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</si>
  <si>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</si>
  <si>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</si>
  <si>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</si>
  <si>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</si>
  <si>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</si>
  <si>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</si>
  <si>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</si>
  <si>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</si>
  <si>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</si>
  <si>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</si>
  <si>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</si>
  <si>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</si>
  <si>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7"/>
  </si>
  <si>
    <t>令和７年度の算定期間①</t>
    <rPh sb="6" eb="8">
      <t>サンテイ</t>
    </rPh>
    <rPh sb="8" eb="10">
      <t>キカン</t>
    </rPh>
    <phoneticPr fontId="7"/>
  </si>
  <si>
    <t>令和７年度の算定期間②（令和７年度内の区分変更後）</t>
    <rPh sb="6" eb="8">
      <t>サンテイ</t>
    </rPh>
    <rPh sb="8" eb="10">
      <t>キカン</t>
    </rPh>
    <rPh sb="17" eb="18">
      <t>ナイ</t>
    </rPh>
    <rPh sb="19" eb="21">
      <t>クブン</t>
    </rPh>
    <rPh sb="21" eb="23">
      <t>ヘンコウ</t>
    </rPh>
    <rPh sb="23" eb="24">
      <t>ゴ</t>
    </rPh>
    <phoneticPr fontId="7"/>
  </si>
  <si>
    <t>令和７年度内の区分変更後に
算定した加算区分</t>
    <rPh sb="5" eb="6">
      <t>ナイ</t>
    </rPh>
    <rPh sb="7" eb="9">
      <t>クブン</t>
    </rPh>
    <rPh sb="9" eb="11">
      <t>ヘンコウ</t>
    </rPh>
    <rPh sb="14" eb="16">
      <t>サンテイ</t>
    </rPh>
    <rPh sb="18" eb="20">
      <t>カサン</t>
    </rPh>
    <rPh sb="20" eb="22">
      <t>クブン</t>
    </rPh>
    <phoneticPr fontId="7"/>
  </si>
  <si>
    <t>月額賃金改善要件Ⅰ</t>
    <rPh sb="0" eb="2">
      <t>ゲツガク</t>
    </rPh>
    <rPh sb="2" eb="4">
      <t>チンギン</t>
    </rPh>
    <rPh sb="4" eb="6">
      <t>カイゼン</t>
    </rPh>
    <rPh sb="6" eb="8">
      <t>ヨウケン</t>
    </rPh>
    <phoneticPr fontId="7"/>
  </si>
  <si>
    <t>区分変更なし</t>
    <rPh sb="0" eb="4">
      <t>クブンヘンコウ</t>
    </rPh>
    <phoneticPr fontId="7"/>
  </si>
  <si>
    <t>表５　区分変更</t>
    <rPh sb="0" eb="1">
      <t>ヒョウ</t>
    </rPh>
    <rPh sb="3" eb="5">
      <t>クブン</t>
    </rPh>
    <rPh sb="5" eb="7">
      <t>ヘンコウ</t>
    </rPh>
    <phoneticPr fontId="7"/>
  </si>
  <si>
    <t>加算Ⅳ相当の加算額の１/２</t>
    <rPh sb="0" eb="2">
      <t>カサン</t>
    </rPh>
    <rPh sb="3" eb="5">
      <t>ソウトウ</t>
    </rPh>
    <rPh sb="6" eb="9">
      <t>カサンガク</t>
    </rPh>
    <phoneticPr fontId="7"/>
  </si>
  <si>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7"/>
  </si>
  <si>
    <t>令和７年度の加算額</t>
    <phoneticPr fontId="7"/>
  </si>
  <si>
    <t>令和６年度に令和７年度の賃金改善に充てるために繰り越した部分の額</t>
    <rPh sb="6" eb="8">
      <t>レイワ</t>
    </rPh>
    <rPh sb="9" eb="11">
      <t>ネンド</t>
    </rPh>
    <rPh sb="23" eb="24">
      <t>ク</t>
    </rPh>
    <rPh sb="25" eb="26">
      <t>コ</t>
    </rPh>
    <phoneticPr fontId="7"/>
  </si>
  <si>
    <t>令和７年度に賃金改善が必要な額（a + b)</t>
    <rPh sb="0" eb="2">
      <t>レイワ</t>
    </rPh>
    <rPh sb="3" eb="5">
      <t>ネンド</t>
    </rPh>
    <rPh sb="6" eb="8">
      <t>チンギン</t>
    </rPh>
    <rPh sb="8" eb="10">
      <t>カイゼン</t>
    </rPh>
    <rPh sb="11" eb="13">
      <t>ヒツヨウ</t>
    </rPh>
    <rPh sb="14" eb="15">
      <t>ガク</t>
    </rPh>
    <phoneticPr fontId="7"/>
  </si>
  <si>
    <t>令和７年度の加算の影響を除いた賃金額</t>
  </si>
  <si>
    <t>（ア）令和７年度の賃金の総額</t>
    <rPh sb="9" eb="11">
      <t>チンギン</t>
    </rPh>
    <rPh sb="12" eb="14">
      <t>ソウガク</t>
    </rPh>
    <phoneticPr fontId="7"/>
  </si>
  <si>
    <t>（イ）令和７年度の賃金改善額（再掲）</t>
    <rPh sb="9" eb="11">
      <t>チンギン</t>
    </rPh>
    <rPh sb="11" eb="13">
      <t>カイゼン</t>
    </rPh>
    <rPh sb="13" eb="14">
      <t>ガク</t>
    </rPh>
    <rPh sb="15" eb="17">
      <t>サイケイ</t>
    </rPh>
    <phoneticPr fontId="7"/>
  </si>
  <si>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</si>
  <si>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(ア)令和６年度の賃金の総額</t>
    <phoneticPr fontId="7"/>
  </si>
  <si>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</si>
  <si>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⇒上記に「×」が付いた場合、この欄に記入すること</t>
    <rPh sb="1" eb="3">
      <t>ジョウキ</t>
    </rPh>
    <phoneticPr fontId="7"/>
  </si>
  <si>
    <t>「改善後の賃金が年額440万円以上となる者」を設定できない場合その理由</t>
    <rPh sb="1" eb="3">
      <t>カイゼン</t>
    </rPh>
    <phoneticPr fontId="7"/>
  </si>
  <si>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
  </si>
  <si>
    <t>年額440万円の賃金改善を行うに当たり、規程の整備や研修・実務経験の蓄積などに一定期間を要するため。</t>
    <rPh sb="0" eb="2">
      <t>ネンガク</t>
    </rPh>
    <rPh sb="5" eb="6">
      <t>マン</t>
    </rPh>
    <rPh sb="6" eb="7">
      <t>エン</t>
    </rPh>
    <rPh sb="16" eb="17">
      <t>ア</t>
    </rPh>
    <phoneticPr fontId="7"/>
  </si>
  <si>
    <t>②事業者の共同による採用・人事ローテーション・研修のための制度構築</t>
    <phoneticPr fontId="7"/>
  </si>
  <si>
    <t>⑦エルダー・メンター（仕事やメンタル面のサポート等をする担当者）制度等導入</t>
    <phoneticPr fontId="7"/>
  </si>
  <si>
    <t>⑧上位者・担当者等によるキャリア面談など、キャリアアップ・働き方等に関する定期的な相談の機会の確保</t>
    <phoneticPr fontId="7"/>
  </si>
  <si>
    <t>⑩職員の事情等の状況に応じた勤務シフトや短時間正規職員制度の導入、職員の希望に即した非正規職員から正規職員への転換の制度等の整備</t>
    <phoneticPr fontId="7"/>
  </si>
  <si>
    <t>⑱現場の課題の見える化（課題の抽出、課題の構造化、業務時間調査の実施等）を実施している</t>
    <phoneticPr fontId="7"/>
  </si>
  <si>
    <t>⑲５S活動（業務管理の手法の１つ。整理・整頓・清掃・清潔・躾の頭文字をとったもの）等の実践による職場環境の整備を行っている</t>
    <phoneticPr fontId="7"/>
  </si>
  <si>
    <t>⑳業務手順書の作成や、記録・報告様式の工夫等による情報共有や作業負担の軽減を行っている</t>
    <phoneticPr fontId="7"/>
  </si>
  <si>
    <t>㉒介護ロボット（見守り支援、移乗支援、移動支援、排泄支援、入浴支援、介護業務支援等）又はインカム等の職員間の連絡調整の迅速化に資するICT機器（ビジネスチャットツール含む）の導入</t>
    <phoneticPr fontId="7"/>
  </si>
  <si>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7"/>
  </si>
  <si>
    <t>（６）職場環境等要件</t>
    <rPh sb="3" eb="7">
      <t>ショクバカンキョウ</t>
    </rPh>
    <rPh sb="7" eb="8">
      <t>トウ</t>
    </rPh>
    <rPh sb="8" eb="10">
      <t>ヨウケン</t>
    </rPh>
    <phoneticPr fontId="7"/>
  </si>
  <si>
    <t>加算以外の部分で賃金水準を下げていない</t>
    <phoneticPr fontId="7"/>
  </si>
  <si>
    <t>月額賃金改善要件Ⅰ</t>
    <phoneticPr fontId="7"/>
  </si>
  <si>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7"/>
  </si>
  <si>
    <t>　うち、新規に増加する旧ベースアップ等加算相当の加算額［円］
　（別紙様式3-1 ３⑵に転記）</t>
    <rPh sb="7" eb="9">
      <t>ゾウカ</t>
    </rPh>
    <rPh sb="21" eb="23">
      <t>ソウトウ</t>
    </rPh>
    <rPh sb="24" eb="26">
      <t>カサン</t>
    </rPh>
    <phoneticPr fontId="7"/>
  </si>
  <si>
    <t>表１　加算率一覧</t>
    <rPh sb="0" eb="1">
      <t>ヒョウ</t>
    </rPh>
    <rPh sb="3" eb="6">
      <t>カサンリツ</t>
    </rPh>
    <rPh sb="6" eb="8">
      <t>イチラン</t>
    </rPh>
    <phoneticPr fontId="7"/>
  </si>
  <si>
    <t>コード名</t>
    <rPh sb="3" eb="4">
      <t>シュメイ</t>
    </rPh>
    <phoneticPr fontId="80"/>
  </si>
  <si>
    <t>コード値</t>
    <rPh sb="3" eb="4">
      <t>チ</t>
    </rPh>
    <phoneticPr fontId="80"/>
  </si>
  <si>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7"/>
  </si>
  <si>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7"/>
  </si>
  <si>
    <t>旧処遇加算Ⅰ</t>
    <phoneticPr fontId="7"/>
  </si>
  <si>
    <t>旧処遇加算Ⅱ</t>
    <phoneticPr fontId="7"/>
  </si>
  <si>
    <t>旧処遇加算Ⅲ</t>
    <phoneticPr fontId="7"/>
  </si>
  <si>
    <t>旧処遇加算なし</t>
    <phoneticPr fontId="11"/>
  </si>
  <si>
    <t>ベア加算あり</t>
    <rPh sb="2" eb="4">
      <t>カサン</t>
    </rPh>
    <phoneticPr fontId="7"/>
  </si>
  <si>
    <t>処遇加算Ⅰ</t>
    <phoneticPr fontId="11"/>
  </si>
  <si>
    <t>処遇加算Ⅱ</t>
    <phoneticPr fontId="11"/>
  </si>
  <si>
    <t>処遇加算Ⅲ</t>
    <phoneticPr fontId="11"/>
  </si>
  <si>
    <t>処遇加算Ⅳ</t>
    <phoneticPr fontId="11"/>
  </si>
  <si>
    <t>処遇加算Ⅴ（１）</t>
    <phoneticPr fontId="11"/>
  </si>
  <si>
    <t>処遇加算Ⅴ（２）</t>
    <phoneticPr fontId="11"/>
  </si>
  <si>
    <t>処遇加算Ⅴ（３）</t>
    <phoneticPr fontId="11"/>
  </si>
  <si>
    <t>処遇加算Ⅴ（４）</t>
    <phoneticPr fontId="11"/>
  </si>
  <si>
    <t>処遇加算Ⅴ（５）</t>
    <phoneticPr fontId="11"/>
  </si>
  <si>
    <t>処遇加算Ⅴ（６）</t>
    <phoneticPr fontId="11"/>
  </si>
  <si>
    <t>処遇加算Ⅴ（７）</t>
    <phoneticPr fontId="11"/>
  </si>
  <si>
    <t>処遇加算Ⅴ（８）</t>
    <phoneticPr fontId="11"/>
  </si>
  <si>
    <t>処遇加算Ⅴ（９）</t>
    <phoneticPr fontId="11"/>
  </si>
  <si>
    <t>処遇加算Ⅴ（10）</t>
    <phoneticPr fontId="11"/>
  </si>
  <si>
    <t>処遇加算Ⅴ（11）</t>
    <phoneticPr fontId="11"/>
  </si>
  <si>
    <t>処遇加算Ⅴ（12）</t>
    <phoneticPr fontId="11"/>
  </si>
  <si>
    <t>処遇加算Ⅴ（13）</t>
    <phoneticPr fontId="11"/>
  </si>
  <si>
    <t>処遇加算Ⅴ（14）</t>
    <phoneticPr fontId="11"/>
  </si>
  <si>
    <t>処遇加算なし</t>
    <rPh sb="0" eb="2">
      <t>ショグウ</t>
    </rPh>
    <rPh sb="2" eb="4">
      <t>カサン</t>
    </rPh>
    <phoneticPr fontId="7"/>
  </si>
  <si>
    <t>処遇加算Ⅰ</t>
    <phoneticPr fontId="7"/>
  </si>
  <si>
    <t>処遇加算Ⅳとの比</t>
    <rPh sb="7" eb="8">
      <t>ヒ</t>
    </rPh>
    <phoneticPr fontId="7"/>
  </si>
  <si>
    <t>処遇加算Ⅱ</t>
    <phoneticPr fontId="7"/>
  </si>
  <si>
    <t>処遇加算Ⅲ</t>
    <phoneticPr fontId="7"/>
  </si>
  <si>
    <t>処遇加算Ⅳ</t>
    <phoneticPr fontId="7"/>
  </si>
  <si>
    <t>サービスコード</t>
    <phoneticPr fontId="5"/>
  </si>
  <si>
    <t>令和７年３月
時点の算定状況</t>
    <rPh sb="0" eb="2">
      <t>レイワ</t>
    </rPh>
    <rPh sb="3" eb="4">
      <t>ネン</t>
    </rPh>
    <rPh sb="5" eb="6">
      <t>ガツ</t>
    </rPh>
    <rPh sb="7" eb="9">
      <t>ジテン</t>
    </rPh>
    <rPh sb="10" eb="12">
      <t>サンテイ</t>
    </rPh>
    <rPh sb="12" eb="14">
      <t>ジョウキョウ</t>
    </rPh>
    <phoneticPr fontId="7"/>
  </si>
  <si>
    <t>令和７年３月時点の加算区分</t>
    <rPh sb="0" eb="2">
      <t>レイワ</t>
    </rPh>
    <rPh sb="3" eb="4">
      <t>ネン</t>
    </rPh>
    <rPh sb="5" eb="6">
      <t>ガツ</t>
    </rPh>
    <rPh sb="6" eb="8">
      <t>ジテン</t>
    </rPh>
    <rPh sb="9" eb="11">
      <t>カサン</t>
    </rPh>
    <rPh sb="11" eb="13">
      <t>クブン</t>
    </rPh>
    <phoneticPr fontId="7"/>
  </si>
  <si>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7"/>
  </si>
  <si>
    <t>処遇加算（令和７年度の算定期間①）</t>
    <rPh sb="11" eb="13">
      <t>サンテイ</t>
    </rPh>
    <rPh sb="13" eb="15">
      <t>キカン</t>
    </rPh>
    <phoneticPr fontId="7"/>
  </si>
  <si>
    <t>処遇加算（令和７年度の算定期間②（期中移行後））</t>
    <rPh sb="11" eb="13">
      <t>サンテイ</t>
    </rPh>
    <rPh sb="13" eb="15">
      <t>キカン</t>
    </rPh>
    <rPh sb="17" eb="19">
      <t>キチュウ</t>
    </rPh>
    <rPh sb="19" eb="21">
      <t>イコウ</t>
    </rPh>
    <rPh sb="21" eb="22">
      <t>ゴ</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</si>
  <si>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</si>
  <si>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</si>
  <si>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t>対象</t>
    <rPh sb="0" eb="2">
      <t>タイショウ</t>
    </rPh>
    <phoneticPr fontId="7"/>
  </si>
  <si>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7"/>
  </si>
  <si>
    <t>キャリアパス要件Ⅳの適用</t>
    <rPh sb="6" eb="8">
      <t>ヨウケン</t>
    </rPh>
    <rPh sb="10" eb="12">
      <t>テキヨウ</t>
    </rPh>
    <phoneticPr fontId="7"/>
  </si>
  <si>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7"/>
  </si>
  <si>
    <t>【処遇加算Ⅰ・Ⅱ】</t>
  </si>
  <si>
    <t>【処遇加算Ⅲ・Ⅳ】</t>
  </si>
  <si>
    <t>処遇加算Ⅰ～Ⅳ</t>
    <rPh sb="0" eb="2">
      <t>ショグウ</t>
    </rPh>
    <rPh sb="2" eb="4">
      <t>カサン</t>
    </rPh>
    <phoneticPr fontId="7"/>
  </si>
  <si>
    <t>処遇加算Ⅰ～Ⅲ</t>
    <rPh sb="0" eb="2">
      <t>ショグウ</t>
    </rPh>
    <rPh sb="2" eb="4">
      <t>カサン</t>
    </rPh>
    <phoneticPr fontId="7"/>
  </si>
  <si>
    <t>処遇加算Ⅰ～Ⅱ</t>
    <rPh sb="0" eb="2">
      <t>ショグウ</t>
    </rPh>
    <rPh sb="2" eb="4">
      <t>カサン</t>
    </rPh>
    <phoneticPr fontId="7"/>
  </si>
  <si>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
  </si>
  <si>
    <t>キャリアパス要件Ⅰ（任用要件・賃金体系の整備等）とキャリアパス要件Ⅱ（研修の実施等）の両方を満たすこと</t>
    <rPh sb="43" eb="45">
      <t>リョウホウ</t>
    </rPh>
    <rPh sb="46" eb="47">
      <t>ミ</t>
    </rPh>
    <phoneticPr fontId="7"/>
  </si>
  <si>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7"/>
  </si>
  <si>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</si>
  <si>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7"/>
  </si>
  <si>
    <t>！④賃金改善額 (d) が ③賃金改善が必要な額 (c) を下回っています。</t>
    <rPh sb="2" eb="4">
      <t>チンギン</t>
    </rPh>
    <phoneticPr fontId="7"/>
  </si>
  <si>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7"/>
  </si>
  <si>
    <t>月額賃金改善要件Ⅱの対象事業所数</t>
    <rPh sb="0" eb="8">
      <t>ゲツガクチンギンカイゼンヨウケン</t>
    </rPh>
    <rPh sb="10" eb="12">
      <t>タイショウ</t>
    </rPh>
    <rPh sb="12" eb="15">
      <t>ジギョウショ</t>
    </rPh>
    <rPh sb="15" eb="16">
      <t>スウ</t>
    </rPh>
    <phoneticPr fontId="7"/>
  </si>
  <si>
    <t>要件を満たしている事業所数</t>
    <rPh sb="0" eb="2">
      <t>ヨウケン</t>
    </rPh>
    <rPh sb="3" eb="4">
      <t>ミ</t>
    </rPh>
    <rPh sb="9" eb="12">
      <t>ジギョウショ</t>
    </rPh>
    <rPh sb="12" eb="13">
      <t>スウ</t>
    </rPh>
    <phoneticPr fontId="7"/>
  </si>
  <si>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7"/>
  </si>
  <si>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7"/>
  </si>
  <si>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7"/>
  </si>
  <si>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7"/>
  </si>
  <si>
    <t>月額賃金改善要件Ⅰを満たしている事業所数</t>
    <rPh sb="0" eb="8">
      <t>ゲツガクチンギンカイゼンヨウケン</t>
    </rPh>
    <rPh sb="10" eb="11">
      <t>ミ</t>
    </rPh>
    <rPh sb="16" eb="19">
      <t>ジギョウショ</t>
    </rPh>
    <rPh sb="19" eb="20">
      <t>スウ</t>
    </rPh>
    <phoneticPr fontId="7"/>
  </si>
  <si>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7"/>
  </si>
  <si>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7"/>
  </si>
  <si>
    <t>　改善後の賃金が年額440万円以上となる者の数</t>
    <phoneticPr fontId="7"/>
  </si>
  <si>
    <t>障害福祉サービス等
事業所番号</t>
    <rPh sb="0" eb="2">
      <t>ショウガイ</t>
    </rPh>
    <rPh sb="2" eb="4">
      <t>フクシ</t>
    </rPh>
    <rPh sb="8" eb="9">
      <t>トウ</t>
    </rPh>
    <rPh sb="10" eb="13">
      <t>ジギョウショ</t>
    </rPh>
    <rPh sb="13" eb="15">
      <t>バンゴウ</t>
    </rPh>
    <phoneticPr fontId="7"/>
  </si>
  <si>
    <t>福祉・介護職員等処遇改善加算 実績報告書（令和７年度）</t>
    <rPh sb="15" eb="17">
      <t>ジッセキ</t>
    </rPh>
    <rPh sb="17" eb="19">
      <t>ホウコク</t>
    </rPh>
    <rPh sb="19" eb="20">
      <t>ショ</t>
    </rPh>
    <rPh sb="24" eb="25">
      <t>ネン</t>
    </rPh>
    <phoneticPr fontId="7"/>
  </si>
  <si>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</si>
  <si>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7"/>
  </si>
  <si>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7"/>
  </si>
  <si>
    <t>(エ)令和６年度の各障害福祉サービス事業者等の
     独自の賃金改善額</t>
    <rPh sb="10" eb="12">
      <t>ショウガイ</t>
    </rPh>
    <rPh sb="12" eb="14">
      <t>フクシ</t>
    </rPh>
    <phoneticPr fontId="7"/>
  </si>
  <si>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7"/>
  </si>
  <si>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7"/>
  </si>
  <si>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</si>
  <si>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</si>
  <si>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</si>
  <si>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7"/>
  </si>
  <si>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7"/>
  </si>
  <si>
    <t>①法人や事業所の経営理念や支援方針・人材育成方針、その実現のための施策・仕組みなどの明確化</t>
    <phoneticPr fontId="7"/>
  </si>
  <si>
    <t>③他産業からの転職者、主婦層、中高年齢者等、経験者・有資格者等にこだわらない幅広い採用の仕組みの構築（採用の実績でも可）</t>
    <phoneticPr fontId="7"/>
  </si>
  <si>
    <t>④職業体験の受入れや地域行事への参加や主催等による職業魅力向上の取組の実施</t>
    <phoneticPr fontId="7"/>
  </si>
  <si>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7"/>
  </si>
  <si>
    <t>⑥研修の受講やキャリア段位制度と人事考課との連動によるキャリアサポート制度等の導入</t>
    <phoneticPr fontId="7"/>
  </si>
  <si>
    <t>⑨子育てや家族等の介護等と仕事の両立を目指すための休業制度等の充実、事業所内託児施設の整備</t>
    <phoneticPr fontId="7"/>
  </si>
  <si>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7"/>
  </si>
  <si>
    <t>⑫有給休暇の取得促進のため、情報共有や複数担当制等により、業務の属人化の解消、業務配分の偏りの解消に取り組んでいる</t>
    <phoneticPr fontId="7"/>
  </si>
  <si>
    <t>⑬障害を有する者でも働きやすい職場環境の構築や勤務シフトの配慮</t>
    <phoneticPr fontId="7"/>
  </si>
  <si>
    <t>⑭業務や福利厚生制度、メンタルヘルス等の職員相談窓口の設置等相談体制の充実</t>
    <phoneticPr fontId="7"/>
  </si>
  <si>
    <t>⑮短時間勤務労働者等も受診可能な健康診断・ストレスチェックや、従業者のための休憩室の設置等健康管理対策の実施</t>
    <phoneticPr fontId="7"/>
  </si>
  <si>
    <t>⑯福祉・介護職員の身体の負担軽減のための介護技術の修得支援やリフト等の活用、職員に対する腰痛対策の研修、管理者に対する雇用管理改善の研修等の実施</t>
    <phoneticPr fontId="7"/>
  </si>
  <si>
    <t>⑰事故・トラブルへの対応マニュアル等の作成等の体制の整備</t>
    <phoneticPr fontId="7"/>
  </si>
  <si>
    <t>㉑業務支援ソフト（記録、情報共有、請求業務転記が不要なもの。）、情報端末（タブレット端末、スマートフォン端末等）の導入</t>
    <phoneticPr fontId="7"/>
  </si>
  <si>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7"/>
  </si>
  <si>
    <t>㉕ミーティング等による職場内コミュニケーションの円滑化による個々の福祉・介護職員の気づきを踏まえた勤務環境やケア内容の改善</t>
    <phoneticPr fontId="7"/>
  </si>
  <si>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7"/>
  </si>
  <si>
    <t>㉗利用者本位の支援方針など障害福祉や法人の理念等を定期的に学ぶ機会の提供</t>
    <phoneticPr fontId="7"/>
  </si>
  <si>
    <t>㉘支援の好事例や、利用者やその家族からの謝意等の情報を共有する機会の提供</t>
    <phoneticPr fontId="7"/>
  </si>
  <si>
    <t>福祉・介護職員等処遇改善加算</t>
    <rPh sb="12" eb="14">
      <t xml:space="preserve">カサン </t>
    </rPh>
    <phoneticPr fontId="7"/>
  </si>
  <si>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7"/>
  </si>
  <si>
    <t>居宅介護</t>
  </si>
  <si>
    <t>重度訪問介護</t>
  </si>
  <si>
    <t>同行援護</t>
  </si>
  <si>
    <t>行動援護</t>
  </si>
  <si>
    <t>重度障害者等包括支援</t>
  </si>
  <si>
    <t>生活介護</t>
  </si>
  <si>
    <t>施設入所支援</t>
  </si>
  <si>
    <t>短期入所</t>
    <rPh sb="0" eb="2">
      <t>タンキ</t>
    </rPh>
    <rPh sb="2" eb="4">
      <t>ニュウショ</t>
    </rPh>
    <phoneticPr fontId="79"/>
  </si>
  <si>
    <t>療養介護</t>
  </si>
  <si>
    <t>自立訓練（機能訓練）</t>
  </si>
  <si>
    <t>自立訓練（生活訓練）</t>
  </si>
  <si>
    <t>就労選択支援</t>
    <rPh sb="2" eb="4">
      <t>センタク</t>
    </rPh>
    <rPh sb="4" eb="6">
      <t>シエン</t>
    </rPh>
    <phoneticPr fontId="83"/>
  </si>
  <si>
    <t>就労移行支援</t>
  </si>
  <si>
    <t>就労継続支援Ａ型</t>
  </si>
  <si>
    <t>就労継続支援Ｂ型</t>
  </si>
  <si>
    <t>就労定着支援</t>
    <rPh sb="0" eb="2">
      <t>シュウロウ</t>
    </rPh>
    <rPh sb="2" eb="4">
      <t>テイチャク</t>
    </rPh>
    <rPh sb="4" eb="6">
      <t>シエン</t>
    </rPh>
    <phoneticPr fontId="78"/>
  </si>
  <si>
    <t>自立生活援助</t>
    <rPh sb="0" eb="2">
      <t>ジリツ</t>
    </rPh>
    <rPh sb="2" eb="4">
      <t>セイカツ</t>
    </rPh>
    <rPh sb="4" eb="6">
      <t>エンジョ</t>
    </rPh>
    <phoneticPr fontId="78"/>
  </si>
  <si>
    <t>共同生活援助（介護サービス包括型）</t>
    <rPh sb="0" eb="2">
      <t>キョウドウ</t>
    </rPh>
    <rPh sb="2" eb="4">
      <t>セイカツ</t>
    </rPh>
    <rPh sb="4" eb="6">
      <t>エンジョ</t>
    </rPh>
    <rPh sb="7" eb="9">
      <t>カイゴ</t>
    </rPh>
    <rPh sb="13" eb="15">
      <t>ホウカツ</t>
    </rPh>
    <rPh sb="15" eb="16">
      <t>ガタ</t>
    </rPh>
    <phoneticPr fontId="78"/>
  </si>
  <si>
    <t>共同生活援助（日中サービス支援型）</t>
    <rPh sb="0" eb="2">
      <t>キョウドウ</t>
    </rPh>
    <rPh sb="2" eb="4">
      <t>セイカツ</t>
    </rPh>
    <rPh sb="4" eb="6">
      <t>エンジョ</t>
    </rPh>
    <rPh sb="7" eb="9">
      <t>ニッチュウ</t>
    </rPh>
    <rPh sb="13" eb="15">
      <t>シエン</t>
    </rPh>
    <phoneticPr fontId="78"/>
  </si>
  <si>
    <t>共同生活援助（外部サービス利用型）</t>
    <rPh sb="0" eb="2">
      <t>キョウドウ</t>
    </rPh>
    <rPh sb="2" eb="4">
      <t>セイカツ</t>
    </rPh>
    <rPh sb="4" eb="6">
      <t>エンジョ</t>
    </rPh>
    <phoneticPr fontId="78"/>
  </si>
  <si>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</si>
  <si>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</si>
  <si>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</si>
  <si>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</si>
  <si>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</si>
  <si>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</si>
  <si>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</si>
  <si>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3"/>
  </si>
  <si>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</si>
  <si>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</si>
  <si>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</si>
  <si>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</si>
  <si>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</si>
  <si>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</si>
  <si>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</si>
  <si>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</si>
  <si>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</si>
  <si>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</si>
  <si>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</si>
  <si>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</si>
  <si>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</si>
  <si>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</si>
  <si>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</si>
  <si>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</si>
  <si>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</si>
  <si>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</si>
  <si>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</si>
  <si>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</si>
  <si>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</si>
  <si>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</si>
  <si>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</si>
  <si>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</si>
  <si>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</si>
  <si>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</si>
  <si>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</si>
  <si>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</si>
  <si>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</si>
  <si>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1"/>
  </si>
  <si>
    <t>キャリアパス要件Ⅳの必要数チェック</t>
    <phoneticPr fontId="7"/>
  </si>
  <si>
    <t>34</t>
  </si>
  <si>
    <t>宿泊型自立訓練</t>
    <rPh sb="0" eb="3">
      <t>シュクハクガタ</t>
    </rPh>
    <rPh sb="3" eb="5">
      <t>ジリツ</t>
    </rPh>
    <rPh sb="5" eb="7">
      <t>クンレン</t>
    </rPh>
    <phoneticPr fontId="10"/>
  </si>
  <si>
    <t>就労移行支援</t>
    <phoneticPr fontId="7"/>
  </si>
  <si>
    <t>就労移行支援（養成施設）</t>
    <phoneticPr fontId="7"/>
  </si>
  <si>
    <t>44</t>
  </si>
  <si>
    <t>44</t>
    <phoneticPr fontId="7"/>
  </si>
  <si>
    <t>就労移行支援（養成施設）</t>
    <rPh sb="7" eb="9">
      <t>ヨウセイ</t>
    </rPh>
    <rPh sb="9" eb="11">
      <t>シセツ</t>
    </rPh>
    <phoneticPr fontId="10"/>
  </si>
  <si>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7"/>
  </si>
  <si>
    <t>福祉・介護職員処遇改善加算</t>
    <rPh sb="7" eb="9">
      <t>ショグウ</t>
    </rPh>
    <rPh sb="9" eb="13">
      <t>カイゼンカサン</t>
    </rPh>
    <phoneticPr fontId="7"/>
  </si>
  <si>
    <t>福祉・介護職員等特定処遇改善加算</t>
    <rPh sb="7" eb="8">
      <t>トウ</t>
    </rPh>
    <rPh sb="8" eb="10">
      <t>トクテイ</t>
    </rPh>
    <rPh sb="10" eb="12">
      <t>ショグウ</t>
    </rPh>
    <rPh sb="12" eb="14">
      <t>カイゼン</t>
    </rPh>
    <rPh sb="14" eb="16">
      <t>カサン</t>
    </rPh>
    <phoneticPr fontId="7"/>
  </si>
  <si>
    <t>福祉・介護職員等ベースアップ等支援加算</t>
    <rPh sb="7" eb="8">
      <t>トウ</t>
    </rPh>
    <rPh sb="14" eb="15">
      <t>トウ</t>
    </rPh>
    <rPh sb="15" eb="19">
      <t>シエンカサン</t>
    </rPh>
    <phoneticPr fontId="7"/>
  </si>
  <si>
    <t>福祉・介護職員等処遇改善加算</t>
    <rPh sb="8" eb="14">
      <t>ショグウカイゼンカサン</t>
    </rPh>
    <phoneticPr fontId="7"/>
  </si>
  <si>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7"/>
  </si>
  <si>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7"/>
  </si>
  <si>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7"/>
  </si>
  <si>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7"/>
  </si>
  <si>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7"/>
  </si>
  <si>
    <t>(イ)令和６年度の旧３加算及び処遇改善加算の総額</t>
    <rPh sb="9" eb="10">
      <t>キュウ</t>
    </rPh>
    <rPh sb="11" eb="13">
      <t>カサン</t>
    </rPh>
    <rPh sb="13" eb="14">
      <t>オヨ</t>
    </rPh>
    <rPh sb="17" eb="19">
      <t>カイゼン</t>
    </rPh>
    <phoneticPr fontId="7"/>
  </si>
  <si>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7"/>
  </si>
  <si>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7"/>
  </si>
  <si>
    <t>①処遇改善加算Ⅳ相当の加算額 の１/２</t>
    <rPh sb="3" eb="5">
      <t>カイゼン</t>
    </rPh>
    <rPh sb="8" eb="10">
      <t>ソウトウ</t>
    </rPh>
    <rPh sb="11" eb="14">
      <t>カサンガク</t>
    </rPh>
    <phoneticPr fontId="7"/>
  </si>
  <si>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7"/>
  </si>
  <si>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7"/>
  </si>
  <si>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7"/>
  </si>
  <si>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7"/>
  </si>
  <si>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7"/>
  </si>
  <si>
    <t>（４）キャリアパス要件Ⅲ（昇給の仕組みの整備等）　【処遇改善加算Ⅰ～Ⅲ】</t>
    <rPh sb="9" eb="11">
      <t>ヨウケン</t>
    </rPh>
    <rPh sb="28" eb="30">
      <t>カイゼン</t>
    </rPh>
    <phoneticPr fontId="7"/>
  </si>
  <si>
    <t>（５）キャリアパス要件Ⅳ（改善後の賃金要件）　【処遇改善加算Ⅰ・Ⅱ】</t>
    <rPh sb="9" eb="11">
      <t>ヨウケン</t>
    </rPh>
    <rPh sb="26" eb="28">
      <t>カイゼン</t>
    </rPh>
    <phoneticPr fontId="7"/>
  </si>
  <si>
    <t>処遇改善加算Ⅰ・Ⅱ
　(「令和７年度の算定期間①」の期間について)</t>
    <rPh sb="2" eb="4">
      <t>カイゼン</t>
    </rPh>
    <rPh sb="21" eb="23">
      <t>キカン</t>
    </rPh>
    <phoneticPr fontId="7"/>
  </si>
  <si>
    <t>処遇改善加算Ⅰ・Ⅱの要件
　(「令和７年度の算定予定②（期中移行）」の期間について)</t>
    <rPh sb="2" eb="4">
      <t>カイゼン</t>
    </rPh>
    <rPh sb="28" eb="30">
      <t>キチュウ</t>
    </rPh>
    <rPh sb="30" eb="32">
      <t>イコウ</t>
    </rPh>
    <phoneticPr fontId="7"/>
  </si>
  <si>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7"/>
  </si>
  <si>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7"/>
  </si>
  <si>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7"/>
  </si>
  <si>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7"/>
  </si>
  <si>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7"/>
  </si>
  <si>
    <t>障害福祉（障害児支援）人材確保・職場環境改善等事業を申請済である又は各加算区分の算定に必要な要件を満たしていること</t>
    <rPh sb="23" eb="25">
      <t>ジギョウ</t>
    </rPh>
    <phoneticPr fontId="7"/>
  </si>
  <si>
    <t>　処遇改善加算の加算額［円］</t>
    <rPh sb="3" eb="5">
      <t>カイゼン</t>
    </rPh>
    <rPh sb="8" eb="11">
      <t>カサンガク</t>
    </rPh>
    <rPh sb="12" eb="13">
      <t>エン</t>
    </rPh>
    <phoneticPr fontId="7"/>
  </si>
  <si>
    <t>　うち、処遇改善加算Ⅳ相当の加算額の１/２［円］
　（別紙様式3-1 ３⑴に転記）</t>
    <rPh sb="6" eb="8">
      <t>カイゼン</t>
    </rPh>
    <rPh sb="11" eb="13">
      <t>ソウトウ</t>
    </rPh>
    <rPh sb="14" eb="17">
      <t>カサンガク</t>
    </rPh>
    <phoneticPr fontId="7"/>
  </si>
  <si>
    <t>新規に増加する旧ベースアップ等加算相当の加算の見込額［円］</t>
    <rPh sb="0" eb="2">
      <t>シンキ</t>
    </rPh>
    <rPh sb="27" eb="28">
      <t>エン</t>
    </rPh>
    <phoneticPr fontId="7"/>
  </si>
  <si>
    <t>　処遇改善加算Ⅰ・Ⅱの算定を届け出た事業所数</t>
    <rPh sb="3" eb="5">
      <t>カイゼン</t>
    </rPh>
    <rPh sb="11" eb="13">
      <t>サンテイ</t>
    </rPh>
    <phoneticPr fontId="7"/>
  </si>
  <si>
    <t>処遇改善加算
（令和７年度の算定期間①）</t>
    <rPh sb="2" eb="4">
      <t>カイゼン</t>
    </rPh>
    <rPh sb="14" eb="16">
      <t>サンテイ</t>
    </rPh>
    <rPh sb="16" eb="18">
      <t>キカン</t>
    </rPh>
    <phoneticPr fontId="7"/>
  </si>
  <si>
    <t>処遇改善加算
（令和７年度の算定期間②
（区分変更後））</t>
    <rPh sb="2" eb="4">
      <t>カイゼン</t>
    </rPh>
    <rPh sb="14" eb="16">
      <t>サンテイ</t>
    </rPh>
    <rPh sb="16" eb="18">
      <t>キカン</t>
    </rPh>
    <rPh sb="21" eb="23">
      <t>クブン</t>
    </rPh>
    <rPh sb="23" eb="25">
      <t>ヘンコウ</t>
    </rPh>
    <rPh sb="25" eb="26">
      <t>ゴ</t>
    </rPh>
    <phoneticPr fontId="7"/>
  </si>
  <si>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7"/>
  </si>
  <si>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7"/>
  </si>
  <si>
    <t>1314567891</t>
    <phoneticPr fontId="1"/>
  </si>
  <si>
    <t>東京都</t>
    <rPh sb="0" eb="3">
      <t>トウキョウト</t>
    </rPh>
    <phoneticPr fontId="9"/>
  </si>
  <si>
    <t>障害福祉事業所名称０１</t>
    <rPh sb="4" eb="7">
      <t>ジギョウショ</t>
    </rPh>
    <rPh sb="7" eb="9">
      <t>メイショウ</t>
    </rPh>
    <phoneticPr fontId="9"/>
  </si>
  <si>
    <t>1314567892</t>
  </si>
  <si>
    <t>障害福祉事業所名称０２</t>
    <rPh sb="4" eb="7">
      <t>ジギョウショ</t>
    </rPh>
    <rPh sb="7" eb="9">
      <t>メイショウ</t>
    </rPh>
    <phoneticPr fontId="9"/>
  </si>
  <si>
    <t>1314567893</t>
  </si>
  <si>
    <t>障害福祉事業所名称０３</t>
    <rPh sb="4" eb="7">
      <t>ジギョウショ</t>
    </rPh>
    <rPh sb="7" eb="9">
      <t>メイショウ</t>
    </rPh>
    <phoneticPr fontId="9"/>
  </si>
  <si>
    <t>1314567894</t>
  </si>
  <si>
    <t>障害福祉事業所名称０４</t>
    <rPh sb="4" eb="7">
      <t>ジギョウショ</t>
    </rPh>
    <rPh sb="7" eb="9">
      <t>メイショウ</t>
    </rPh>
    <phoneticPr fontId="9"/>
  </si>
  <si>
    <t>1314567895</t>
  </si>
  <si>
    <t>障害福祉事業所名称０５</t>
    <rPh sb="4" eb="7">
      <t>ジギョウショ</t>
    </rPh>
    <rPh sb="7" eb="9">
      <t>メイショウ</t>
    </rPh>
    <phoneticPr fontId="9"/>
  </si>
  <si>
    <t>障害者支援施設：生活介護</t>
    <rPh sb="0" eb="3">
      <t>ショウガイシャ</t>
    </rPh>
    <rPh sb="3" eb="5">
      <t>シエン</t>
    </rPh>
    <rPh sb="5" eb="7">
      <t>シセツ</t>
    </rPh>
    <rPh sb="8" eb="10">
      <t>セイカツ</t>
    </rPh>
    <phoneticPr fontId="1"/>
  </si>
  <si>
    <t>1314567896</t>
  </si>
  <si>
    <t>障害福祉事業所名称０６</t>
    <rPh sb="4" eb="7">
      <t>ジギョウショ</t>
    </rPh>
    <rPh sb="7" eb="9">
      <t>メイショウ</t>
    </rPh>
    <phoneticPr fontId="9"/>
  </si>
  <si>
    <t>就労移行支援（養成施設）</t>
  </si>
  <si>
    <t>東京都千代田区霞が関1-2-2</t>
    <phoneticPr fontId="1"/>
  </si>
  <si>
    <t>代表取締役</t>
    <phoneticPr fontId="1"/>
  </si>
  <si>
    <t>厚労　太郎</t>
    <phoneticPr fontId="1"/>
  </si>
  <si>
    <t>コウロウ　ハナコ</t>
    <phoneticPr fontId="1"/>
  </si>
  <si>
    <t>厚労　花子</t>
    <phoneticPr fontId="1"/>
  </si>
  <si>
    <t>03-3571-XXXX</t>
    <phoneticPr fontId="1"/>
  </si>
  <si>
    <t>aaa@aaa.aa.jp</t>
    <phoneticPr fontId="1"/>
  </si>
  <si>
    <t>○○サービスジギョウショ</t>
    <phoneticPr fontId="1"/>
  </si>
  <si>
    <t>○○サービス事業所</t>
    <phoneticPr fontId="1"/>
  </si>
  <si>
    <t>東京都</t>
    <rPh sb="0" eb="3">
      <t>トウキョウト</t>
    </rPh>
    <phoneticPr fontId="1"/>
  </si>
  <si>
    <t>処遇加算Ⅰ</t>
  </si>
  <si>
    <t>処遇加算Ⅳ</t>
  </si>
  <si>
    <t>処遇加算Ⅴ（14）</t>
  </si>
  <si>
    <t>処遇加算Ⅴ（１）</t>
  </si>
  <si>
    <t>○</t>
  </si>
  <si>
    <t>―</t>
  </si>
  <si>
    <t>処遇加算Ⅱ</t>
  </si>
  <si>
    <t>●</t>
    <phoneticPr fontId="7"/>
  </si>
  <si>
    <t>1314567897</t>
  </si>
  <si>
    <t>東京都</t>
    <rPh sb="0" eb="3">
      <t>トウキョウト</t>
    </rPh>
    <phoneticPr fontId="5"/>
  </si>
  <si>
    <t>障害福祉事業所名称０７</t>
    <rPh sb="4" eb="7">
      <t>ジギョウショ</t>
    </rPh>
    <rPh sb="7" eb="9">
      <t>メイショウ</t>
    </rPh>
    <phoneticPr fontId="9"/>
  </si>
  <si>
    <t>48</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</si>
</sst>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9"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45" fillId="16"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23" borderId="0" applyNumberFormat="0" applyBorder="0" applyAlignment="0" applyProtection="0">
      <alignment vertical="center"/>
    </xf>
    <xf numFmtId="0" fontId="46" fillId="0" borderId="0" applyNumberFormat="0" applyFill="0" applyBorder="0" applyAlignment="0" applyProtection="0">
      <alignment vertical="center"/>
    </xf>
    <xf numFmtId="0" fontId="47" fillId="24" borderId="100" applyNumberFormat="0" applyAlignment="0" applyProtection="0">
      <alignment vertical="center"/>
    </xf>
    <xf numFmtId="0" fontId="48" fillId="25" borderId="0" applyNumberFormat="0" applyBorder="0" applyAlignment="0" applyProtection="0">
      <alignment vertical="center"/>
    </xf>
    <xf numFmtId="0" fontId="15" fillId="26" borderId="101" applyNumberFormat="0" applyFont="0" applyAlignment="0" applyProtection="0">
      <alignment vertical="center"/>
    </xf>
    <xf numFmtId="0" fontId="49" fillId="0" borderId="102" applyNumberFormat="0" applyFill="0" applyAlignment="0" applyProtection="0">
      <alignment vertical="center"/>
    </xf>
    <xf numFmtId="0" fontId="50" fillId="7" borderId="0" applyNumberFormat="0" applyBorder="0" applyAlignment="0" applyProtection="0">
      <alignment vertical="center"/>
    </xf>
    <xf numFmtId="0" fontId="51" fillId="27" borderId="103" applyNumberFormat="0" applyAlignment="0" applyProtection="0">
      <alignment vertical="center"/>
    </xf>
    <xf numFmtId="0" fontId="52" fillId="0" borderId="0" applyNumberFormat="0" applyFill="0" applyBorder="0" applyAlignment="0" applyProtection="0">
      <alignment vertical="center"/>
    </xf>
    <xf numFmtId="0" fontId="53" fillId="0" borderId="104" applyNumberFormat="0" applyFill="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5" fillId="0" borderId="0" applyNumberFormat="0" applyFill="0" applyBorder="0" applyAlignment="0" applyProtection="0">
      <alignment vertical="center"/>
    </xf>
    <xf numFmtId="0" fontId="56" fillId="0" borderId="107" applyNumberFormat="0" applyFill="0" applyAlignment="0" applyProtection="0">
      <alignment vertical="center"/>
    </xf>
    <xf numFmtId="0" fontId="57" fillId="27" borderId="108" applyNumberFormat="0" applyAlignment="0" applyProtection="0">
      <alignment vertical="center"/>
    </xf>
    <xf numFmtId="0" fontId="58" fillId="0" borderId="0" applyNumberFormat="0" applyFill="0" applyBorder="0" applyAlignment="0" applyProtection="0">
      <alignment vertical="center"/>
    </xf>
    <xf numFmtId="0" fontId="59" fillId="11" borderId="103" applyNumberFormat="0" applyAlignment="0" applyProtection="0">
      <alignment vertical="center"/>
    </xf>
    <xf numFmtId="0" fontId="30" fillId="0" borderId="0"/>
    <xf numFmtId="0" fontId="60" fillId="8"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1071">
    <xf numFmtId="0" fontId="0" fillId="0" borderId="0" xfId="0">
      <alignment vertical="center"/>
    </xf>
    <xf numFmtId="0" fontId="12" fillId="4" borderId="52" xfId="0" applyFont="1" applyFill="1" applyBorder="1" applyAlignment="1" applyProtection="1">
      <alignment horizontal="center" vertical="center"/>
      <protection locked="0"/>
    </xf>
    <xf numFmtId="0" fontId="12" fillId="4" borderId="26" xfId="0" applyFont="1" applyFill="1" applyBorder="1" applyAlignment="1" applyProtection="1">
      <alignment horizontal="center" vertical="center"/>
      <protection locked="0"/>
    </xf>
    <xf numFmtId="0" fontId="12" fillId="4" borderId="12" xfId="0" applyFont="1" applyFill="1" applyBorder="1" applyAlignment="1" applyProtection="1">
      <alignment horizontal="center" vertical="center"/>
      <protection locked="0"/>
    </xf>
    <xf numFmtId="0" fontId="12" fillId="4" borderId="1" xfId="0" applyFont="1" applyFill="1" applyBorder="1" applyAlignment="1" applyProtection="1">
      <alignment vertical="center" wrapText="1"/>
      <protection locked="0"/>
    </xf>
    <xf numFmtId="0" fontId="12" fillId="4" borderId="54" xfId="0" applyFont="1" applyFill="1" applyBorder="1" applyAlignment="1" applyProtection="1">
      <alignment vertical="center" wrapText="1"/>
      <protection locked="0"/>
    </xf>
    <xf numFmtId="0" fontId="63" fillId="0" borderId="0" xfId="0" applyFont="1">
      <alignment vertical="center"/>
    </xf>
    <xf numFmtId="0" fontId="64" fillId="0" borderId="0" xfId="0" applyFont="1">
      <alignment vertical="center"/>
    </xf>
    <xf numFmtId="0" fontId="65" fillId="0" borderId="0" xfId="0" applyFont="1" applyAlignment="1">
      <alignment horizontal="center" vertical="center" wrapText="1"/>
    </xf>
    <xf numFmtId="181" fontId="63" fillId="0" borderId="56" xfId="55" applyNumberFormat="1" applyFont="1" applyBorder="1" applyAlignment="1">
      <alignment vertical="center" wrapText="1"/>
    </xf>
    <xf numFmtId="181" fontId="63" fillId="0" borderId="14" xfId="55" applyNumberFormat="1" applyFont="1" applyBorder="1" applyAlignment="1">
      <alignment vertical="center" wrapText="1"/>
    </xf>
    <xf numFmtId="181" fontId="63" fillId="0" borderId="53" xfId="55" applyNumberFormat="1" applyFont="1" applyBorder="1" applyAlignment="1">
      <alignment vertical="center" wrapText="1"/>
    </xf>
    <xf numFmtId="181" fontId="63" fillId="0" borderId="54" xfId="55" applyNumberFormat="1" applyFont="1" applyBorder="1" applyAlignment="1">
      <alignment vertical="center" wrapText="1"/>
    </xf>
    <xf numFmtId="181" fontId="63" fillId="0" borderId="50" xfId="55" applyNumberFormat="1" applyFont="1" applyBorder="1" applyAlignment="1">
      <alignment vertical="center" wrapText="1"/>
    </xf>
    <xf numFmtId="181" fontId="63" fillId="0" borderId="1" xfId="55" applyNumberFormat="1" applyFont="1" applyBorder="1" applyAlignment="1">
      <alignment vertical="center" wrapText="1"/>
    </xf>
    <xf numFmtId="0" fontId="63" fillId="0" borderId="28" xfId="0" applyFont="1" applyBorder="1">
      <alignment vertical="center"/>
    </xf>
    <xf numFmtId="0" fontId="63" fillId="0" borderId="42" xfId="0" applyFont="1" applyBorder="1">
      <alignment vertical="center"/>
    </xf>
    <xf numFmtId="0" fontId="63" fillId="0" borderId="29" xfId="0" applyFont="1" applyBorder="1">
      <alignment vertical="center"/>
    </xf>
    <xf numFmtId="0" fontId="63" fillId="0" borderId="96" xfId="0" applyFont="1" applyBorder="1">
      <alignment vertical="center"/>
    </xf>
    <xf numFmtId="0" fontId="63" fillId="0" borderId="30" xfId="0" applyFont="1" applyBorder="1">
      <alignment vertical="center"/>
    </xf>
    <xf numFmtId="0" fontId="63" fillId="0" borderId="83" xfId="0" applyFont="1" applyBorder="1">
      <alignment vertical="center"/>
    </xf>
    <xf numFmtId="0" fontId="63" fillId="0" borderId="88" xfId="0" applyFont="1" applyBorder="1">
      <alignment vertical="center"/>
    </xf>
    <xf numFmtId="0" fontId="63" fillId="0" borderId="93" xfId="0" applyFont="1" applyBorder="1">
      <alignment vertical="center"/>
    </xf>
    <xf numFmtId="0" fontId="63" fillId="0" borderId="114" xfId="0" applyFont="1" applyBorder="1">
      <alignment vertical="center"/>
    </xf>
    <xf numFmtId="0" fontId="12" fillId="4" borderId="14" xfId="0" applyFont="1" applyFill="1" applyBorder="1" applyProtection="1">
      <alignment vertical="center"/>
      <protection locked="0"/>
    </xf>
    <xf numFmtId="0" fontId="63" fillId="0" borderId="0" xfId="0" applyFont="1" applyAlignment="1">
      <alignment vertical="center" wrapText="1"/>
    </xf>
    <xf numFmtId="0" fontId="64" fillId="0" borderId="29" xfId="0" applyFont="1" applyBorder="1" applyAlignment="1">
      <alignment horizontal="center" vertical="center"/>
    </xf>
    <xf numFmtId="0" fontId="64" fillId="0" borderId="88" xfId="0" applyFont="1" applyBorder="1" applyAlignment="1">
      <alignment horizontal="center" vertical="center"/>
    </xf>
    <xf numFmtId="0" fontId="72" fillId="0" borderId="0" xfId="0" applyFont="1">
      <alignment vertical="center"/>
    </xf>
    <xf numFmtId="0" fontId="64" fillId="0" borderId="88" xfId="0" applyFont="1" applyBorder="1">
      <alignment vertical="center"/>
    </xf>
    <xf numFmtId="181" fontId="63" fillId="0" borderId="1" xfId="55" applyNumberFormat="1" applyFont="1" applyBorder="1" applyAlignment="1">
      <alignment horizontal="right" vertical="center" wrapText="1"/>
    </xf>
    <xf numFmtId="38" fontId="27" fillId="2" borderId="0" xfId="5" applyFont="1" applyFill="1" applyBorder="1" applyAlignment="1" applyProtection="1">
      <alignment horizontal="center" vertical="center" shrinkToFit="1"/>
    </xf>
    <xf numFmtId="38" fontId="67"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0" fontId="22" fillId="2" borderId="0" xfId="55" applyNumberFormat="1" applyFont="1" applyFill="1" applyBorder="1" applyAlignment="1" applyProtection="1">
      <alignment horizontal="center" vertical="center"/>
    </xf>
    <xf numFmtId="0" fontId="12" fillId="4" borderId="49" xfId="0" applyFont="1" applyFill="1" applyBorder="1" applyAlignment="1" applyProtection="1">
      <alignment vertical="center" wrapText="1"/>
      <protection locked="0"/>
    </xf>
    <xf numFmtId="0" fontId="12" fillId="4" borderId="99" xfId="0" applyFont="1" applyFill="1" applyBorder="1" applyProtection="1">
      <alignment vertical="center"/>
      <protection locked="0"/>
    </xf>
    <xf numFmtId="0" fontId="12" fillId="4" borderId="58" xfId="0" applyFont="1" applyFill="1" applyBorder="1" applyAlignment="1" applyProtection="1">
      <alignment vertical="center" wrapText="1"/>
      <protection locked="0"/>
    </xf>
    <xf numFmtId="0" fontId="12" fillId="4" borderId="59" xfId="0" applyFont="1" applyFill="1" applyBorder="1" applyAlignment="1" applyProtection="1">
      <alignment vertical="center" wrapText="1"/>
      <protection locked="0"/>
    </xf>
    <xf numFmtId="0" fontId="12" fillId="4" borderId="51" xfId="0" applyFont="1" applyFill="1" applyBorder="1" applyAlignment="1" applyProtection="1">
      <alignment vertical="center" wrapText="1"/>
      <protection locked="0"/>
    </xf>
    <xf numFmtId="176" fontId="21" fillId="0" borderId="132" xfId="0" applyNumberFormat="1" applyFont="1" applyFill="1" applyBorder="1" applyAlignment="1" applyProtection="1">
      <alignment horizontal="center" vertical="center" shrinkToFit="1"/>
      <protection locked="0"/>
    </xf>
    <xf numFmtId="176" fontId="21" fillId="0" borderId="1" xfId="0" applyNumberFormat="1" applyFont="1" applyFill="1" applyBorder="1" applyAlignment="1" applyProtection="1">
      <alignment horizontal="center" vertical="center" shrinkToFit="1"/>
      <protection locked="0"/>
    </xf>
    <xf numFmtId="176" fontId="66" fillId="0" borderId="50" xfId="0" applyNumberFormat="1" applyFont="1" applyFill="1" applyBorder="1" applyAlignment="1" applyProtection="1">
      <alignment horizontal="center" vertical="center" shrinkToFit="1"/>
      <protection locked="0"/>
    </xf>
    <xf numFmtId="176" fontId="21" fillId="0" borderId="58" xfId="0" applyNumberFormat="1" applyFont="1" applyFill="1" applyBorder="1" applyAlignment="1" applyProtection="1">
      <alignment horizontal="center" vertical="center" shrinkToFit="1"/>
      <protection locked="0"/>
    </xf>
    <xf numFmtId="0" fontId="63" fillId="0" borderId="0" xfId="0" applyFont="1" applyFill="1" applyBorder="1">
      <alignment vertical="center"/>
    </xf>
    <xf numFmtId="176" fontId="21" fillId="30" borderId="132" xfId="0" applyNumberFormat="1" applyFont="1" applyFill="1" applyBorder="1" applyAlignment="1" applyProtection="1">
      <alignment horizontal="right" vertical="center" shrinkToFit="1"/>
      <protection locked="0"/>
    </xf>
    <xf numFmtId="176" fontId="21" fillId="30" borderId="132" xfId="0" applyNumberFormat="1" applyFont="1" applyFill="1" applyBorder="1" applyAlignment="1" applyProtection="1">
      <alignment horizontal="center" vertical="center" shrinkToFit="1"/>
      <protection locked="0"/>
    </xf>
    <xf numFmtId="176" fontId="66" fillId="0" borderId="80" xfId="0" applyNumberFormat="1" applyFont="1" applyFill="1" applyBorder="1" applyAlignment="1" applyProtection="1">
      <alignment horizontal="center" vertical="center" shrinkToFit="1"/>
      <protection locked="0"/>
    </xf>
    <xf numFmtId="176" fontId="21" fillId="0" borderId="20" xfId="0" applyNumberFormat="1" applyFont="1" applyFill="1" applyBorder="1" applyAlignment="1" applyProtection="1">
      <alignment horizontal="center" vertical="center" shrinkToFit="1"/>
      <protection locked="0"/>
    </xf>
    <xf numFmtId="176" fontId="21" fillId="30" borderId="2" xfId="0" applyNumberFormat="1" applyFont="1" applyFill="1" applyBorder="1" applyAlignment="1" applyProtection="1">
      <alignment horizontal="right" vertical="center" shrinkToFit="1"/>
      <protection locked="0"/>
    </xf>
    <xf numFmtId="176" fontId="21" fillId="30" borderId="2" xfId="0" applyNumberFormat="1" applyFont="1" applyFill="1" applyBorder="1" applyAlignment="1" applyProtection="1">
      <alignment horizontal="center" vertical="center" shrinkToFit="1"/>
      <protection locked="0"/>
    </xf>
    <xf numFmtId="176" fontId="66" fillId="0" borderId="94" xfId="0" applyNumberFormat="1" applyFont="1" applyFill="1" applyBorder="1" applyAlignment="1" applyProtection="1">
      <alignment horizontal="center" vertical="center" shrinkToFit="1"/>
      <protection locked="0"/>
    </xf>
    <xf numFmtId="176" fontId="21" fillId="0" borderId="81" xfId="0" applyNumberFormat="1" applyFont="1" applyFill="1" applyBorder="1" applyAlignment="1" applyProtection="1">
      <alignment horizontal="center" vertical="center" shrinkToFit="1"/>
      <protection locked="0"/>
    </xf>
    <xf numFmtId="176" fontId="21" fillId="30" borderId="149" xfId="0" applyNumberFormat="1" applyFont="1" applyFill="1" applyBorder="1" applyAlignment="1" applyProtection="1">
      <alignment horizontal="right" vertical="center" shrinkToFit="1"/>
      <protection locked="0"/>
    </xf>
    <xf numFmtId="176" fontId="21" fillId="30" borderId="54" xfId="0" applyNumberFormat="1" applyFont="1" applyFill="1" applyBorder="1" applyAlignment="1" applyProtection="1">
      <alignment horizontal="right" vertical="center" shrinkToFit="1"/>
      <protection locked="0"/>
    </xf>
    <xf numFmtId="0" fontId="63" fillId="0" borderId="57" xfId="0" applyFont="1" applyBorder="1" applyAlignment="1">
      <alignment horizontal="center" vertical="center" wrapText="1"/>
    </xf>
    <xf numFmtId="0" fontId="63" fillId="0" borderId="58" xfId="0" applyFont="1" applyBorder="1" applyAlignment="1">
      <alignment horizontal="center" vertical="center" wrapText="1"/>
    </xf>
    <xf numFmtId="0" fontId="63" fillId="0" borderId="59" xfId="0" applyFont="1" applyBorder="1" applyAlignment="1">
      <alignment horizontal="center" vertical="center" wrapText="1"/>
    </xf>
    <xf numFmtId="0" fontId="63" fillId="0" borderId="57" xfId="55" applyNumberFormat="1" applyFont="1" applyBorder="1" applyAlignment="1">
      <alignment horizontal="center" vertical="center" wrapText="1"/>
    </xf>
    <xf numFmtId="0" fontId="63" fillId="0" borderId="58" xfId="55" applyNumberFormat="1" applyFont="1" applyBorder="1" applyAlignment="1">
      <alignment horizontal="center" vertical="center" wrapText="1"/>
    </xf>
    <xf numFmtId="0" fontId="63" fillId="0" borderId="63" xfId="55" applyNumberFormat="1" applyFont="1" applyBorder="1" applyAlignment="1">
      <alignment horizontal="center" vertical="center" wrapText="1"/>
    </xf>
    <xf numFmtId="0" fontId="63" fillId="0" borderId="59" xfId="55" applyNumberFormat="1" applyFont="1" applyBorder="1" applyAlignment="1">
      <alignment horizontal="center" vertical="center" wrapText="1"/>
    </xf>
    <xf numFmtId="49" fontId="63" fillId="0" borderId="56" xfId="0" applyNumberFormat="1" applyFont="1" applyBorder="1">
      <alignment vertical="center"/>
    </xf>
    <xf numFmtId="49" fontId="63" fillId="0" borderId="19" xfId="0" applyNumberFormat="1" applyFont="1" applyBorder="1">
      <alignment vertical="center"/>
    </xf>
    <xf numFmtId="181" fontId="63" fillId="0" borderId="49" xfId="55" applyNumberFormat="1" applyFont="1" applyBorder="1" applyAlignment="1">
      <alignment horizontal="right" vertical="center" wrapText="1"/>
    </xf>
    <xf numFmtId="0" fontId="63" fillId="0" borderId="50" xfId="0" applyFont="1" applyBorder="1">
      <alignment vertical="center"/>
    </xf>
    <xf numFmtId="49" fontId="63" fillId="0" borderId="2" xfId="0" applyNumberFormat="1" applyFont="1" applyBorder="1">
      <alignment vertical="center"/>
    </xf>
    <xf numFmtId="181" fontId="63" fillId="0" borderId="50" xfId="55" applyNumberFormat="1" applyFont="1" applyBorder="1" applyAlignment="1">
      <alignment horizontal="right" vertical="center" wrapText="1"/>
    </xf>
    <xf numFmtId="181" fontId="63" fillId="0" borderId="2" xfId="55" applyNumberFormat="1" applyFont="1" applyBorder="1" applyAlignment="1">
      <alignment horizontal="right" vertical="center" wrapText="1"/>
    </xf>
    <xf numFmtId="181" fontId="63" fillId="0" borderId="53" xfId="55" applyNumberFormat="1" applyFont="1" applyBorder="1" applyAlignment="1">
      <alignment horizontal="right" vertical="center" wrapText="1"/>
    </xf>
    <xf numFmtId="181" fontId="63" fillId="0" borderId="30" xfId="55" applyNumberFormat="1" applyFont="1" applyBorder="1" applyAlignment="1">
      <alignment horizontal="right" vertical="center" wrapText="1"/>
    </xf>
    <xf numFmtId="49" fontId="63" fillId="0" borderId="50" xfId="0" applyNumberFormat="1" applyFont="1" applyBorder="1">
      <alignment vertical="center"/>
    </xf>
    <xf numFmtId="0" fontId="72" fillId="0" borderId="55" xfId="56" applyFont="1" applyBorder="1" applyAlignment="1">
      <alignment horizontal="center" vertical="center" wrapText="1"/>
    </xf>
    <xf numFmtId="0" fontId="72" fillId="0" borderId="13" xfId="56" applyFont="1" applyBorder="1" applyAlignment="1">
      <alignment horizontal="center" vertical="center" wrapText="1"/>
    </xf>
    <xf numFmtId="0" fontId="72" fillId="0" borderId="51" xfId="56" applyFont="1" applyBorder="1" applyAlignment="1">
      <alignment horizontal="center" vertical="center" wrapText="1"/>
    </xf>
    <xf numFmtId="181" fontId="65" fillId="0" borderId="1" xfId="55" applyNumberFormat="1" applyFont="1" applyBorder="1" applyAlignment="1">
      <alignment horizontal="center" vertical="center" wrapText="1"/>
    </xf>
    <xf numFmtId="181" fontId="65" fillId="0" borderId="47" xfId="55" applyNumberFormat="1" applyFont="1" applyBorder="1" applyAlignment="1">
      <alignment horizontal="center" vertical="center" wrapText="1"/>
    </xf>
    <xf numFmtId="181" fontId="65" fillId="0" borderId="48" xfId="55" applyNumberFormat="1" applyFont="1" applyBorder="1" applyAlignment="1">
      <alignment horizontal="center" vertical="center" wrapText="1"/>
    </xf>
    <xf numFmtId="181" fontId="65" fillId="0" borderId="49" xfId="55" applyNumberFormat="1" applyFont="1" applyBorder="1" applyAlignment="1">
      <alignment horizontal="center" vertical="center" wrapText="1"/>
    </xf>
    <xf numFmtId="181" fontId="65" fillId="0" borderId="50" xfId="55" applyNumberFormat="1" applyFont="1" applyBorder="1" applyAlignment="1">
      <alignment horizontal="center" vertical="center" wrapText="1"/>
    </xf>
    <xf numFmtId="181" fontId="65" fillId="0" borderId="54" xfId="55" applyNumberFormat="1" applyFont="1" applyBorder="1" applyAlignment="1">
      <alignment horizontal="center" vertical="center" wrapText="1"/>
    </xf>
    <xf numFmtId="181" fontId="64" fillId="0" borderId="1" xfId="55" applyNumberFormat="1" applyFont="1" applyBorder="1">
      <alignment vertical="center"/>
    </xf>
    <xf numFmtId="181" fontId="64" fillId="0" borderId="47" xfId="55" applyNumberFormat="1" applyFont="1" applyBorder="1">
      <alignment vertical="center"/>
    </xf>
    <xf numFmtId="181" fontId="64" fillId="0" borderId="48" xfId="55" applyNumberFormat="1" applyFont="1" applyBorder="1">
      <alignment vertical="center"/>
    </xf>
    <xf numFmtId="181" fontId="64" fillId="0" borderId="49" xfId="55" applyNumberFormat="1" applyFont="1" applyBorder="1">
      <alignment vertical="center"/>
    </xf>
    <xf numFmtId="181" fontId="64" fillId="0" borderId="50" xfId="55" applyNumberFormat="1" applyFont="1" applyBorder="1">
      <alignment vertical="center"/>
    </xf>
    <xf numFmtId="181" fontId="64" fillId="0" borderId="54" xfId="55" applyNumberFormat="1" applyFont="1" applyBorder="1">
      <alignment vertical="center"/>
    </xf>
    <xf numFmtId="0" fontId="72" fillId="0" borderId="0" xfId="0" applyFont="1" applyAlignment="1">
      <alignment horizontal="center" vertical="center"/>
    </xf>
    <xf numFmtId="49" fontId="63" fillId="0" borderId="19" xfId="0" applyNumberFormat="1" applyFont="1" applyBorder="1" applyAlignment="1">
      <alignment horizontal="center" vertical="center"/>
    </xf>
    <xf numFmtId="49" fontId="63" fillId="0" borderId="2" xfId="0" applyNumberFormat="1" applyFont="1" applyBorder="1" applyAlignment="1">
      <alignment horizontal="center" vertical="center"/>
    </xf>
    <xf numFmtId="0" fontId="64" fillId="0" borderId="0" xfId="0" applyFont="1" applyAlignment="1">
      <alignment horizontal="center" vertical="center"/>
    </xf>
    <xf numFmtId="176" fontId="66" fillId="0" borderId="57" xfId="0" applyNumberFormat="1" applyFont="1" applyFill="1" applyBorder="1" applyAlignment="1" applyProtection="1">
      <alignment horizontal="center" vertical="center" shrinkToFit="1"/>
      <protection locked="0"/>
    </xf>
    <xf numFmtId="176" fontId="66" fillId="0" borderId="56" xfId="0" applyNumberFormat="1" applyFont="1" applyFill="1" applyBorder="1" applyAlignment="1" applyProtection="1">
      <alignment horizontal="center" vertical="center" shrinkToFit="1"/>
      <protection locked="0"/>
    </xf>
    <xf numFmtId="0" fontId="63" fillId="0" borderId="114" xfId="55" applyNumberFormat="1" applyFont="1" applyBorder="1" applyAlignment="1">
      <alignment horizontal="center" vertical="center" wrapText="1"/>
    </xf>
    <xf numFmtId="0" fontId="63" fillId="0" borderId="30" xfId="55" applyNumberFormat="1" applyFont="1" applyBorder="1" applyAlignment="1">
      <alignment horizontal="center" vertical="center" wrapText="1"/>
    </xf>
    <xf numFmtId="0" fontId="63" fillId="0" borderId="88" xfId="55" applyNumberFormat="1" applyFont="1" applyBorder="1" applyAlignment="1">
      <alignment horizontal="center" vertical="center" wrapText="1"/>
    </xf>
    <xf numFmtId="0" fontId="63" fillId="0" borderId="95" xfId="46" applyFont="1" applyBorder="1" applyAlignment="1">
      <alignment horizontal="left" vertical="center" wrapText="1"/>
    </xf>
    <xf numFmtId="0" fontId="63" fillId="0" borderId="49" xfId="55" applyNumberFormat="1" applyFont="1" applyFill="1" applyBorder="1" applyAlignment="1">
      <alignment horizontal="center" vertical="center" wrapText="1"/>
    </xf>
    <xf numFmtId="0" fontId="63" fillId="0" borderId="78" xfId="46" applyFont="1" applyBorder="1" applyAlignment="1">
      <alignment horizontal="left" vertical="center" wrapText="1"/>
    </xf>
    <xf numFmtId="0" fontId="63" fillId="0" borderId="54" xfId="55" applyNumberFormat="1" applyFont="1" applyFill="1" applyBorder="1" applyAlignment="1">
      <alignment horizontal="center" vertical="center" wrapText="1"/>
    </xf>
    <xf numFmtId="0" fontId="63" fillId="0" borderId="78" xfId="0" applyFont="1" applyBorder="1">
      <alignment vertical="center"/>
    </xf>
    <xf numFmtId="176" fontId="21" fillId="30" borderId="63" xfId="0" applyNumberFormat="1" applyFont="1" applyFill="1" applyBorder="1" applyAlignment="1" applyProtection="1">
      <alignment horizontal="center" vertical="center" shrinkToFit="1"/>
      <protection locked="0"/>
    </xf>
    <xf numFmtId="176" fontId="21" fillId="30" borderId="59"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0" fontId="75" fillId="2" borderId="0" xfId="0" applyFont="1" applyFill="1" applyProtection="1">
      <alignment vertical="center"/>
    </xf>
    <xf numFmtId="0" fontId="61" fillId="2" borderId="0" xfId="0" applyFont="1" applyFill="1" applyProtection="1">
      <alignment vertical="center"/>
    </xf>
    <xf numFmtId="0" fontId="12"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3" fillId="0" borderId="0" xfId="0" applyFont="1" applyProtection="1">
      <alignment vertical="center"/>
    </xf>
    <xf numFmtId="0" fontId="17" fillId="2" borderId="0" xfId="0" applyFont="1" applyFill="1" applyProtection="1">
      <alignment vertical="center"/>
    </xf>
    <xf numFmtId="0" fontId="17" fillId="2" borderId="0" xfId="0" applyFont="1" applyFill="1" applyAlignment="1" applyProtection="1">
      <alignment horizontal="center" vertical="center"/>
    </xf>
    <xf numFmtId="0" fontId="21" fillId="2" borderId="0" xfId="0" applyFont="1" applyFill="1" applyProtection="1">
      <alignment vertical="center"/>
    </xf>
    <xf numFmtId="0" fontId="13" fillId="2" borderId="0" xfId="0" applyFont="1" applyFill="1" applyProtection="1">
      <alignment vertical="center"/>
    </xf>
    <xf numFmtId="176" fontId="12" fillId="2" borderId="83" xfId="0" applyNumberFormat="1" applyFont="1" applyFill="1" applyBorder="1" applyAlignment="1" applyProtection="1">
      <alignment vertical="center" shrinkToFit="1"/>
    </xf>
    <xf numFmtId="0" fontId="31" fillId="2" borderId="50" xfId="0" applyFont="1" applyFill="1" applyBorder="1" applyProtection="1">
      <alignment vertical="center"/>
    </xf>
    <xf numFmtId="176" fontId="12" fillId="2" borderId="0" xfId="0" applyNumberFormat="1" applyFont="1" applyFill="1" applyBorder="1" applyAlignment="1" applyProtection="1">
      <alignment vertical="center" shrinkToFit="1"/>
    </xf>
    <xf numFmtId="180" fontId="34"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4" fillId="2" borderId="88" xfId="0" applyNumberFormat="1" applyFont="1" applyFill="1" applyBorder="1" applyAlignment="1" applyProtection="1">
      <alignment horizontal="right" vertical="center"/>
    </xf>
    <xf numFmtId="0" fontId="12" fillId="2" borderId="19" xfId="0" applyFont="1" applyFill="1" applyBorder="1" applyAlignment="1" applyProtection="1">
      <alignment vertical="center" wrapText="1"/>
    </xf>
    <xf numFmtId="0" fontId="12" fillId="2" borderId="20" xfId="0" applyFont="1" applyFill="1" applyBorder="1" applyAlignment="1" applyProtection="1">
      <alignment vertical="center" wrapText="1"/>
    </xf>
    <xf numFmtId="180" fontId="34" fillId="2" borderId="114" xfId="0" applyNumberFormat="1" applyFont="1" applyFill="1" applyBorder="1" applyAlignment="1" applyProtection="1">
      <alignment horizontal="right" vertical="center"/>
    </xf>
    <xf numFmtId="0" fontId="21" fillId="2" borderId="0" xfId="0" applyFont="1" applyFill="1" applyAlignment="1" applyProtection="1">
      <alignment vertical="center" wrapText="1"/>
    </xf>
    <xf numFmtId="0" fontId="21" fillId="2" borderId="0" xfId="0" applyFont="1" applyFill="1" applyAlignment="1" applyProtection="1">
      <alignment horizontal="center" vertical="center" wrapText="1"/>
    </xf>
    <xf numFmtId="0" fontId="21"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1" fillId="2" borderId="58" xfId="0" applyFont="1" applyFill="1" applyBorder="1" applyAlignment="1" applyProtection="1">
      <alignment horizontal="center" vertical="center"/>
    </xf>
    <xf numFmtId="0" fontId="27" fillId="2" borderId="51" xfId="0" applyFont="1" applyFill="1" applyBorder="1" applyAlignment="1" applyProtection="1">
      <alignment horizontal="center" vertical="center" wrapText="1"/>
    </xf>
    <xf numFmtId="0" fontId="76" fillId="0" borderId="0" xfId="0" applyFont="1" applyBorder="1" applyAlignment="1" applyProtection="1">
      <alignment horizontal="center" vertical="center" wrapText="1"/>
    </xf>
    <xf numFmtId="0" fontId="13" fillId="0" borderId="0" xfId="0" applyFont="1" applyBorder="1" applyProtection="1">
      <alignment vertical="center"/>
    </xf>
    <xf numFmtId="0" fontId="21" fillId="0" borderId="143" xfId="0" quotePrefix="1" applyFont="1" applyBorder="1" applyAlignment="1" applyProtection="1">
      <alignment horizontal="right" vertical="center"/>
    </xf>
    <xf numFmtId="0" fontId="21" fillId="2" borderId="149" xfId="0" applyFont="1" applyFill="1" applyBorder="1" applyAlignment="1" applyProtection="1">
      <alignment vertical="center" wrapText="1" shrinkToFit="1"/>
    </xf>
    <xf numFmtId="38" fontId="21" fillId="0" borderId="133" xfId="5" applyFont="1" applyFill="1" applyBorder="1" applyAlignment="1" applyProtection="1">
      <alignment horizontal="right" vertical="center" shrinkToFit="1"/>
    </xf>
    <xf numFmtId="176" fontId="21" fillId="0" borderId="115" xfId="0" applyNumberFormat="1" applyFont="1" applyFill="1" applyBorder="1" applyAlignment="1" applyProtection="1">
      <alignment horizontal="right" vertical="center" shrinkToFit="1"/>
    </xf>
    <xf numFmtId="0" fontId="77" fillId="0" borderId="0" xfId="0" applyFont="1" applyBorder="1" applyAlignment="1" applyProtection="1">
      <alignment horizontal="left" vertical="center" wrapText="1"/>
    </xf>
    <xf numFmtId="0" fontId="14" fillId="0" borderId="0" xfId="0" applyFont="1" applyProtection="1">
      <alignment vertical="center"/>
    </xf>
    <xf numFmtId="177" fontId="21" fillId="0" borderId="50" xfId="0" applyNumberFormat="1" applyFont="1" applyBorder="1" applyProtection="1">
      <alignment vertical="center"/>
    </xf>
    <xf numFmtId="38" fontId="21" fillId="0" borderId="1" xfId="5" applyFont="1" applyFill="1" applyBorder="1" applyAlignment="1" applyProtection="1">
      <alignment horizontal="right" vertical="center" shrinkToFit="1"/>
    </xf>
    <xf numFmtId="176" fontId="22" fillId="0" borderId="1" xfId="0" applyNumberFormat="1"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0" fontId="21" fillId="2" borderId="54" xfId="0" applyFont="1" applyFill="1" applyBorder="1" applyAlignment="1" applyProtection="1">
      <alignment vertical="center" wrapText="1" shrinkToFit="1"/>
    </xf>
    <xf numFmtId="177" fontId="21" fillId="0" borderId="57" xfId="0" applyNumberFormat="1" applyFont="1" applyBorder="1" applyProtection="1">
      <alignment vertical="center"/>
    </xf>
    <xf numFmtId="0" fontId="21" fillId="2" borderId="59" xfId="0" applyFont="1" applyFill="1" applyBorder="1" applyAlignment="1" applyProtection="1">
      <alignment vertical="center" wrapText="1" shrinkToFit="1"/>
    </xf>
    <xf numFmtId="38" fontId="21" fillId="0" borderId="58" xfId="5" applyFont="1" applyFill="1" applyBorder="1" applyAlignment="1" applyProtection="1">
      <alignment horizontal="right" vertical="center" shrinkToFit="1"/>
    </xf>
    <xf numFmtId="176" fontId="22" fillId="0" borderId="58" xfId="0" applyNumberFormat="1"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6" fillId="2" borderId="49" xfId="0" applyFont="1" applyFill="1" applyBorder="1" applyAlignment="1" applyProtection="1">
      <alignment horizontal="center" vertical="center" wrapText="1" shrinkToFit="1"/>
      <protection locked="0"/>
    </xf>
    <xf numFmtId="0" fontId="66" fillId="2" borderId="53" xfId="0" applyFont="1" applyFill="1" applyBorder="1" applyAlignment="1" applyProtection="1">
      <alignment horizontal="center" vertical="center" wrapText="1" shrinkToFit="1"/>
      <protection locked="0"/>
    </xf>
    <xf numFmtId="0" fontId="66"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20" fillId="2" borderId="0" xfId="0" applyFont="1" applyFill="1" applyAlignment="1" applyProtection="1">
      <alignment horizontal="center" vertical="center"/>
    </xf>
    <xf numFmtId="0" fontId="19" fillId="2" borderId="0" xfId="0" applyFont="1" applyFill="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1" fillId="2" borderId="5"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2" fillId="2" borderId="3" xfId="0" applyFont="1" applyFill="1" applyBorder="1" applyProtection="1">
      <alignment vertical="center"/>
    </xf>
    <xf numFmtId="0" fontId="23" fillId="0" borderId="0" xfId="0" applyFont="1" applyProtection="1">
      <alignment vertical="center"/>
    </xf>
    <xf numFmtId="0" fontId="28" fillId="0" borderId="0" xfId="0" applyFont="1" applyProtection="1">
      <alignment vertical="center"/>
    </xf>
    <xf numFmtId="0" fontId="19" fillId="2" borderId="0" xfId="0" applyFont="1" applyFill="1" applyAlignment="1" applyProtection="1">
      <alignment horizontal="left" vertical="center"/>
    </xf>
    <xf numFmtId="0" fontId="12" fillId="2" borderId="0" xfId="0" applyFont="1" applyFill="1" applyAlignment="1" applyProtection="1">
      <alignment horizontal="center" vertical="center"/>
    </xf>
    <xf numFmtId="0" fontId="12" fillId="2" borderId="0" xfId="0" applyFont="1" applyFill="1" applyAlignment="1" applyProtection="1">
      <alignment vertical="center" shrinkToFit="1"/>
    </xf>
    <xf numFmtId="0" fontId="12" fillId="2" borderId="0" xfId="0" applyFont="1" applyFill="1" applyAlignment="1" applyProtection="1">
      <alignment horizontal="left" vertical="center"/>
    </xf>
    <xf numFmtId="0" fontId="26" fillId="2" borderId="0" xfId="0" applyFont="1" applyFill="1" applyProtection="1">
      <alignment vertical="center"/>
    </xf>
    <xf numFmtId="0" fontId="25" fillId="2" borderId="0" xfId="0" applyFont="1" applyFill="1" applyProtection="1">
      <alignment vertical="center"/>
    </xf>
    <xf numFmtId="0" fontId="21" fillId="2"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shrinkToFit="1"/>
    </xf>
    <xf numFmtId="176" fontId="17" fillId="2" borderId="0" xfId="0" applyNumberFormat="1" applyFont="1" applyFill="1" applyAlignment="1" applyProtection="1">
      <alignment horizontal="right" vertical="center"/>
    </xf>
    <xf numFmtId="0" fontId="17" fillId="2" borderId="0" xfId="0" applyFont="1" applyFill="1" applyAlignment="1" applyProtection="1">
      <alignment horizontal="right" vertical="center"/>
    </xf>
    <xf numFmtId="0" fontId="27" fillId="2" borderId="0" xfId="0" applyFont="1" applyFill="1" applyAlignment="1" applyProtection="1">
      <alignment horizontal="right" vertical="center"/>
    </xf>
    <xf numFmtId="0" fontId="23" fillId="2" borderId="0" xfId="0" applyFont="1" applyFill="1" applyProtection="1">
      <alignment vertical="center"/>
    </xf>
    <xf numFmtId="0" fontId="31" fillId="2" borderId="2" xfId="0" applyFont="1" applyFill="1" applyBorder="1" applyAlignment="1" applyProtection="1">
      <alignment horizontal="center" vertical="center"/>
    </xf>
    <xf numFmtId="0" fontId="31" fillId="0" borderId="82" xfId="0" applyFont="1" applyBorder="1" applyProtection="1">
      <alignment vertical="center"/>
    </xf>
    <xf numFmtId="0" fontId="31" fillId="0" borderId="4" xfId="0" applyFont="1" applyBorder="1" applyProtection="1">
      <alignment vertical="center"/>
    </xf>
    <xf numFmtId="0" fontId="9" fillId="5" borderId="28" xfId="0" applyFont="1" applyFill="1" applyBorder="1" applyAlignment="1" applyProtection="1">
      <alignment horizontal="center" vertical="center"/>
    </xf>
    <xf numFmtId="0" fontId="26" fillId="2" borderId="0" xfId="0" applyFont="1" applyFill="1" applyBorder="1" applyAlignment="1" applyProtection="1">
      <alignment vertical="center" wrapText="1"/>
    </xf>
    <xf numFmtId="0" fontId="26" fillId="2" borderId="22" xfId="0" applyFont="1" applyFill="1" applyBorder="1" applyAlignment="1" applyProtection="1">
      <alignment vertical="center" wrapText="1"/>
    </xf>
    <xf numFmtId="0" fontId="26" fillId="2" borderId="42" xfId="0" applyFont="1" applyFill="1" applyBorder="1" applyAlignment="1" applyProtection="1">
      <alignment vertical="center" wrapText="1"/>
    </xf>
    <xf numFmtId="0" fontId="31" fillId="0" borderId="50" xfId="0" applyFont="1" applyBorder="1" applyProtection="1">
      <alignment vertical="center"/>
    </xf>
    <xf numFmtId="0" fontId="25"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0" fontId="31" fillId="2" borderId="0" xfId="0" applyFont="1" applyFill="1" applyAlignment="1" applyProtection="1">
      <alignment horizontal="center" vertical="center" wrapText="1"/>
    </xf>
    <xf numFmtId="0" fontId="25" fillId="2" borderId="0" xfId="0" applyFont="1" applyFill="1" applyAlignment="1" applyProtection="1">
      <alignment horizontal="center" vertical="center" wrapText="1" shrinkToFit="1"/>
    </xf>
    <xf numFmtId="0" fontId="25" fillId="2" borderId="0" xfId="0" applyFont="1" applyFill="1" applyAlignment="1" applyProtection="1">
      <alignment horizontal="left" vertical="top" wrapText="1" shrinkToFit="1"/>
    </xf>
    <xf numFmtId="176" fontId="31" fillId="2" borderId="0" xfId="0" applyNumberFormat="1" applyFont="1" applyFill="1" applyProtection="1">
      <alignment vertical="center"/>
    </xf>
    <xf numFmtId="176" fontId="31" fillId="0" borderId="0" xfId="0" applyNumberFormat="1" applyFont="1" applyProtection="1">
      <alignment vertical="center"/>
    </xf>
    <xf numFmtId="0" fontId="30" fillId="2" borderId="0" xfId="0" applyFont="1" applyFill="1" applyAlignment="1" applyProtection="1">
      <alignment horizontal="center" vertical="top"/>
    </xf>
    <xf numFmtId="0" fontId="27" fillId="2" borderId="0" xfId="0" applyFont="1" applyFill="1" applyProtection="1">
      <alignment vertical="center"/>
    </xf>
    <xf numFmtId="0" fontId="25" fillId="2" borderId="0" xfId="0" applyFont="1" applyFill="1" applyAlignment="1" applyProtection="1">
      <alignment horizontal="left" vertical="top" wrapText="1"/>
    </xf>
    <xf numFmtId="0" fontId="31" fillId="2" borderId="0" xfId="0" applyFont="1" applyFill="1" applyAlignment="1" applyProtection="1">
      <alignment horizontal="left" vertical="center" wrapText="1"/>
    </xf>
    <xf numFmtId="0" fontId="31" fillId="2" borderId="0" xfId="0" applyFont="1" applyFill="1" applyAlignment="1" applyProtection="1">
      <alignment horizontal="left" vertical="center"/>
    </xf>
    <xf numFmtId="176" fontId="30" fillId="2" borderId="0" xfId="0" applyNumberFormat="1" applyFont="1" applyFill="1" applyAlignment="1" applyProtection="1">
      <alignment horizontal="right" vertical="center"/>
    </xf>
    <xf numFmtId="176" fontId="22" fillId="2" borderId="0" xfId="0" applyNumberFormat="1" applyFont="1" applyFill="1" applyAlignment="1" applyProtection="1">
      <alignment horizontal="right" vertical="center"/>
    </xf>
    <xf numFmtId="0" fontId="31" fillId="2" borderId="0" xfId="0" applyFont="1" applyFill="1" applyProtection="1">
      <alignment vertical="center"/>
    </xf>
    <xf numFmtId="0" fontId="30" fillId="2" borderId="5" xfId="0" applyFont="1" applyFill="1" applyBorder="1" applyAlignment="1" applyProtection="1">
      <alignment horizontal="center" vertical="center"/>
    </xf>
    <xf numFmtId="176" fontId="31" fillId="0" borderId="7" xfId="0" applyNumberFormat="1" applyFont="1" applyBorder="1" applyProtection="1">
      <alignment vertical="center"/>
    </xf>
    <xf numFmtId="0" fontId="0" fillId="2" borderId="17" xfId="0" applyFill="1" applyBorder="1" applyProtection="1">
      <alignment vertical="center"/>
    </xf>
    <xf numFmtId="176" fontId="31" fillId="2" borderId="0" xfId="0" applyNumberFormat="1" applyFont="1" applyFill="1" applyAlignment="1" applyProtection="1">
      <alignment vertical="center" textRotation="255"/>
    </xf>
    <xf numFmtId="0" fontId="30" fillId="2" borderId="17" xfId="0" applyFont="1" applyFill="1" applyBorder="1" applyAlignment="1" applyProtection="1">
      <alignment horizontal="center" vertical="center"/>
    </xf>
    <xf numFmtId="176" fontId="31" fillId="0" borderId="4" xfId="0" applyNumberFormat="1" applyFont="1" applyBorder="1" applyProtection="1">
      <alignment vertical="center"/>
    </xf>
    <xf numFmtId="0" fontId="30" fillId="2" borderId="0" xfId="0" applyFont="1" applyFill="1" applyProtection="1">
      <alignment vertical="center"/>
    </xf>
    <xf numFmtId="0" fontId="30" fillId="2" borderId="0" xfId="0" applyFont="1" applyFill="1" applyAlignment="1" applyProtection="1">
      <alignment horizontal="left" vertical="center" wrapText="1"/>
    </xf>
    <xf numFmtId="0" fontId="25" fillId="2" borderId="0" xfId="0" applyFont="1" applyFill="1" applyAlignment="1" applyProtection="1">
      <alignment horizontal="center" vertical="top"/>
    </xf>
    <xf numFmtId="0" fontId="25" fillId="2" borderId="0" xfId="0" applyFont="1" applyFill="1" applyAlignment="1" applyProtection="1">
      <alignment vertical="top" wrapText="1"/>
    </xf>
    <xf numFmtId="0" fontId="30" fillId="2" borderId="0" xfId="0" applyFont="1" applyFill="1" applyAlignment="1" applyProtection="1">
      <alignment horizontal="right" vertical="top"/>
    </xf>
    <xf numFmtId="0" fontId="27" fillId="2" borderId="0" xfId="0" applyFont="1" applyFill="1" applyAlignment="1" applyProtection="1">
      <alignment vertical="center" wrapText="1"/>
    </xf>
    <xf numFmtId="0" fontId="27" fillId="0" borderId="0" xfId="0" applyFont="1" applyAlignment="1" applyProtection="1">
      <alignment vertical="center" wrapText="1"/>
    </xf>
    <xf numFmtId="0" fontId="34" fillId="2" borderId="0" xfId="0" applyFont="1" applyFill="1" applyProtection="1">
      <alignment vertical="center"/>
    </xf>
    <xf numFmtId="0" fontId="34" fillId="0" borderId="0" xfId="0" applyFont="1" applyProtection="1">
      <alignment vertical="center"/>
    </xf>
    <xf numFmtId="0" fontId="35" fillId="0" borderId="0" xfId="0" applyFont="1" applyProtection="1">
      <alignment vertical="center"/>
    </xf>
    <xf numFmtId="0" fontId="81" fillId="0" borderId="145" xfId="0" applyFont="1" applyBorder="1" applyAlignment="1" applyProtection="1">
      <alignment horizontal="center" vertical="center"/>
    </xf>
    <xf numFmtId="0" fontId="81" fillId="0" borderId="0" xfId="0" applyFont="1" applyAlignment="1" applyProtection="1">
      <alignment horizontal="center" vertical="center"/>
    </xf>
    <xf numFmtId="0" fontId="27" fillId="2" borderId="1" xfId="0" applyFont="1" applyFill="1" applyBorder="1" applyProtection="1">
      <alignment vertical="center"/>
    </xf>
    <xf numFmtId="0" fontId="27" fillId="2" borderId="4" xfId="0" applyFont="1" applyFill="1" applyBorder="1" applyProtection="1">
      <alignment vertical="center"/>
    </xf>
    <xf numFmtId="0" fontId="27" fillId="2" borderId="0" xfId="0" applyFont="1" applyFill="1" applyAlignment="1" applyProtection="1">
      <alignment horizontal="left" vertical="center"/>
    </xf>
    <xf numFmtId="49" fontId="19" fillId="2" borderId="0" xfId="0" applyNumberFormat="1" applyFont="1" applyFill="1" applyAlignment="1" applyProtection="1">
      <alignment vertical="center"/>
    </xf>
    <xf numFmtId="0" fontId="27" fillId="2" borderId="27" xfId="0" applyFont="1" applyFill="1" applyBorder="1" applyProtection="1">
      <alignment vertical="center"/>
    </xf>
    <xf numFmtId="0" fontId="0" fillId="2" borderId="0" xfId="0" applyFill="1" applyAlignment="1" applyProtection="1"/>
    <xf numFmtId="0" fontId="9" fillId="3" borderId="28" xfId="0" applyFont="1" applyFill="1" applyBorder="1" applyAlignment="1" applyProtection="1">
      <alignment horizontal="center" vertical="center"/>
    </xf>
    <xf numFmtId="0" fontId="81" fillId="2" borderId="0" xfId="0" applyFont="1" applyFill="1" applyAlignment="1" applyProtection="1">
      <alignment horizontal="center" vertical="center"/>
    </xf>
    <xf numFmtId="0" fontId="27" fillId="2" borderId="7" xfId="0" applyFont="1" applyFill="1" applyBorder="1" applyProtection="1">
      <alignment vertical="center"/>
    </xf>
    <xf numFmtId="0" fontId="36" fillId="2" borderId="31" xfId="0" applyFont="1" applyFill="1" applyBorder="1" applyAlignment="1" applyProtection="1">
      <alignment horizontal="right" vertical="center" shrinkToFit="1"/>
    </xf>
    <xf numFmtId="0" fontId="36" fillId="2" borderId="34" xfId="0" applyFont="1" applyFill="1" applyBorder="1" applyAlignment="1" applyProtection="1">
      <alignment vertical="center" shrinkToFit="1"/>
    </xf>
    <xf numFmtId="0" fontId="36"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7" fillId="2" borderId="61" xfId="0" applyFont="1" applyFill="1" applyBorder="1" applyProtection="1">
      <alignment vertical="center"/>
    </xf>
    <xf numFmtId="0" fontId="0" fillId="2" borderId="0" xfId="0" applyFill="1" applyAlignment="1" applyProtection="1">
      <alignment vertical="top"/>
    </xf>
    <xf numFmtId="0" fontId="68" fillId="2" borderId="0" xfId="0" applyFont="1" applyFill="1" applyProtection="1">
      <alignment vertical="center"/>
    </xf>
    <xf numFmtId="0" fontId="36" fillId="2" borderId="0" xfId="0" applyFont="1" applyFill="1" applyAlignment="1" applyProtection="1">
      <alignment horizontal="right" vertical="center" shrinkToFit="1"/>
    </xf>
    <xf numFmtId="2" fontId="36" fillId="2" borderId="0" xfId="0" applyNumberFormat="1" applyFont="1" applyFill="1" applyAlignment="1" applyProtection="1">
      <alignment horizontal="center" vertical="center" shrinkToFit="1"/>
    </xf>
    <xf numFmtId="0" fontId="12" fillId="0" borderId="0" xfId="0" applyFont="1" applyProtection="1">
      <alignment vertical="center"/>
    </xf>
    <xf numFmtId="0" fontId="29" fillId="2" borderId="0" xfId="0" applyFont="1" applyFill="1" applyAlignment="1" applyProtection="1">
      <alignment vertical="center" wrapText="1"/>
    </xf>
    <xf numFmtId="49" fontId="25" fillId="2" borderId="0" xfId="0" applyNumberFormat="1" applyFont="1" applyFill="1" applyAlignment="1" applyProtection="1">
      <alignment horizontal="center" vertical="top"/>
    </xf>
    <xf numFmtId="0" fontId="25" fillId="2" borderId="0" xfId="0" applyFont="1" applyFill="1" applyAlignment="1" applyProtection="1">
      <alignment horizontal="left" vertical="center" wrapText="1"/>
    </xf>
    <xf numFmtId="0" fontId="25" fillId="2" borderId="53" xfId="0" applyFont="1" applyFill="1" applyBorder="1" applyAlignment="1" applyProtection="1">
      <alignment horizontal="center" vertical="center" wrapText="1"/>
    </xf>
    <xf numFmtId="0" fontId="22" fillId="2" borderId="15" xfId="0" applyFont="1" applyFill="1" applyBorder="1" applyProtection="1">
      <alignment vertical="center"/>
    </xf>
    <xf numFmtId="0" fontId="66" fillId="2" borderId="0" xfId="0" applyFont="1" applyFill="1" applyProtection="1">
      <alignment vertical="center"/>
    </xf>
    <xf numFmtId="0" fontId="27" fillId="2" borderId="117" xfId="0" applyFont="1" applyFill="1" applyBorder="1" applyAlignment="1" applyProtection="1">
      <alignment horizontal="center" vertical="center"/>
    </xf>
    <xf numFmtId="0" fontId="27" fillId="2" borderId="6" xfId="0" applyFont="1" applyFill="1" applyBorder="1" applyProtection="1">
      <alignment vertical="center"/>
    </xf>
    <xf numFmtId="176" fontId="27" fillId="2" borderId="0" xfId="0" applyNumberFormat="1" applyFont="1" applyFill="1" applyAlignment="1" applyProtection="1">
      <alignment vertical="center" wrapText="1"/>
    </xf>
    <xf numFmtId="0" fontId="25" fillId="2" borderId="18" xfId="0" applyFont="1" applyFill="1" applyBorder="1" applyProtection="1">
      <alignment vertical="center"/>
    </xf>
    <xf numFmtId="0" fontId="27" fillId="2" borderId="98" xfId="0" applyFont="1" applyFill="1" applyBorder="1" applyAlignment="1" applyProtection="1">
      <alignment horizontal="center" vertical="center"/>
    </xf>
    <xf numFmtId="0" fontId="27" fillId="2" borderId="9" xfId="0" applyFont="1" applyFill="1" applyBorder="1" applyProtection="1">
      <alignment vertical="center"/>
    </xf>
    <xf numFmtId="176" fontId="27" fillId="2" borderId="9" xfId="0" applyNumberFormat="1" applyFont="1" applyFill="1" applyBorder="1" applyAlignment="1" applyProtection="1">
      <alignment vertical="center" wrapText="1"/>
    </xf>
    <xf numFmtId="0" fontId="21" fillId="2" borderId="9" xfId="0" applyFont="1" applyFill="1" applyBorder="1" applyProtection="1">
      <alignment vertical="center"/>
    </xf>
    <xf numFmtId="0" fontId="25" fillId="2" borderId="9" xfId="0" applyFont="1" applyFill="1" applyBorder="1" applyProtection="1">
      <alignment vertical="center"/>
    </xf>
    <xf numFmtId="0" fontId="25" fillId="2" borderId="10" xfId="0" applyFont="1" applyFill="1" applyBorder="1" applyProtection="1">
      <alignment vertical="center"/>
    </xf>
    <xf numFmtId="0" fontId="27" fillId="2" borderId="90" xfId="0" applyFont="1" applyFill="1" applyBorder="1" applyAlignment="1" applyProtection="1">
      <alignment horizontal="center" vertical="center"/>
    </xf>
    <xf numFmtId="0" fontId="27" fillId="2" borderId="91" xfId="0" applyFont="1" applyFill="1" applyBorder="1" applyProtection="1">
      <alignment vertical="center"/>
    </xf>
    <xf numFmtId="0" fontId="27" fillId="2" borderId="15" xfId="0" applyFont="1" applyFill="1" applyBorder="1" applyAlignment="1" applyProtection="1">
      <alignment vertical="center" wrapText="1"/>
    </xf>
    <xf numFmtId="176" fontId="27" fillId="2" borderId="15" xfId="0" applyNumberFormat="1" applyFont="1" applyFill="1" applyBorder="1" applyAlignment="1" applyProtection="1">
      <alignment vertical="center" wrapText="1"/>
    </xf>
    <xf numFmtId="0" fontId="21" fillId="2" borderId="15" xfId="0" applyFont="1" applyFill="1" applyBorder="1" applyProtection="1">
      <alignment vertical="center"/>
    </xf>
    <xf numFmtId="0" fontId="25" fillId="2" borderId="15" xfId="0" applyFont="1" applyFill="1" applyBorder="1" applyProtection="1">
      <alignment vertical="center"/>
    </xf>
    <xf numFmtId="0" fontId="25" fillId="2" borderId="61" xfId="0" applyFont="1" applyFill="1" applyBorder="1" applyProtection="1">
      <alignment vertical="center"/>
    </xf>
    <xf numFmtId="0" fontId="30" fillId="2" borderId="0" xfId="0" applyFont="1" applyFill="1" applyAlignment="1" applyProtection="1">
      <alignment vertical="center" wrapText="1"/>
    </xf>
    <xf numFmtId="0" fontId="27" fillId="2" borderId="0" xfId="0" applyFont="1" applyFill="1" applyAlignment="1" applyProtection="1">
      <alignment horizontal="center" vertical="center"/>
    </xf>
    <xf numFmtId="176" fontId="22" fillId="2" borderId="0" xfId="0" applyNumberFormat="1" applyFont="1" applyFill="1" applyProtection="1">
      <alignment vertical="center"/>
    </xf>
    <xf numFmtId="0" fontId="66" fillId="2" borderId="0" xfId="0" applyFont="1" applyFill="1" applyAlignment="1" applyProtection="1">
      <alignment horizontal="left" vertical="center" wrapText="1"/>
    </xf>
    <xf numFmtId="176" fontId="22" fillId="2" borderId="80" xfId="0" applyNumberFormat="1" applyFont="1" applyFill="1" applyBorder="1" applyProtection="1">
      <alignment vertical="center"/>
    </xf>
    <xf numFmtId="176" fontId="22" fillId="2" borderId="15" xfId="0" applyNumberFormat="1" applyFont="1" applyFill="1" applyBorder="1" applyProtection="1">
      <alignment vertical="center"/>
    </xf>
    <xf numFmtId="0" fontId="27" fillId="2" borderId="8" xfId="0" applyFont="1" applyFill="1" applyBorder="1" applyProtection="1">
      <alignment vertical="center"/>
    </xf>
    <xf numFmtId="0" fontId="69" fillId="2" borderId="9" xfId="0" applyFont="1" applyFill="1" applyBorder="1" applyAlignment="1" applyProtection="1">
      <alignment vertical="center" wrapText="1"/>
    </xf>
    <xf numFmtId="0" fontId="27" fillId="0" borderId="0" xfId="0" applyFont="1" applyAlignment="1" applyProtection="1">
      <alignment horizontal="left" vertical="center"/>
    </xf>
    <xf numFmtId="0" fontId="66" fillId="2" borderId="18" xfId="0" applyFont="1" applyFill="1" applyBorder="1" applyProtection="1">
      <alignment vertical="center"/>
    </xf>
    <xf numFmtId="0" fontId="27" fillId="0" borderId="11" xfId="0" applyFont="1" applyBorder="1" applyAlignment="1" applyProtection="1">
      <alignment horizontal="center" vertical="center"/>
    </xf>
    <xf numFmtId="0" fontId="27" fillId="2" borderId="11" xfId="0" applyFont="1" applyFill="1" applyBorder="1" applyAlignment="1" applyProtection="1">
      <alignment vertical="center" wrapText="1"/>
    </xf>
    <xf numFmtId="0" fontId="25" fillId="2" borderId="20" xfId="0" applyFont="1" applyFill="1" applyBorder="1" applyProtection="1">
      <alignment vertical="center"/>
    </xf>
    <xf numFmtId="0" fontId="71" fillId="2" borderId="0" xfId="0" applyFont="1" applyFill="1" applyProtection="1">
      <alignment vertical="center"/>
    </xf>
    <xf numFmtId="0" fontId="83" fillId="0" borderId="0" xfId="0" applyFont="1" applyProtection="1">
      <alignment vertical="center"/>
    </xf>
    <xf numFmtId="0" fontId="21" fillId="2" borderId="0" xfId="0" applyFont="1" applyFill="1" applyBorder="1" applyAlignment="1" applyProtection="1">
      <alignment vertical="center"/>
    </xf>
    <xf numFmtId="0" fontId="24" fillId="2" borderId="0"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0" fontId="77" fillId="2" borderId="0" xfId="0" applyFont="1" applyFill="1" applyBorder="1" applyAlignment="1" applyProtection="1">
      <alignment horizontal="center" vertical="center"/>
    </xf>
    <xf numFmtId="0" fontId="83" fillId="2" borderId="0" xfId="0" applyFont="1" applyFill="1" applyProtection="1">
      <alignment vertical="center"/>
    </xf>
    <xf numFmtId="0" fontId="25" fillId="2" borderId="111" xfId="0" applyFont="1" applyFill="1" applyBorder="1" applyAlignment="1" applyProtection="1">
      <alignment horizontal="center" vertical="center" wrapText="1"/>
    </xf>
    <xf numFmtId="176" fontId="22" fillId="2" borderId="34" xfId="0" applyNumberFormat="1" applyFont="1" applyFill="1" applyBorder="1" applyProtection="1">
      <alignment vertical="center"/>
    </xf>
    <xf numFmtId="0" fontId="73" fillId="2" borderId="0" xfId="0" applyFont="1" applyFill="1" applyProtection="1">
      <alignment vertical="center"/>
    </xf>
    <xf numFmtId="0" fontId="83" fillId="0" borderId="0" xfId="0" applyFont="1" applyBorder="1" applyAlignment="1" applyProtection="1">
      <alignment horizontal="center" vertical="center"/>
    </xf>
    <xf numFmtId="0" fontId="36" fillId="0" borderId="129" xfId="0" applyFont="1" applyBorder="1" applyAlignment="1" applyProtection="1">
      <alignment horizontal="center" vertical="center"/>
    </xf>
    <xf numFmtId="0" fontId="36" fillId="0" borderId="86" xfId="0" applyFont="1" applyBorder="1" applyAlignment="1" applyProtection="1">
      <alignment horizontal="center" vertical="center"/>
    </xf>
    <xf numFmtId="0" fontId="36" fillId="0" borderId="130" xfId="0" applyFont="1" applyBorder="1" applyAlignment="1" applyProtection="1">
      <alignment horizontal="center" vertical="center"/>
    </xf>
    <xf numFmtId="0" fontId="27" fillId="2" borderId="40" xfId="0" applyFont="1" applyFill="1" applyBorder="1" applyAlignment="1" applyProtection="1">
      <alignment horizontal="center" vertical="center"/>
    </xf>
    <xf numFmtId="0" fontId="27" fillId="2" borderId="0" xfId="0" applyFont="1" applyFill="1" applyAlignment="1" applyProtection="1">
      <alignment horizontal="left" vertical="center" wrapText="1"/>
    </xf>
    <xf numFmtId="0" fontId="9" fillId="2" borderId="0" xfId="0" applyFont="1" applyFill="1" applyProtection="1">
      <alignment vertical="center"/>
    </xf>
    <xf numFmtId="0" fontId="36" fillId="2" borderId="0" xfId="0" applyFont="1" applyFill="1" applyAlignment="1" applyProtection="1">
      <alignment vertical="center" textRotation="255" shrinkToFit="1"/>
    </xf>
    <xf numFmtId="0" fontId="31" fillId="0" borderId="0" xfId="0" applyFont="1" applyAlignment="1" applyProtection="1">
      <alignment vertical="center" wrapText="1"/>
    </xf>
    <xf numFmtId="0" fontId="24" fillId="2" borderId="0" xfId="0" applyFont="1" applyFill="1" applyAlignment="1" applyProtection="1">
      <alignment horizontal="left" vertical="center"/>
    </xf>
    <xf numFmtId="0" fontId="26" fillId="2" borderId="0" xfId="0" applyFont="1" applyFill="1" applyAlignment="1" applyProtection="1">
      <alignment horizontal="left" vertical="center"/>
    </xf>
    <xf numFmtId="0" fontId="66" fillId="0" borderId="0" xfId="0" applyFont="1" applyProtection="1">
      <alignment vertical="center"/>
    </xf>
    <xf numFmtId="0" fontId="25" fillId="0" borderId="0" xfId="0" applyFont="1" applyAlignment="1" applyProtection="1">
      <alignment horizontal="left" vertical="top" wrapText="1"/>
    </xf>
    <xf numFmtId="0" fontId="84" fillId="0" borderId="0" xfId="0" applyFont="1" applyProtection="1">
      <alignment vertical="center"/>
    </xf>
    <xf numFmtId="0" fontId="9" fillId="0" borderId="0" xfId="0" applyFont="1" applyBorder="1" applyAlignment="1" applyProtection="1">
      <alignment vertical="center" wrapText="1"/>
    </xf>
    <xf numFmtId="0" fontId="27" fillId="2" borderId="23" xfId="0" applyFont="1" applyFill="1" applyBorder="1" applyProtection="1">
      <alignment vertical="center"/>
    </xf>
    <xf numFmtId="0" fontId="22" fillId="0" borderId="24" xfId="0" applyFont="1" applyBorder="1" applyProtection="1">
      <alignment vertical="center"/>
    </xf>
    <xf numFmtId="0" fontId="22" fillId="2" borderId="24" xfId="0" applyFont="1" applyFill="1" applyBorder="1" applyProtection="1">
      <alignment vertical="center"/>
    </xf>
    <xf numFmtId="0" fontId="25" fillId="2" borderId="24" xfId="0" applyFont="1" applyFill="1" applyBorder="1" applyProtection="1">
      <alignment vertical="center"/>
    </xf>
    <xf numFmtId="0" fontId="25" fillId="2" borderId="24" xfId="0" applyFont="1" applyFill="1" applyBorder="1" applyAlignment="1" applyProtection="1">
      <alignment vertical="center" wrapText="1"/>
    </xf>
    <xf numFmtId="0" fontId="21" fillId="2" borderId="25" xfId="0" applyFont="1" applyFill="1" applyBorder="1" applyAlignment="1" applyProtection="1">
      <alignment horizontal="center" vertical="center"/>
    </xf>
    <xf numFmtId="0" fontId="27" fillId="2" borderId="34" xfId="0" applyFont="1" applyFill="1" applyBorder="1" applyProtection="1">
      <alignment vertical="center"/>
    </xf>
    <xf numFmtId="0" fontId="21" fillId="2" borderId="31" xfId="0" applyFont="1" applyFill="1" applyBorder="1" applyAlignment="1" applyProtection="1">
      <alignment horizontal="center" vertical="center"/>
    </xf>
    <xf numFmtId="182" fontId="30" fillId="0" borderId="0" xfId="0" applyNumberFormat="1" applyFont="1" applyProtection="1">
      <alignment vertical="center"/>
    </xf>
    <xf numFmtId="183" fontId="30" fillId="0" borderId="0" xfId="0" applyNumberFormat="1" applyFont="1" applyProtection="1">
      <alignment vertical="center"/>
    </xf>
    <xf numFmtId="0" fontId="27" fillId="2" borderId="0" xfId="0" applyFont="1" applyFill="1" applyAlignment="1" applyProtection="1">
      <alignment vertical="top"/>
    </xf>
    <xf numFmtId="182" fontId="30" fillId="2" borderId="0" xfId="0" applyNumberFormat="1" applyFont="1" applyFill="1" applyProtection="1">
      <alignment vertical="center"/>
    </xf>
    <xf numFmtId="0" fontId="27" fillId="2" borderId="36" xfId="0" applyFont="1" applyFill="1" applyBorder="1" applyProtection="1">
      <alignment vertical="center"/>
    </xf>
    <xf numFmtId="0" fontId="25" fillId="2" borderId="112" xfId="0" applyFont="1" applyFill="1" applyBorder="1" applyProtection="1">
      <alignment vertical="center"/>
    </xf>
    <xf numFmtId="0" fontId="27" fillId="2" borderId="112" xfId="0" applyFont="1" applyFill="1" applyBorder="1" applyAlignment="1" applyProtection="1">
      <alignment vertical="top"/>
    </xf>
    <xf numFmtId="0" fontId="27" fillId="2" borderId="112" xfId="0" applyFont="1" applyFill="1" applyBorder="1" applyAlignment="1" applyProtection="1">
      <alignment vertical="center" shrinkToFit="1"/>
    </xf>
    <xf numFmtId="0" fontId="27" fillId="2" borderId="113" xfId="0" applyFont="1" applyFill="1" applyBorder="1" applyProtection="1">
      <alignment vertical="center"/>
    </xf>
    <xf numFmtId="0" fontId="76" fillId="0" borderId="0" xfId="0" applyFont="1" applyBorder="1" applyAlignment="1" applyProtection="1">
      <alignment horizontal="center" vertical="center"/>
    </xf>
    <xf numFmtId="0" fontId="22" fillId="0" borderId="0" xfId="0" applyFont="1" applyBorder="1" applyProtection="1">
      <alignment vertical="center"/>
    </xf>
    <xf numFmtId="0" fontId="83" fillId="0" borderId="0" xfId="0" applyFont="1" applyBorder="1" applyProtection="1">
      <alignment vertical="center"/>
    </xf>
    <xf numFmtId="0" fontId="33" fillId="2" borderId="0" xfId="0" applyFont="1" applyFill="1" applyBorder="1" applyAlignment="1" applyProtection="1">
      <alignment vertical="center" wrapText="1"/>
    </xf>
    <xf numFmtId="0" fontId="22" fillId="2" borderId="0" xfId="0" applyFont="1" applyFill="1" applyBorder="1" applyProtection="1">
      <alignment vertical="center"/>
    </xf>
    <xf numFmtId="0" fontId="22" fillId="0" borderId="0" xfId="0" applyFont="1" applyFill="1" applyBorder="1" applyProtection="1">
      <alignment vertical="center"/>
    </xf>
    <xf numFmtId="0" fontId="0" fillId="31" borderId="0" xfId="0" applyFill="1" applyBorder="1" applyProtection="1">
      <alignment vertical="center"/>
    </xf>
    <xf numFmtId="0" fontId="22" fillId="31" borderId="0" xfId="0" applyFont="1" applyFill="1" applyBorder="1" applyProtection="1">
      <alignment vertical="center"/>
    </xf>
    <xf numFmtId="0" fontId="26" fillId="5" borderId="28" xfId="0" applyFont="1" applyFill="1" applyBorder="1" applyAlignment="1" applyProtection="1">
      <alignment horizontal="center" vertical="center"/>
    </xf>
    <xf numFmtId="0" fontId="34" fillId="31" borderId="0" xfId="0" applyFont="1" applyFill="1" applyBorder="1" applyProtection="1">
      <alignment vertical="center"/>
    </xf>
    <xf numFmtId="49" fontId="24" fillId="2" borderId="0" xfId="0" applyNumberFormat="1" applyFont="1" applyFill="1" applyProtection="1">
      <alignment vertical="center"/>
    </xf>
    <xf numFmtId="0" fontId="27" fillId="2" borderId="0" xfId="0" applyFont="1" applyFill="1" applyAlignment="1" applyProtection="1">
      <alignment horizontal="left" vertical="top" wrapText="1"/>
    </xf>
    <xf numFmtId="0" fontId="76" fillId="0" borderId="0" xfId="0" applyFont="1" applyBorder="1" applyAlignment="1" applyProtection="1">
      <alignment horizontal="center" vertical="center" shrinkToFit="1"/>
    </xf>
    <xf numFmtId="0" fontId="25" fillId="2" borderId="44" xfId="0" applyFont="1" applyFill="1" applyBorder="1" applyAlignment="1" applyProtection="1">
      <alignment vertical="center" wrapText="1"/>
    </xf>
    <xf numFmtId="0" fontId="25" fillId="2" borderId="73" xfId="0" applyFont="1" applyFill="1" applyBorder="1" applyAlignment="1" applyProtection="1">
      <alignment vertical="center" wrapText="1"/>
    </xf>
    <xf numFmtId="0" fontId="25" fillId="2" borderId="75" xfId="0" applyFont="1" applyFill="1" applyBorder="1" applyAlignment="1" applyProtection="1">
      <alignment vertical="center" wrapText="1"/>
    </xf>
    <xf numFmtId="0" fontId="25" fillId="2" borderId="10" xfId="0" applyFont="1" applyFill="1" applyBorder="1" applyAlignment="1" applyProtection="1">
      <alignment vertical="center" wrapText="1"/>
    </xf>
    <xf numFmtId="0" fontId="25" fillId="2" borderId="20" xfId="0" applyFont="1" applyFill="1" applyBorder="1" applyAlignment="1" applyProtection="1">
      <alignment vertical="center" wrapText="1"/>
    </xf>
    <xf numFmtId="0" fontId="33" fillId="31" borderId="0" xfId="0" applyFont="1" applyFill="1" applyBorder="1" applyAlignment="1" applyProtection="1">
      <alignment horizontal="left" vertical="center" wrapText="1"/>
    </xf>
    <xf numFmtId="0" fontId="10" fillId="0" borderId="0" xfId="0" applyFont="1" applyProtection="1">
      <alignment vertical="center"/>
    </xf>
    <xf numFmtId="0" fontId="28" fillId="31" borderId="0" xfId="0" applyFont="1" applyFill="1" applyBorder="1" applyProtection="1">
      <alignment vertical="center"/>
    </xf>
    <xf numFmtId="49" fontId="44" fillId="2" borderId="0" xfId="0" applyNumberFormat="1" applyFont="1" applyFill="1" applyProtection="1">
      <alignment vertical="center"/>
    </xf>
    <xf numFmtId="49" fontId="37" fillId="2" borderId="0" xfId="0" applyNumberFormat="1" applyFont="1" applyFill="1" applyAlignment="1" applyProtection="1">
      <alignment vertical="top"/>
    </xf>
    <xf numFmtId="0" fontId="38" fillId="2" borderId="0" xfId="0" applyFont="1" applyFill="1" applyAlignment="1" applyProtection="1">
      <alignment horizontal="left" vertical="top" wrapText="1"/>
    </xf>
    <xf numFmtId="0" fontId="39" fillId="2" borderId="0" xfId="0" applyFont="1" applyFill="1" applyAlignment="1" applyProtection="1">
      <alignment horizontal="left" vertical="top" wrapText="1"/>
    </xf>
    <xf numFmtId="0" fontId="9" fillId="0" borderId="0" xfId="0" applyFont="1" applyProtection="1">
      <alignment vertical="center"/>
    </xf>
    <xf numFmtId="0" fontId="25" fillId="2" borderId="0" xfId="0" applyFont="1" applyFill="1" applyAlignment="1" applyProtection="1">
      <alignment horizontal="center" vertical="center"/>
    </xf>
    <xf numFmtId="0" fontId="9" fillId="5" borderId="85" xfId="0" applyFont="1" applyFill="1" applyBorder="1" applyAlignment="1" applyProtection="1">
      <alignment horizontal="center" vertical="center"/>
    </xf>
    <xf numFmtId="49" fontId="12" fillId="2" borderId="23" xfId="0" applyNumberFormat="1" applyFont="1" applyFill="1" applyBorder="1" applyProtection="1">
      <alignment vertical="center"/>
    </xf>
    <xf numFmtId="0" fontId="12" fillId="2" borderId="24" xfId="0" applyFont="1" applyFill="1" applyBorder="1" applyProtection="1">
      <alignment vertical="center"/>
    </xf>
    <xf numFmtId="0" fontId="12" fillId="2" borderId="25" xfId="0" applyFont="1" applyFill="1" applyBorder="1" applyProtection="1">
      <alignment vertical="center"/>
    </xf>
    <xf numFmtId="0" fontId="40" fillId="2" borderId="34" xfId="0" applyFont="1" applyFill="1" applyBorder="1" applyAlignment="1" applyProtection="1">
      <alignment vertical="center" wrapText="1"/>
    </xf>
    <xf numFmtId="0" fontId="40" fillId="2" borderId="31" xfId="0" applyFont="1" applyFill="1" applyBorder="1" applyAlignment="1" applyProtection="1">
      <alignment vertical="center" wrapText="1"/>
    </xf>
    <xf numFmtId="0" fontId="41" fillId="2" borderId="0" xfId="0" applyFont="1" applyFill="1" applyProtection="1">
      <alignment vertical="center"/>
    </xf>
    <xf numFmtId="0" fontId="40" fillId="2" borderId="0" xfId="0" applyFont="1" applyFill="1" applyAlignment="1" applyProtection="1">
      <alignment vertical="center" wrapText="1"/>
    </xf>
    <xf numFmtId="0" fontId="40" fillId="2" borderId="34" xfId="0" applyFont="1" applyFill="1" applyBorder="1" applyProtection="1">
      <alignment vertical="center"/>
    </xf>
    <xf numFmtId="0" fontId="40" fillId="2" borderId="0" xfId="0" applyFont="1" applyFill="1" applyProtection="1">
      <alignment vertical="center"/>
    </xf>
    <xf numFmtId="0" fontId="40" fillId="2" borderId="0" xfId="0" applyFont="1" applyFill="1" applyAlignment="1" applyProtection="1">
      <alignment vertical="center" shrinkToFit="1"/>
    </xf>
    <xf numFmtId="0" fontId="40" fillId="2" borderId="31" xfId="0" applyFont="1" applyFill="1" applyBorder="1" applyAlignment="1" applyProtection="1">
      <alignment vertical="center" shrinkToFit="1"/>
    </xf>
    <xf numFmtId="0" fontId="41" fillId="0" borderId="0" xfId="0" applyFont="1" applyProtection="1">
      <alignment vertical="center"/>
    </xf>
    <xf numFmtId="0" fontId="42" fillId="2" borderId="0" xfId="0" applyFont="1" applyFill="1" applyProtection="1">
      <alignment vertical="center"/>
    </xf>
    <xf numFmtId="0" fontId="42" fillId="2" borderId="31" xfId="0" applyFont="1" applyFill="1" applyBorder="1" applyProtection="1">
      <alignment vertical="center"/>
    </xf>
    <xf numFmtId="0" fontId="12" fillId="2" borderId="36" xfId="0" applyFont="1" applyFill="1" applyBorder="1" applyProtection="1">
      <alignment vertical="center"/>
    </xf>
    <xf numFmtId="0" fontId="40" fillId="2" borderId="112" xfId="0" applyFont="1" applyFill="1" applyBorder="1" applyProtection="1">
      <alignment vertical="center"/>
    </xf>
    <xf numFmtId="0" fontId="12" fillId="2" borderId="112" xfId="0" applyFont="1" applyFill="1" applyBorder="1" applyProtection="1">
      <alignment vertical="center"/>
    </xf>
    <xf numFmtId="0" fontId="12" fillId="2" borderId="113" xfId="0" applyFont="1" applyFill="1" applyBorder="1" applyProtection="1">
      <alignment vertical="center"/>
    </xf>
    <xf numFmtId="0" fontId="30" fillId="2" borderId="0" xfId="0" applyFont="1" applyFill="1" applyAlignment="1" applyProtection="1">
      <alignment horizontal="center" vertical="center"/>
    </xf>
    <xf numFmtId="0" fontId="43" fillId="2" borderId="0" xfId="0" applyFont="1" applyFill="1" applyProtection="1">
      <alignment vertical="center"/>
    </xf>
    <xf numFmtId="0" fontId="44" fillId="2" borderId="0" xfId="0" applyFont="1" applyFill="1" applyProtection="1">
      <alignment vertical="center"/>
    </xf>
    <xf numFmtId="0" fontId="30" fillId="0" borderId="138" xfId="0" quotePrefix="1" applyFont="1" applyBorder="1" applyAlignment="1" applyProtection="1">
      <alignment horizontal="center" vertical="center"/>
    </xf>
    <xf numFmtId="0" fontId="33" fillId="5" borderId="1" xfId="0" applyFont="1" applyFill="1" applyBorder="1" applyAlignment="1" applyProtection="1">
      <alignment horizontal="center" vertical="center"/>
    </xf>
    <xf numFmtId="0" fontId="30" fillId="0" borderId="90" xfId="0" quotePrefix="1" applyFont="1" applyBorder="1" applyProtection="1">
      <alignment vertical="center"/>
    </xf>
    <xf numFmtId="0" fontId="30" fillId="0" borderId="98" xfId="0" quotePrefix="1" applyFont="1" applyBorder="1" applyProtection="1">
      <alignment vertical="center"/>
    </xf>
    <xf numFmtId="0" fontId="30" fillId="0" borderId="98" xfId="0" quotePrefix="1" applyFont="1" applyBorder="1" applyAlignment="1" applyProtection="1">
      <alignment horizontal="center" vertical="center"/>
    </xf>
    <xf numFmtId="0" fontId="25" fillId="0" borderId="109" xfId="0" quotePrefix="1" applyFont="1" applyBorder="1" applyAlignment="1" applyProtection="1">
      <alignment horizontal="center" vertical="center"/>
    </xf>
    <xf numFmtId="0" fontId="66" fillId="5" borderId="1" xfId="0" applyFont="1" applyFill="1" applyBorder="1" applyAlignment="1" applyProtection="1">
      <alignment horizontal="center" vertical="center"/>
    </xf>
    <xf numFmtId="0" fontId="21" fillId="29" borderId="28" xfId="0" applyFont="1" applyFill="1" applyBorder="1" applyAlignment="1" applyProtection="1">
      <alignment vertical="center"/>
      <protection locked="0"/>
    </xf>
    <xf numFmtId="0" fontId="25" fillId="29" borderId="65" xfId="0" applyFont="1" applyFill="1" applyBorder="1" applyAlignment="1" applyProtection="1">
      <alignment horizontal="center" vertical="center" wrapText="1"/>
      <protection locked="0"/>
    </xf>
    <xf numFmtId="0" fontId="25" fillId="29" borderId="72" xfId="0" applyFont="1" applyFill="1" applyBorder="1" applyAlignment="1" applyProtection="1">
      <alignment horizontal="center" vertical="center" wrapText="1"/>
      <protection locked="0"/>
    </xf>
    <xf numFmtId="0" fontId="25" fillId="29" borderId="45" xfId="0" applyFont="1" applyFill="1" applyBorder="1" applyAlignment="1" applyProtection="1">
      <alignment horizontal="center" vertical="center" wrapText="1"/>
      <protection locked="0"/>
    </xf>
    <xf numFmtId="0" fontId="21" fillId="29" borderId="135" xfId="0" applyFont="1" applyFill="1" applyBorder="1" applyAlignment="1" applyProtection="1">
      <alignment horizontal="center" vertical="center"/>
      <protection locked="0"/>
    </xf>
    <xf numFmtId="0" fontId="21" fillId="2" borderId="0" xfId="0" applyFont="1" applyFill="1" applyProtection="1">
      <alignment vertical="center"/>
      <protection locked="0"/>
    </xf>
    <xf numFmtId="0" fontId="22" fillId="2" borderId="0" xfId="0" applyFont="1" applyFill="1" applyProtection="1">
      <alignment vertical="center"/>
      <protection locked="0"/>
    </xf>
    <xf numFmtId="0" fontId="21" fillId="29" borderId="136" xfId="0" applyFont="1" applyFill="1" applyBorder="1" applyAlignment="1" applyProtection="1">
      <alignment horizontal="center" vertical="center"/>
      <protection locked="0"/>
    </xf>
    <xf numFmtId="0" fontId="21" fillId="29" borderId="137" xfId="0" applyFont="1" applyFill="1" applyBorder="1" applyAlignment="1" applyProtection="1">
      <alignment horizontal="center" vertical="center"/>
      <protection locked="0"/>
    </xf>
    <xf numFmtId="0" fontId="26" fillId="29" borderId="28" xfId="0" applyFont="1" applyFill="1" applyBorder="1" applyAlignment="1" applyProtection="1">
      <alignment horizontal="center" vertical="center"/>
      <protection locked="0"/>
    </xf>
    <xf numFmtId="0" fontId="25" fillId="29" borderId="43" xfId="0" applyFont="1" applyFill="1" applyBorder="1" applyAlignment="1" applyProtection="1">
      <alignment horizontal="center" vertical="center" wrapText="1"/>
      <protection locked="0"/>
    </xf>
    <xf numFmtId="0" fontId="25" fillId="29" borderId="146" xfId="0" applyFont="1" applyFill="1" applyBorder="1" applyAlignment="1" applyProtection="1">
      <alignment horizontal="center" vertical="center" wrapText="1"/>
      <protection locked="0"/>
    </xf>
    <xf numFmtId="0" fontId="25" fillId="29" borderId="76" xfId="0" applyFont="1" applyFill="1" applyBorder="1" applyAlignment="1" applyProtection="1">
      <alignment horizontal="center" vertical="center" wrapText="1"/>
      <protection locked="0"/>
    </xf>
    <xf numFmtId="0" fontId="25" fillId="29" borderId="147" xfId="0" applyFont="1" applyFill="1" applyBorder="1" applyAlignment="1" applyProtection="1">
      <alignment horizontal="center" vertical="center" wrapText="1"/>
      <protection locked="0"/>
    </xf>
    <xf numFmtId="0" fontId="25" fillId="29" borderId="34" xfId="0" applyFont="1" applyFill="1" applyBorder="1" applyAlignment="1" applyProtection="1">
      <alignment horizontal="center" vertical="center" wrapText="1"/>
      <protection locked="0"/>
    </xf>
    <xf numFmtId="0" fontId="74"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34" fillId="0" borderId="0" xfId="0" applyFont="1" applyAlignment="1" applyProtection="1">
      <alignment vertical="top" wrapText="1"/>
    </xf>
    <xf numFmtId="0" fontId="17"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12" fillId="0" borderId="2" xfId="0" applyFont="1" applyBorder="1" applyProtection="1">
      <alignment vertical="center"/>
    </xf>
    <xf numFmtId="0" fontId="12" fillId="0" borderId="13" xfId="0" applyFont="1" applyBorder="1" applyProtection="1">
      <alignment vertical="center"/>
    </xf>
    <xf numFmtId="0" fontId="12" fillId="0" borderId="14" xfId="0" applyFont="1" applyBorder="1" applyProtection="1">
      <alignment vertical="center"/>
    </xf>
    <xf numFmtId="0" fontId="12" fillId="0" borderId="26" xfId="0" applyFont="1" applyBorder="1" applyProtection="1">
      <alignment vertical="center"/>
    </xf>
    <xf numFmtId="0" fontId="12" fillId="0" borderId="21" xfId="0" applyFont="1" applyBorder="1" applyProtection="1">
      <alignment vertical="center"/>
    </xf>
    <xf numFmtId="0" fontId="12" fillId="0" borderId="22" xfId="0" applyFont="1" applyBorder="1" applyProtection="1">
      <alignment vertical="center"/>
    </xf>
    <xf numFmtId="0" fontId="12" fillId="0" borderId="37" xfId="0" applyFont="1" applyBorder="1" applyProtection="1">
      <alignment vertical="center"/>
    </xf>
    <xf numFmtId="0" fontId="12" fillId="0" borderId="14" xfId="0" applyFont="1" applyBorder="1" applyAlignment="1" applyProtection="1">
      <alignment vertical="center" shrinkToFit="1"/>
    </xf>
    <xf numFmtId="0" fontId="12" fillId="0" borderId="0" xfId="0" applyFont="1" applyAlignment="1" applyProtection="1">
      <alignment horizontal="center" vertical="center" wrapText="1"/>
    </xf>
    <xf numFmtId="0" fontId="12" fillId="0" borderId="0" xfId="0" applyFont="1" applyAlignment="1" applyProtection="1">
      <alignment horizontal="right" vertical="top" wrapText="1"/>
    </xf>
    <xf numFmtId="0" fontId="12" fillId="0" borderId="0" xfId="0" applyFont="1" applyAlignment="1" applyProtection="1">
      <alignment horizontal="left" vertical="top" wrapText="1"/>
    </xf>
    <xf numFmtId="0" fontId="12" fillId="0" borderId="58" xfId="0" applyFont="1" applyBorder="1" applyAlignment="1" applyProtection="1">
      <alignment horizontal="center" vertical="center"/>
    </xf>
    <xf numFmtId="0" fontId="12" fillId="0" borderId="19" xfId="0" applyFont="1" applyBorder="1" applyAlignment="1" applyProtection="1">
      <alignment horizontal="center" vertical="center"/>
    </xf>
    <xf numFmtId="176" fontId="12" fillId="0" borderId="4" xfId="0" applyNumberFormat="1" applyFont="1" applyBorder="1" applyAlignment="1" applyProtection="1">
      <alignment horizontal="center" vertical="center"/>
    </xf>
    <xf numFmtId="178" fontId="12" fillId="0" borderId="0" xfId="0" applyNumberFormat="1" applyFont="1" applyProtection="1">
      <alignment vertical="center"/>
    </xf>
    <xf numFmtId="0" fontId="12" fillId="0" borderId="2" xfId="0" applyFont="1" applyBorder="1" applyAlignment="1" applyProtection="1">
      <alignment horizontal="center" vertical="center"/>
    </xf>
    <xf numFmtId="0" fontId="21" fillId="2" borderId="0" xfId="0" applyFont="1" applyFill="1" applyAlignment="1" applyProtection="1">
      <alignment horizontal="center" vertical="center" wrapText="1"/>
    </xf>
    <xf numFmtId="0" fontId="34" fillId="2" borderId="0" xfId="0" applyFont="1" applyFill="1" applyAlignment="1" applyProtection="1">
      <alignment horizontal="left" vertical="center" wrapText="1"/>
    </xf>
    <xf numFmtId="0" fontId="31"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2" fillId="4" borderId="14" xfId="0" applyFont="1" applyFill="1" applyBorder="1" applyAlignment="1" applyProtection="1">
      <alignment vertical="center" wrapText="1"/>
      <protection locked="0"/>
    </xf>
    <xf numFmtId="0" fontId="21" fillId="2" borderId="115" xfId="0" applyFont="1" applyFill="1" applyBorder="1" applyAlignment="1" applyProtection="1">
      <alignment vertical="center" shrinkToFit="1"/>
    </xf>
    <xf numFmtId="0" fontId="21" fillId="2" borderId="13" xfId="0" applyFont="1" applyFill="1" applyBorder="1" applyAlignment="1" applyProtection="1">
      <alignment vertical="center" shrinkToFit="1"/>
    </xf>
    <xf numFmtId="0" fontId="21" fillId="2" borderId="1" xfId="0" applyFont="1" applyFill="1" applyBorder="1" applyAlignment="1" applyProtection="1">
      <alignment vertical="center" shrinkToFit="1"/>
    </xf>
    <xf numFmtId="0" fontId="21" fillId="2" borderId="58" xfId="0" applyFont="1" applyFill="1" applyBorder="1" applyAlignment="1" applyProtection="1">
      <alignment vertical="center" shrinkToFit="1"/>
    </xf>
    <xf numFmtId="0" fontId="21" fillId="2" borderId="48" xfId="0" applyFont="1" applyFill="1" applyBorder="1" applyAlignment="1" applyProtection="1">
      <alignment vertical="center" shrinkToFit="1"/>
    </xf>
    <xf numFmtId="176" fontId="21" fillId="0" borderId="2" xfId="0" applyNumberFormat="1" applyFont="1" applyFill="1" applyBorder="1" applyAlignment="1" applyProtection="1">
      <alignment horizontal="center" vertical="center" shrinkToFit="1"/>
      <protection locked="0"/>
    </xf>
    <xf numFmtId="176" fontId="21" fillId="0" borderId="63" xfId="0" applyNumberFormat="1" applyFont="1" applyFill="1" applyBorder="1" applyAlignment="1" applyProtection="1">
      <alignment horizontal="center" vertical="center" shrinkToFit="1"/>
      <protection locked="0"/>
    </xf>
    <xf numFmtId="0" fontId="12" fillId="4" borderId="26" xfId="0" quotePrefix="1" applyFont="1" applyFill="1" applyBorder="1" applyAlignment="1" applyProtection="1">
      <alignment horizontal="center" vertical="center"/>
      <protection locked="0"/>
    </xf>
    <xf numFmtId="0" fontId="82" fillId="0" borderId="0" xfId="0" applyFont="1" applyBorder="1" applyAlignment="1" applyProtection="1">
      <alignment horizontal="center" vertical="center" wrapText="1"/>
    </xf>
    <xf numFmtId="0" fontId="81" fillId="2" borderId="153" xfId="0" applyFont="1" applyFill="1" applyBorder="1" applyAlignment="1" applyProtection="1">
      <alignment horizontal="center" vertical="center" wrapText="1"/>
    </xf>
    <xf numFmtId="0" fontId="81" fillId="2" borderId="153" xfId="0" applyFont="1" applyFill="1" applyBorder="1" applyAlignment="1" applyProtection="1">
      <alignment horizontal="center" vertical="center"/>
    </xf>
    <xf numFmtId="0" fontId="81" fillId="0" borderId="155" xfId="0" applyFont="1" applyBorder="1" applyAlignment="1" applyProtection="1">
      <alignment horizontal="center" vertical="center"/>
    </xf>
    <xf numFmtId="0" fontId="81" fillId="0" borderId="156" xfId="0" applyFont="1" applyBorder="1" applyAlignment="1" applyProtection="1">
      <alignment horizontal="center" vertical="center" wrapText="1"/>
    </xf>
    <xf numFmtId="0" fontId="81" fillId="0" borderId="153" xfId="0" applyFont="1" applyBorder="1" applyAlignment="1" applyProtection="1">
      <alignment horizontal="center" vertical="center"/>
    </xf>
    <xf numFmtId="0" fontId="26" fillId="3" borderId="28" xfId="0" applyFont="1" applyFill="1" applyBorder="1" applyAlignment="1" applyProtection="1">
      <alignment horizontal="center" vertical="center" wrapText="1"/>
    </xf>
    <xf numFmtId="176" fontId="10"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4" fillId="2" borderId="0" xfId="0" applyFont="1" applyFill="1" applyAlignment="1" applyProtection="1">
      <alignment vertical="center" wrapText="1"/>
    </xf>
    <xf numFmtId="0" fontId="76" fillId="2" borderId="148" xfId="0" applyFont="1" applyFill="1" applyBorder="1" applyAlignment="1" applyProtection="1">
      <alignment horizontal="center" vertical="center" wrapText="1"/>
    </xf>
    <xf numFmtId="0" fontId="76" fillId="2" borderId="145" xfId="0" applyFont="1" applyFill="1" applyBorder="1" applyAlignment="1" applyProtection="1">
      <alignment horizontal="center" vertical="center" wrapText="1"/>
    </xf>
    <xf numFmtId="176" fontId="76" fillId="2" borderId="148" xfId="0" applyNumberFormat="1" applyFont="1" applyFill="1" applyBorder="1" applyAlignment="1" applyProtection="1">
      <alignment horizontal="right" vertical="center" shrinkToFit="1"/>
    </xf>
    <xf numFmtId="176" fontId="76" fillId="2" borderId="145" xfId="0" applyNumberFormat="1" applyFont="1" applyFill="1" applyBorder="1" applyAlignment="1" applyProtection="1">
      <alignment horizontal="right" vertical="center" shrinkToFit="1"/>
    </xf>
    <xf numFmtId="0" fontId="77" fillId="2" borderId="148" xfId="0" applyFont="1" applyFill="1" applyBorder="1" applyProtection="1">
      <alignment vertical="center"/>
    </xf>
    <xf numFmtId="0" fontId="77" fillId="2" borderId="145" xfId="0" applyFont="1" applyFill="1" applyBorder="1" applyProtection="1">
      <alignment vertical="center"/>
    </xf>
    <xf numFmtId="0" fontId="81" fillId="0" borderId="158" xfId="0" applyFont="1" applyFill="1" applyBorder="1" applyAlignment="1" applyProtection="1">
      <alignment horizontal="center" vertical="center" wrapText="1"/>
    </xf>
    <xf numFmtId="0" fontId="81" fillId="2" borderId="158" xfId="0" applyFont="1" applyFill="1" applyBorder="1" applyAlignment="1" applyProtection="1">
      <alignment horizontal="center" vertical="center"/>
    </xf>
    <xf numFmtId="0" fontId="82" fillId="0" borderId="159" xfId="0" applyFont="1" applyBorder="1" applyAlignment="1" applyProtection="1">
      <alignment horizontal="center" vertical="center" wrapText="1"/>
    </xf>
    <xf numFmtId="181" fontId="63" fillId="0" borderId="4" xfId="55" applyNumberFormat="1" applyFont="1" applyBorder="1" applyAlignment="1">
      <alignment vertical="center" wrapText="1"/>
    </xf>
    <xf numFmtId="181" fontId="63" fillId="0" borderId="2" xfId="55" applyNumberFormat="1" applyFont="1" applyBorder="1" applyAlignment="1">
      <alignment vertical="center" wrapText="1"/>
    </xf>
    <xf numFmtId="181" fontId="63" fillId="0" borderId="160" xfId="55" applyNumberFormat="1" applyFont="1" applyBorder="1" applyAlignment="1">
      <alignment vertical="center" wrapText="1"/>
    </xf>
    <xf numFmtId="181" fontId="64" fillId="0" borderId="4" xfId="55" applyNumberFormat="1" applyFont="1" applyBorder="1">
      <alignment vertical="center"/>
    </xf>
    <xf numFmtId="181" fontId="64" fillId="0" borderId="161" xfId="55" applyNumberFormat="1" applyFont="1" applyBorder="1">
      <alignment vertical="center"/>
    </xf>
    <xf numFmtId="181" fontId="64" fillId="0" borderId="162" xfId="55" applyNumberFormat="1" applyFont="1" applyBorder="1">
      <alignment vertical="center"/>
    </xf>
    <xf numFmtId="181" fontId="63" fillId="0" borderId="163" xfId="55" applyNumberFormat="1" applyFont="1" applyBorder="1" applyAlignment="1">
      <alignment vertical="center" wrapText="1"/>
    </xf>
    <xf numFmtId="181" fontId="64" fillId="0" borderId="20" xfId="55" applyNumberFormat="1" applyFont="1" applyBorder="1">
      <alignment vertical="center"/>
    </xf>
    <xf numFmtId="181" fontId="63" fillId="0" borderId="164" xfId="55" applyNumberFormat="1" applyFont="1" applyBorder="1" applyAlignment="1">
      <alignment vertical="center" wrapText="1"/>
    </xf>
    <xf numFmtId="181" fontId="63" fillId="0" borderId="19" xfId="55" applyNumberFormat="1" applyFont="1" applyBorder="1" applyAlignment="1">
      <alignment vertical="center" wrapText="1"/>
    </xf>
    <xf numFmtId="181" fontId="64" fillId="0" borderId="7" xfId="55" applyNumberFormat="1" applyFont="1" applyBorder="1">
      <alignment vertical="center"/>
    </xf>
    <xf numFmtId="181" fontId="63" fillId="0" borderId="165" xfId="55" applyNumberFormat="1" applyFont="1" applyBorder="1" applyAlignment="1">
      <alignment vertical="center" wrapText="1"/>
    </xf>
    <xf numFmtId="181" fontId="63" fillId="0" borderId="5" xfId="55" applyNumberFormat="1" applyFont="1" applyBorder="1" applyAlignment="1">
      <alignment vertical="center" wrapText="1"/>
    </xf>
    <xf numFmtId="181" fontId="63" fillId="0" borderId="20" xfId="55" applyNumberFormat="1" applyFont="1" applyBorder="1" applyAlignment="1">
      <alignment vertical="center" wrapText="1"/>
    </xf>
    <xf numFmtId="181" fontId="64" fillId="0" borderId="166" xfId="55" applyNumberFormat="1" applyFont="1" applyBorder="1">
      <alignment vertical="center"/>
    </xf>
    <xf numFmtId="181" fontId="63" fillId="0" borderId="167" xfId="55" applyNumberFormat="1" applyFont="1" applyBorder="1" applyAlignment="1">
      <alignment vertical="center" wrapText="1"/>
    </xf>
    <xf numFmtId="181" fontId="64" fillId="0" borderId="56" xfId="55" applyNumberFormat="1" applyFont="1" applyBorder="1">
      <alignment vertical="center"/>
    </xf>
    <xf numFmtId="181" fontId="64" fillId="0" borderId="14" xfId="55" applyNumberFormat="1" applyFont="1" applyBorder="1">
      <alignment vertical="center"/>
    </xf>
    <xf numFmtId="181" fontId="64" fillId="0" borderId="55" xfId="55" applyNumberFormat="1" applyFont="1" applyBorder="1">
      <alignment vertical="center"/>
    </xf>
    <xf numFmtId="181" fontId="64" fillId="0" borderId="13" xfId="55" applyNumberFormat="1" applyFont="1" applyBorder="1">
      <alignment vertical="center"/>
    </xf>
    <xf numFmtId="181" fontId="63" fillId="0" borderId="51" xfId="55" applyNumberFormat="1" applyFont="1" applyBorder="1" applyAlignment="1">
      <alignment vertical="center" wrapText="1"/>
    </xf>
    <xf numFmtId="181" fontId="63" fillId="0" borderId="168" xfId="55" applyNumberFormat="1" applyFont="1" applyBorder="1" applyAlignment="1">
      <alignment vertical="center" wrapText="1"/>
    </xf>
    <xf numFmtId="181" fontId="63" fillId="0" borderId="50" xfId="55" applyNumberFormat="1"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2" xfId="55" applyNumberFormat="1" applyFont="1" applyBorder="1" applyAlignment="1">
      <alignment horizontal="center" vertical="center" wrapText="1"/>
    </xf>
    <xf numFmtId="181" fontId="63" fillId="0" borderId="166" xfId="55" applyNumberFormat="1" applyFont="1" applyBorder="1" applyAlignment="1">
      <alignment horizontal="center" vertical="center" wrapText="1"/>
    </xf>
    <xf numFmtId="181" fontId="63" fillId="0" borderId="162" xfId="55" applyNumberFormat="1" applyFont="1" applyBorder="1" applyAlignment="1">
      <alignment horizontal="center" vertical="center" wrapText="1"/>
    </xf>
    <xf numFmtId="181" fontId="63" fillId="0" borderId="16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14" xfId="55" applyNumberFormat="1" applyFont="1" applyBorder="1" applyAlignment="1">
      <alignment horizontal="center" vertical="center" wrapText="1"/>
    </xf>
    <xf numFmtId="181" fontId="63" fillId="0" borderId="19" xfId="55" applyNumberFormat="1" applyFont="1" applyBorder="1" applyAlignment="1">
      <alignment horizontal="center" vertical="center" wrapText="1"/>
    </xf>
    <xf numFmtId="181" fontId="63" fillId="0" borderId="55" xfId="55" applyNumberFormat="1" applyFont="1" applyBorder="1" applyAlignment="1">
      <alignment horizontal="center" vertical="center" wrapText="1"/>
    </xf>
    <xf numFmtId="181" fontId="63" fillId="0" borderId="13" xfId="55" applyNumberFormat="1" applyFont="1" applyBorder="1" applyAlignment="1">
      <alignment horizontal="center" vertical="center" wrapText="1"/>
    </xf>
    <xf numFmtId="181" fontId="63" fillId="0" borderId="54" xfId="55" applyNumberFormat="1" applyFont="1" applyBorder="1" applyAlignment="1">
      <alignment horizontal="right" vertical="center" wrapText="1"/>
    </xf>
    <xf numFmtId="181" fontId="63" fillId="0" borderId="169" xfId="0" applyNumberFormat="1" applyFont="1" applyBorder="1" applyAlignment="1">
      <alignment vertical="center" wrapText="1"/>
    </xf>
    <xf numFmtId="181" fontId="63" fillId="0" borderId="114" xfId="0" applyNumberFormat="1" applyFont="1" applyBorder="1" applyAlignment="1">
      <alignment vertical="center" wrapText="1"/>
    </xf>
    <xf numFmtId="181" fontId="63" fillId="0" borderId="30" xfId="0" applyNumberFormat="1" applyFont="1" applyBorder="1" applyAlignment="1">
      <alignment vertical="center" wrapText="1"/>
    </xf>
    <xf numFmtId="181" fontId="63" fillId="0" borderId="170" xfId="0" applyNumberFormat="1" applyFont="1" applyBorder="1" applyAlignment="1">
      <alignment vertical="center" wrapText="1"/>
    </xf>
    <xf numFmtId="181" fontId="63" fillId="0" borderId="167" xfId="55" applyNumberFormat="1" applyFont="1" applyBorder="1" applyAlignment="1">
      <alignment horizontal="right" vertical="center" wrapText="1"/>
    </xf>
    <xf numFmtId="0" fontId="63" fillId="0" borderId="55" xfId="0" applyFont="1" applyBorder="1">
      <alignment vertical="center"/>
    </xf>
    <xf numFmtId="49" fontId="63" fillId="0" borderId="5" xfId="0" applyNumberFormat="1" applyFont="1" applyBorder="1">
      <alignment vertical="center"/>
    </xf>
    <xf numFmtId="181" fontId="63" fillId="0" borderId="51" xfId="55" applyNumberFormat="1" applyFont="1" applyBorder="1" applyAlignment="1">
      <alignment horizontal="right" vertical="center" wrapText="1"/>
    </xf>
    <xf numFmtId="49" fontId="63" fillId="0" borderId="5" xfId="0" applyNumberFormat="1" applyFont="1" applyBorder="1" applyAlignment="1">
      <alignment horizontal="center" vertical="center"/>
    </xf>
    <xf numFmtId="181" fontId="63" fillId="0" borderId="171" xfId="55" applyNumberFormat="1" applyFont="1" applyBorder="1" applyAlignment="1">
      <alignment vertical="center" wrapText="1"/>
    </xf>
    <xf numFmtId="181" fontId="64" fillId="0" borderId="51" xfId="55" applyNumberFormat="1" applyFont="1" applyBorder="1">
      <alignment vertical="center"/>
    </xf>
    <xf numFmtId="0" fontId="63" fillId="0" borderId="172" xfId="46" applyFont="1" applyBorder="1" applyAlignment="1">
      <alignment horizontal="left" vertical="center" wrapText="1"/>
    </xf>
    <xf numFmtId="0" fontId="63" fillId="0" borderId="51" xfId="55" applyNumberFormat="1" applyFont="1" applyFill="1" applyBorder="1" applyAlignment="1">
      <alignment horizontal="center" vertical="center" wrapText="1"/>
    </xf>
    <xf numFmtId="0" fontId="63" fillId="0" borderId="0" xfId="0" applyFont="1" applyBorder="1">
      <alignment vertical="center"/>
    </xf>
    <xf numFmtId="49" fontId="63" fillId="0" borderId="0" xfId="0" applyNumberFormat="1" applyFont="1" applyBorder="1">
      <alignment vertical="center"/>
    </xf>
    <xf numFmtId="181" fontId="63" fillId="0" borderId="0" xfId="55" applyNumberFormat="1" applyFont="1" applyBorder="1" applyAlignment="1">
      <alignment vertical="center" wrapText="1"/>
    </xf>
    <xf numFmtId="181" fontId="63" fillId="0" borderId="0" xfId="55" applyNumberFormat="1" applyFont="1" applyBorder="1" applyAlignment="1">
      <alignment horizontal="right" vertical="center" wrapText="1"/>
    </xf>
    <xf numFmtId="0" fontId="65" fillId="0" borderId="0" xfId="0" applyFont="1" applyBorder="1" applyAlignment="1">
      <alignment horizontal="center" vertical="center" wrapText="1"/>
    </xf>
    <xf numFmtId="49" fontId="63" fillId="0" borderId="0" xfId="0" applyNumberFormat="1" applyFont="1" applyBorder="1" applyAlignment="1">
      <alignment horizontal="center" vertical="center"/>
    </xf>
    <xf numFmtId="181" fontId="65" fillId="0" borderId="0" xfId="55" applyNumberFormat="1" applyFont="1" applyBorder="1" applyAlignment="1">
      <alignment horizontal="center" vertical="center" wrapText="1"/>
    </xf>
    <xf numFmtId="0" fontId="64" fillId="0" borderId="0" xfId="0" applyFont="1" applyBorder="1">
      <alignment vertical="center"/>
    </xf>
    <xf numFmtId="181" fontId="64" fillId="0" borderId="0" xfId="55" applyNumberFormat="1" applyFont="1" applyBorder="1">
      <alignment vertical="center"/>
    </xf>
    <xf numFmtId="0" fontId="63" fillId="0" borderId="0" xfId="46" applyFont="1" applyBorder="1" applyAlignment="1">
      <alignment horizontal="left" vertical="center" wrapText="1"/>
    </xf>
    <xf numFmtId="0" fontId="63" fillId="0" borderId="0" xfId="55" applyNumberFormat="1" applyFont="1" applyFill="1" applyBorder="1" applyAlignment="1">
      <alignment horizontal="center" vertical="center" wrapText="1"/>
    </xf>
    <xf numFmtId="0" fontId="63" fillId="0" borderId="0" xfId="0" applyFont="1" applyBorder="1" applyAlignment="1">
      <alignment horizontal="left" vertical="center" wrapText="1"/>
    </xf>
    <xf numFmtId="0" fontId="64" fillId="0" borderId="0" xfId="0" applyFont="1" applyBorder="1" applyAlignment="1">
      <alignment horizontal="center" vertical="center"/>
    </xf>
    <xf numFmtId="0" fontId="63" fillId="0" borderId="24" xfId="0" applyFont="1" applyBorder="1">
      <alignment vertical="center"/>
    </xf>
    <xf numFmtId="49" fontId="63" fillId="0" borderId="24" xfId="0" applyNumberFormat="1" applyFont="1" applyBorder="1">
      <alignment vertical="center"/>
    </xf>
    <xf numFmtId="181" fontId="63" fillId="0" borderId="24" xfId="55" applyNumberFormat="1" applyFont="1" applyBorder="1" applyAlignment="1">
      <alignment vertical="center" wrapText="1"/>
    </xf>
    <xf numFmtId="181" fontId="63" fillId="0" borderId="24" xfId="55" applyNumberFormat="1" applyFont="1" applyBorder="1" applyAlignment="1">
      <alignment horizontal="right" vertical="center" wrapText="1"/>
    </xf>
    <xf numFmtId="49" fontId="63" fillId="0" borderId="24" xfId="0" applyNumberFormat="1" applyFont="1" applyBorder="1" applyAlignment="1">
      <alignment horizontal="center" vertical="center"/>
    </xf>
    <xf numFmtId="181" fontId="65" fillId="0" borderId="24" xfId="55" applyNumberFormat="1" applyFont="1" applyBorder="1" applyAlignment="1">
      <alignment horizontal="center" vertical="center" wrapText="1"/>
    </xf>
    <xf numFmtId="181" fontId="64" fillId="0" borderId="24" xfId="55" applyNumberFormat="1" applyFont="1" applyBorder="1">
      <alignment vertical="center"/>
    </xf>
    <xf numFmtId="0" fontId="63" fillId="0" borderId="24" xfId="46" applyFont="1" applyBorder="1" applyAlignment="1">
      <alignment horizontal="left" vertical="center" wrapText="1"/>
    </xf>
    <xf numFmtId="0" fontId="63" fillId="0" borderId="24" xfId="55" applyNumberFormat="1" applyFont="1" applyFill="1" applyBorder="1" applyAlignment="1">
      <alignment horizontal="center" vertical="center" wrapText="1"/>
    </xf>
    <xf numFmtId="0" fontId="63" fillId="0" borderId="56" xfId="0" applyFont="1" applyBorder="1">
      <alignment vertical="center"/>
    </xf>
    <xf numFmtId="0" fontId="63" fillId="0" borderId="166" xfId="0" applyFont="1" applyBorder="1">
      <alignment vertical="center"/>
    </xf>
    <xf numFmtId="49" fontId="63" fillId="0" borderId="167" xfId="0" applyNumberFormat="1" applyFont="1" applyBorder="1">
      <alignment vertical="center"/>
    </xf>
    <xf numFmtId="176" fontId="21" fillId="0" borderId="1" xfId="0" applyNumberFormat="1" applyFont="1" applyFill="1" applyBorder="1" applyAlignment="1" applyProtection="1">
      <alignment horizontal="right" vertical="center" shrinkToFit="1"/>
    </xf>
    <xf numFmtId="0" fontId="66" fillId="2" borderId="54" xfId="0" applyFont="1" applyFill="1" applyBorder="1" applyAlignment="1" applyProtection="1">
      <alignment horizontal="center" vertical="center" wrapText="1" shrinkToFit="1"/>
      <protection locked="0"/>
    </xf>
    <xf numFmtId="0" fontId="12" fillId="2" borderId="24" xfId="0" applyFont="1" applyFill="1" applyBorder="1" applyProtection="1">
      <alignment vertical="center"/>
      <protection locked="0"/>
    </xf>
    <xf numFmtId="0" fontId="81" fillId="0" borderId="145" xfId="0" applyFont="1" applyBorder="1" applyAlignment="1" applyProtection="1">
      <alignment horizontal="center" vertical="center"/>
      <protection locked="0"/>
    </xf>
    <xf numFmtId="0" fontId="83" fillId="0" borderId="148" xfId="0" applyFont="1" applyBorder="1" applyAlignment="1" applyProtection="1">
      <alignment horizontal="center" vertical="center"/>
      <protection locked="0"/>
    </xf>
    <xf numFmtId="0" fontId="83" fillId="0" borderId="145" xfId="0" applyFont="1" applyBorder="1" applyAlignment="1" applyProtection="1">
      <alignment horizontal="center" vertical="center"/>
      <protection locked="0"/>
    </xf>
    <xf numFmtId="0" fontId="83" fillId="0" borderId="145" xfId="0" applyFont="1" applyBorder="1" applyProtection="1">
      <alignment vertical="center"/>
      <protection locked="0"/>
    </xf>
    <xf numFmtId="176" fontId="21" fillId="30" borderId="2" xfId="0" applyNumberFormat="1" applyFont="1" applyFill="1" applyBorder="1" applyAlignment="1" applyProtection="1">
      <alignment horizontal="right" vertical="center" shrinkToFit="1"/>
      <protection locked="0"/>
    </xf>
    <xf numFmtId="176" fontId="66" fillId="0" borderId="47" xfId="0" applyNumberFormat="1" applyFont="1" applyBorder="1" applyAlignment="1" applyProtection="1">
      <alignment horizontal="center" vertical="center" shrinkToFit="1"/>
      <protection locked="0"/>
    </xf>
    <xf numFmtId="176" fontId="66" fillId="0" borderId="50" xfId="0" applyNumberFormat="1" applyFont="1" applyBorder="1" applyAlignment="1" applyProtection="1">
      <alignment horizontal="center" vertical="center" shrinkToFit="1"/>
      <protection locked="0"/>
    </xf>
    <xf numFmtId="176" fontId="66" fillId="0" borderId="56" xfId="0" applyNumberFormat="1" applyFont="1" applyBorder="1" applyAlignment="1" applyProtection="1">
      <alignment horizontal="center" vertical="center" shrinkToFit="1"/>
      <protection locked="0"/>
    </xf>
    <xf numFmtId="176" fontId="21" fillId="0" borderId="133" xfId="0" applyNumberFormat="1" applyFont="1" applyBorder="1" applyAlignment="1" applyProtection="1">
      <alignment horizontal="center" vertical="center" shrinkToFit="1"/>
      <protection locked="0"/>
    </xf>
    <xf numFmtId="176" fontId="21" fillId="0" borderId="1" xfId="0" applyNumberFormat="1" applyFont="1" applyBorder="1" applyAlignment="1" applyProtection="1">
      <alignment horizontal="center" vertical="center" shrinkToFit="1"/>
      <protection locked="0"/>
    </xf>
    <xf numFmtId="176" fontId="21" fillId="0" borderId="20" xfId="0" applyNumberFormat="1" applyFont="1" applyBorder="1" applyAlignment="1" applyProtection="1">
      <alignment horizontal="center" vertical="center" shrinkToFit="1"/>
      <protection locked="0"/>
    </xf>
    <xf numFmtId="176" fontId="66" fillId="0" borderId="143" xfId="0" applyNumberFormat="1" applyFont="1" applyBorder="1" applyAlignment="1" applyProtection="1">
      <alignment horizontal="center" vertical="center" shrinkToFit="1"/>
      <protection locked="0"/>
    </xf>
    <xf numFmtId="0" fontId="63" fillId="32" borderId="50" xfId="0" applyFont="1" applyFill="1" applyBorder="1">
      <alignment vertical="center"/>
    </xf>
    <xf numFmtId="49" fontId="63" fillId="32" borderId="2" xfId="0" applyNumberFormat="1" applyFont="1" applyFill="1" applyBorder="1">
      <alignment vertical="center"/>
    </xf>
    <xf numFmtId="181" fontId="63" fillId="32" borderId="50" xfId="55" applyNumberFormat="1" applyFont="1" applyFill="1" applyBorder="1" applyAlignment="1">
      <alignment horizontal="right" vertical="center" wrapText="1"/>
    </xf>
    <xf numFmtId="181" fontId="63" fillId="32" borderId="1" xfId="55" applyNumberFormat="1" applyFont="1" applyFill="1" applyBorder="1" applyAlignment="1">
      <alignment horizontal="right" vertical="center" wrapText="1"/>
    </xf>
    <xf numFmtId="181" fontId="63" fillId="32" borderId="160" xfId="55" applyNumberFormat="1" applyFont="1" applyFill="1" applyBorder="1" applyAlignment="1">
      <alignment vertical="center" wrapText="1"/>
    </xf>
    <xf numFmtId="181" fontId="63" fillId="32" borderId="168" xfId="55" applyNumberFormat="1" applyFont="1" applyFill="1" applyBorder="1" applyAlignment="1">
      <alignment vertical="center" wrapText="1"/>
    </xf>
    <xf numFmtId="181" fontId="63" fillId="32" borderId="53" xfId="55" applyNumberFormat="1" applyFont="1" applyFill="1" applyBorder="1" applyAlignment="1">
      <alignment horizontal="right" vertical="center" wrapText="1"/>
    </xf>
    <xf numFmtId="181" fontId="63" fillId="32" borderId="54" xfId="55" applyNumberFormat="1" applyFont="1" applyFill="1" applyBorder="1" applyAlignment="1">
      <alignment horizontal="right" vertical="center" wrapText="1"/>
    </xf>
    <xf numFmtId="0" fontId="65" fillId="32" borderId="0" xfId="0" applyFont="1" applyFill="1" applyAlignment="1">
      <alignment horizontal="center" vertical="center" wrapText="1"/>
    </xf>
    <xf numFmtId="49" fontId="63" fillId="32" borderId="2" xfId="0" applyNumberFormat="1" applyFont="1" applyFill="1" applyBorder="1" applyAlignment="1">
      <alignment horizontal="center" vertical="center"/>
    </xf>
    <xf numFmtId="181" fontId="65" fillId="32" borderId="50" xfId="55" applyNumberFormat="1" applyFont="1" applyFill="1" applyBorder="1" applyAlignment="1">
      <alignment horizontal="center" vertical="center" wrapText="1"/>
    </xf>
    <xf numFmtId="181" fontId="65" fillId="32" borderId="1" xfId="55" applyNumberFormat="1" applyFont="1" applyFill="1" applyBorder="1" applyAlignment="1">
      <alignment horizontal="center" vertical="center" wrapText="1"/>
    </xf>
    <xf numFmtId="181" fontId="65" fillId="32" borderId="54" xfId="55" applyNumberFormat="1" applyFont="1" applyFill="1" applyBorder="1" applyAlignment="1">
      <alignment horizontal="center" vertical="center" wrapText="1"/>
    </xf>
    <xf numFmtId="0" fontId="64" fillId="32" borderId="0" xfId="0" applyFont="1" applyFill="1">
      <alignment vertical="center"/>
    </xf>
    <xf numFmtId="181" fontId="64" fillId="32" borderId="50" xfId="55" applyNumberFormat="1" applyFont="1" applyFill="1" applyBorder="1">
      <alignment vertical="center"/>
    </xf>
    <xf numFmtId="181" fontId="64" fillId="32" borderId="1" xfId="55" applyNumberFormat="1" applyFont="1" applyFill="1" applyBorder="1">
      <alignment vertical="center"/>
    </xf>
    <xf numFmtId="181" fontId="64" fillId="32" borderId="54" xfId="55" applyNumberFormat="1" applyFont="1" applyFill="1" applyBorder="1">
      <alignment vertical="center"/>
    </xf>
    <xf numFmtId="0" fontId="63" fillId="32" borderId="78" xfId="46" applyFont="1" applyFill="1" applyBorder="1" applyAlignment="1">
      <alignment horizontal="left" vertical="center" wrapText="1"/>
    </xf>
    <xf numFmtId="0" fontId="63" fillId="32" borderId="54" xfId="55" applyNumberFormat="1" applyFont="1" applyFill="1" applyBorder="1" applyAlignment="1">
      <alignment horizontal="center" vertical="center" wrapText="1"/>
    </xf>
    <xf numFmtId="181" fontId="63" fillId="32" borderId="173" xfId="55" applyNumberFormat="1" applyFont="1" applyFill="1" applyBorder="1" applyAlignment="1">
      <alignment vertical="center" wrapText="1"/>
    </xf>
    <xf numFmtId="181" fontId="63" fillId="32" borderId="174" xfId="55" applyNumberFormat="1" applyFont="1" applyFill="1" applyBorder="1" applyAlignment="1">
      <alignment vertical="center" wrapText="1"/>
    </xf>
    <xf numFmtId="0" fontId="12" fillId="4" borderId="2" xfId="0" applyFont="1" applyFill="1" applyBorder="1" applyAlignment="1" applyProtection="1">
      <alignment vertical="center"/>
      <protection locked="0"/>
    </xf>
    <xf numFmtId="0" fontId="12" fillId="4" borderId="3" xfId="0" applyFont="1" applyFill="1" applyBorder="1" applyAlignment="1" applyProtection="1">
      <alignment vertical="center"/>
      <protection locked="0"/>
    </xf>
    <xf numFmtId="0" fontId="12" fillId="4" borderId="4" xfId="0" applyFont="1" applyFill="1" applyBorder="1" applyAlignment="1" applyProtection="1">
      <alignment vertical="center"/>
      <protection locked="0"/>
    </xf>
    <xf numFmtId="0" fontId="12" fillId="4" borderId="1" xfId="0" applyFont="1" applyFill="1" applyBorder="1" applyAlignment="1" applyProtection="1">
      <alignment vertical="center"/>
      <protection locked="0"/>
    </xf>
    <xf numFmtId="49" fontId="75" fillId="4" borderId="78" xfId="0" applyNumberFormat="1" applyFont="1" applyFill="1" applyBorder="1" applyAlignment="1" applyProtection="1">
      <alignment horizontal="center" vertical="center"/>
      <protection locked="0"/>
    </xf>
    <xf numFmtId="49" fontId="75" fillId="4" borderId="3" xfId="0" applyNumberFormat="1" applyFont="1" applyFill="1" applyBorder="1" applyAlignment="1" applyProtection="1">
      <alignment horizontal="center" vertical="center"/>
      <protection locked="0"/>
    </xf>
    <xf numFmtId="49" fontId="75" fillId="4" borderId="4" xfId="0" applyNumberFormat="1" applyFont="1" applyFill="1" applyBorder="1" applyAlignment="1" applyProtection="1">
      <alignment horizontal="center" vertical="center"/>
      <protection locked="0"/>
    </xf>
    <xf numFmtId="49" fontId="17" fillId="4" borderId="36" xfId="0" applyNumberFormat="1" applyFont="1" applyFill="1" applyBorder="1" applyAlignment="1" applyProtection="1">
      <alignment horizontal="center" vertical="center"/>
      <protection locked="0"/>
    </xf>
    <xf numFmtId="49" fontId="17" fillId="4" borderId="112" xfId="0" applyNumberFormat="1" applyFont="1" applyFill="1" applyBorder="1" applyAlignment="1" applyProtection="1">
      <alignment horizontal="center" vertical="center"/>
      <protection locked="0"/>
    </xf>
    <xf numFmtId="49" fontId="17" fillId="4" borderId="134" xfId="0" applyNumberFormat="1" applyFont="1" applyFill="1" applyBorder="1" applyAlignment="1" applyProtection="1">
      <alignment horizontal="center" vertical="center"/>
      <protection locked="0"/>
    </xf>
    <xf numFmtId="0" fontId="12" fillId="4" borderId="14" xfId="0" applyFont="1" applyFill="1" applyBorder="1" applyProtection="1">
      <alignment vertical="center"/>
      <protection locked="0"/>
    </xf>
    <xf numFmtId="0" fontId="12" fillId="4" borderId="58" xfId="0" applyFont="1" applyFill="1" applyBorder="1" applyAlignment="1" applyProtection="1">
      <alignment vertical="center"/>
      <protection locked="0"/>
    </xf>
    <xf numFmtId="0" fontId="12" fillId="4" borderId="63" xfId="0" applyFont="1" applyFill="1" applyBorder="1" applyAlignment="1" applyProtection="1">
      <alignment vertical="center"/>
      <protection locked="0"/>
    </xf>
    <xf numFmtId="0" fontId="12" fillId="4" borderId="79" xfId="0" applyFont="1" applyFill="1" applyBorder="1" applyAlignment="1" applyProtection="1">
      <alignment vertical="center"/>
      <protection locked="0"/>
    </xf>
    <xf numFmtId="0" fontId="12" fillId="4" borderId="81" xfId="0" applyFont="1" applyFill="1" applyBorder="1" applyAlignment="1" applyProtection="1">
      <alignment vertical="center"/>
      <protection locked="0"/>
    </xf>
    <xf numFmtId="0" fontId="12" fillId="4" borderId="2" xfId="0" applyFont="1" applyFill="1" applyBorder="1" applyAlignment="1" applyProtection="1">
      <alignment vertical="center" wrapText="1"/>
      <protection locked="0"/>
    </xf>
    <xf numFmtId="0" fontId="12" fillId="4" borderId="3" xfId="0" applyFont="1" applyFill="1" applyBorder="1" applyAlignment="1" applyProtection="1">
      <alignment vertical="center" wrapText="1"/>
      <protection locked="0"/>
    </xf>
    <xf numFmtId="0" fontId="12" fillId="4" borderId="4" xfId="0" applyFont="1" applyFill="1" applyBorder="1" applyAlignment="1" applyProtection="1">
      <alignment vertical="center" wrapText="1"/>
      <protection locked="0"/>
    </xf>
    <xf numFmtId="0" fontId="12" fillId="0" borderId="1" xfId="0" applyFont="1" applyBorder="1" applyAlignment="1" applyProtection="1">
      <alignment horizontal="center" vertical="center" wrapText="1"/>
    </xf>
    <xf numFmtId="0" fontId="12" fillId="0" borderId="1" xfId="0" applyFont="1" applyBorder="1" applyAlignment="1" applyProtection="1">
      <alignment horizontal="center" vertical="center"/>
    </xf>
    <xf numFmtId="0" fontId="12" fillId="0" borderId="58" xfId="0" applyFont="1" applyBorder="1" applyAlignment="1" applyProtection="1">
      <alignment horizontal="center" vertical="center"/>
    </xf>
    <xf numFmtId="0" fontId="12" fillId="0" borderId="58" xfId="0" applyFont="1" applyBorder="1" applyAlignment="1" applyProtection="1">
      <alignment horizontal="center" vertical="center" wrapText="1"/>
    </xf>
    <xf numFmtId="0" fontId="12" fillId="4" borderId="132" xfId="0" applyFont="1" applyFill="1" applyBorder="1" applyProtection="1">
      <alignment vertical="center"/>
      <protection locked="0"/>
    </xf>
    <xf numFmtId="0" fontId="12" fillId="4" borderId="24" xfId="0" applyFont="1" applyFill="1" applyBorder="1" applyProtection="1">
      <alignment vertical="center"/>
      <protection locked="0"/>
    </xf>
    <xf numFmtId="0" fontId="12" fillId="4" borderId="133" xfId="0" applyFont="1" applyFill="1" applyBorder="1" applyProtection="1">
      <alignment vertical="center"/>
      <protection locked="0"/>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4" xfId="0" applyFont="1" applyBorder="1" applyAlignment="1" applyProtection="1">
      <alignment horizontal="center" vertical="center"/>
    </xf>
    <xf numFmtId="49" fontId="75" fillId="4" borderId="95" xfId="0" applyNumberFormat="1" applyFont="1" applyFill="1" applyBorder="1" applyAlignment="1" applyProtection="1">
      <alignment horizontal="center" vertical="center"/>
      <protection locked="0"/>
    </xf>
    <xf numFmtId="49" fontId="75" fillId="4" borderId="92" xfId="0" applyNumberFormat="1" applyFont="1" applyFill="1" applyBorder="1" applyAlignment="1" applyProtection="1">
      <alignment horizontal="center" vertical="center"/>
      <protection locked="0"/>
    </xf>
    <xf numFmtId="49" fontId="75" fillId="4" borderId="77" xfId="0" applyNumberFormat="1" applyFont="1" applyFill="1" applyBorder="1" applyAlignment="1" applyProtection="1">
      <alignment horizontal="center" vertical="center"/>
      <protection locked="0"/>
    </xf>
    <xf numFmtId="0" fontId="17" fillId="0" borderId="0" xfId="0" applyFont="1" applyAlignment="1" applyProtection="1">
      <alignment horizontal="left" vertical="center" wrapText="1"/>
    </xf>
    <xf numFmtId="0" fontId="12" fillId="0" borderId="1" xfId="0" applyFont="1" applyBorder="1" applyAlignment="1" applyProtection="1">
      <alignment horizontal="left" vertical="center"/>
    </xf>
    <xf numFmtId="0" fontId="12" fillId="0" borderId="2" xfId="0" applyFont="1" applyBorder="1" applyAlignment="1" applyProtection="1">
      <alignment horizontal="left" vertical="center"/>
    </xf>
    <xf numFmtId="49" fontId="12" fillId="4" borderId="56" xfId="0" applyNumberFormat="1" applyFont="1" applyFill="1" applyBorder="1" applyAlignment="1" applyProtection="1">
      <alignment horizontal="left" vertical="center"/>
      <protection locked="0"/>
    </xf>
    <xf numFmtId="49" fontId="12" fillId="4" borderId="14" xfId="0" applyNumberFormat="1" applyFont="1" applyFill="1" applyBorder="1" applyAlignment="1" applyProtection="1">
      <alignment horizontal="left" vertical="center"/>
      <protection locked="0"/>
    </xf>
    <xf numFmtId="49" fontId="12" fillId="4" borderId="19" xfId="0" applyNumberFormat="1" applyFont="1" applyFill="1" applyBorder="1" applyAlignment="1" applyProtection="1">
      <alignment horizontal="left" vertical="center"/>
      <protection locked="0"/>
    </xf>
    <xf numFmtId="49" fontId="12" fillId="4" borderId="53" xfId="0" applyNumberFormat="1" applyFont="1" applyFill="1" applyBorder="1" applyAlignment="1" applyProtection="1">
      <alignment horizontal="left" vertical="center"/>
      <protection locked="0"/>
    </xf>
    <xf numFmtId="0" fontId="11" fillId="4" borderId="57" xfId="4" applyFill="1" applyBorder="1" applyAlignment="1" applyProtection="1">
      <alignment horizontal="left" vertical="center"/>
      <protection locked="0"/>
    </xf>
    <xf numFmtId="0" fontId="12" fillId="4" borderId="58" xfId="0" applyFont="1" applyFill="1" applyBorder="1" applyAlignment="1" applyProtection="1">
      <alignment horizontal="left" vertical="center"/>
      <protection locked="0"/>
    </xf>
    <xf numFmtId="0" fontId="12" fillId="4" borderId="63" xfId="0" applyFont="1" applyFill="1" applyBorder="1" applyAlignment="1" applyProtection="1">
      <alignment horizontal="left" vertical="center"/>
      <protection locked="0"/>
    </xf>
    <xf numFmtId="0" fontId="12" fillId="4" borderId="59" xfId="0" applyFont="1" applyFill="1" applyBorder="1" applyAlignment="1" applyProtection="1">
      <alignment horizontal="left" vertical="center"/>
      <protection locked="0"/>
    </xf>
    <xf numFmtId="0" fontId="12" fillId="4" borderId="78" xfId="0" applyFont="1" applyFill="1" applyBorder="1" applyAlignment="1" applyProtection="1">
      <alignment horizontal="left" vertical="center"/>
      <protection locked="0"/>
    </xf>
    <xf numFmtId="0" fontId="12" fillId="4" borderId="3" xfId="0" applyFont="1" applyFill="1" applyBorder="1" applyAlignment="1" applyProtection="1">
      <alignment horizontal="left" vertical="center"/>
      <protection locked="0"/>
    </xf>
    <xf numFmtId="0" fontId="12" fillId="4" borderId="83" xfId="0" applyFont="1" applyFill="1" applyBorder="1" applyAlignment="1" applyProtection="1">
      <alignment horizontal="left" vertical="center"/>
      <protection locked="0"/>
    </xf>
    <xf numFmtId="0" fontId="12" fillId="0" borderId="13" xfId="0" applyFont="1" applyBorder="1" applyAlignment="1" applyProtection="1">
      <alignment vertical="center" wrapText="1" shrinkToFit="1"/>
    </xf>
    <xf numFmtId="0" fontId="12" fillId="0" borderId="14" xfId="0" applyFont="1" applyBorder="1" applyAlignment="1" applyProtection="1">
      <alignment vertical="center" wrapText="1" shrinkToFit="1"/>
    </xf>
    <xf numFmtId="0" fontId="12" fillId="4" borderId="50" xfId="0" applyFont="1" applyFill="1" applyBorder="1" applyAlignment="1" applyProtection="1">
      <alignment horizontal="left" vertical="center"/>
      <protection locked="0"/>
    </xf>
    <xf numFmtId="0" fontId="12" fillId="4" borderId="1" xfId="0" applyFont="1" applyFill="1" applyBorder="1" applyAlignment="1" applyProtection="1">
      <alignment horizontal="left" vertical="center"/>
      <protection locked="0"/>
    </xf>
    <xf numFmtId="0" fontId="12" fillId="4" borderId="2" xfId="0" applyFont="1" applyFill="1" applyBorder="1" applyAlignment="1" applyProtection="1">
      <alignment horizontal="left" vertical="center"/>
      <protection locked="0"/>
    </xf>
    <xf numFmtId="0" fontId="12" fillId="4" borderId="54" xfId="0" applyFont="1" applyFill="1" applyBorder="1" applyAlignment="1" applyProtection="1">
      <alignment horizontal="left" vertical="center"/>
      <protection locked="0"/>
    </xf>
    <xf numFmtId="0" fontId="12" fillId="0" borderId="1" xfId="0" applyFont="1" applyBorder="1" applyAlignment="1" applyProtection="1">
      <alignment vertical="center"/>
    </xf>
    <xf numFmtId="0" fontId="12" fillId="4" borderId="14" xfId="0" applyFont="1" applyFill="1" applyBorder="1" applyAlignment="1" applyProtection="1">
      <alignment horizontal="left" vertical="center"/>
      <protection locked="0"/>
    </xf>
    <xf numFmtId="0" fontId="12" fillId="4" borderId="19" xfId="0" applyFont="1" applyFill="1" applyBorder="1" applyAlignment="1" applyProtection="1">
      <alignment horizontal="left" vertical="center"/>
      <protection locked="0"/>
    </xf>
    <xf numFmtId="0" fontId="12" fillId="4" borderId="53" xfId="0" applyFont="1" applyFill="1" applyBorder="1" applyAlignment="1" applyProtection="1">
      <alignment horizontal="left" vertical="center"/>
      <protection locked="0"/>
    </xf>
    <xf numFmtId="0" fontId="12" fillId="4" borderId="13" xfId="0" applyFont="1" applyFill="1" applyBorder="1" applyAlignment="1" applyProtection="1">
      <alignment horizontal="left" vertical="center"/>
      <protection locked="0"/>
    </xf>
    <xf numFmtId="0" fontId="12" fillId="4" borderId="5" xfId="0" applyFont="1" applyFill="1" applyBorder="1" applyAlignment="1" applyProtection="1">
      <alignment horizontal="left" vertical="center"/>
      <protection locked="0"/>
    </xf>
    <xf numFmtId="0" fontId="12" fillId="4" borderId="51" xfId="0" applyFont="1" applyFill="1" applyBorder="1" applyAlignment="1" applyProtection="1">
      <alignment horizontal="left" vertical="center"/>
      <protection locked="0"/>
    </xf>
    <xf numFmtId="0" fontId="34" fillId="0" borderId="0" xfId="0" applyFont="1" applyAlignment="1" applyProtection="1">
      <alignment horizontal="left" vertical="top" wrapText="1"/>
    </xf>
    <xf numFmtId="0" fontId="17" fillId="0" borderId="0" xfId="0" applyFont="1" applyAlignment="1" applyProtection="1">
      <alignment horizontal="left" vertical="top" wrapText="1"/>
    </xf>
    <xf numFmtId="0" fontId="12" fillId="0" borderId="13" xfId="0" applyFont="1" applyBorder="1" applyAlignment="1" applyProtection="1">
      <alignment horizontal="center" vertical="center"/>
    </xf>
    <xf numFmtId="0" fontId="12" fillId="0" borderId="99" xfId="0" applyFont="1" applyBorder="1" applyAlignment="1" applyProtection="1">
      <alignment horizontal="center" vertical="center"/>
    </xf>
    <xf numFmtId="0" fontId="12" fillId="4" borderId="46" xfId="0" applyFont="1" applyFill="1" applyBorder="1" applyAlignment="1" applyProtection="1">
      <alignment horizontal="left" vertical="center"/>
      <protection locked="0"/>
    </xf>
    <xf numFmtId="0" fontId="12" fillId="4" borderId="32" xfId="0" applyFont="1" applyFill="1" applyBorder="1" applyAlignment="1" applyProtection="1">
      <alignment horizontal="left" vertical="center"/>
      <protection locked="0"/>
    </xf>
    <xf numFmtId="0" fontId="12" fillId="4" borderId="33" xfId="0" applyFont="1" applyFill="1" applyBorder="1" applyAlignment="1" applyProtection="1">
      <alignment horizontal="left" vertical="center"/>
      <protection locked="0"/>
    </xf>
    <xf numFmtId="0" fontId="12" fillId="4" borderId="47" xfId="0" applyFont="1" applyFill="1" applyBorder="1" applyAlignment="1" applyProtection="1">
      <alignment horizontal="left" vertical="center"/>
      <protection locked="0"/>
    </xf>
    <xf numFmtId="0" fontId="12" fillId="4" borderId="48" xfId="0" applyFont="1" applyFill="1" applyBorder="1" applyAlignment="1" applyProtection="1">
      <alignment horizontal="left" vertical="center"/>
      <protection locked="0"/>
    </xf>
    <xf numFmtId="0" fontId="12" fillId="4" borderId="62" xfId="0" applyFont="1" applyFill="1" applyBorder="1" applyAlignment="1" applyProtection="1">
      <alignment horizontal="left" vertical="center"/>
      <protection locked="0"/>
    </xf>
    <xf numFmtId="0" fontId="12" fillId="4" borderId="49" xfId="0" applyFont="1" applyFill="1" applyBorder="1" applyAlignment="1" applyProtection="1">
      <alignment horizontal="left" vertical="center"/>
      <protection locked="0"/>
    </xf>
    <xf numFmtId="0" fontId="12" fillId="0" borderId="0" xfId="0" applyFont="1" applyAlignment="1" applyProtection="1">
      <alignment horizontal="left" vertical="top" wrapText="1"/>
    </xf>
    <xf numFmtId="0" fontId="9" fillId="0" borderId="23" xfId="0" applyFont="1" applyBorder="1" applyAlignment="1" applyProtection="1">
      <alignment horizontal="center" vertical="center"/>
    </xf>
    <xf numFmtId="0" fontId="9" fillId="0" borderId="24" xfId="0" applyFont="1" applyBorder="1" applyAlignment="1" applyProtection="1">
      <alignment horizontal="center" vertical="center"/>
    </xf>
    <xf numFmtId="0" fontId="9" fillId="0" borderId="25" xfId="0" applyFont="1" applyBorder="1" applyAlignment="1" applyProtection="1">
      <alignment horizontal="center" vertical="center"/>
    </xf>
    <xf numFmtId="0" fontId="9" fillId="0" borderId="36" xfId="0" applyFont="1" applyBorder="1" applyAlignment="1" applyProtection="1">
      <alignment horizontal="center" vertical="center"/>
    </xf>
    <xf numFmtId="0" fontId="9" fillId="0" borderId="151" xfId="0" applyFont="1" applyBorder="1" applyAlignment="1" applyProtection="1">
      <alignment horizontal="center" vertical="center"/>
    </xf>
    <xf numFmtId="0" fontId="9" fillId="0" borderId="152" xfId="0" applyFont="1" applyBorder="1" applyAlignment="1" applyProtection="1">
      <alignment horizontal="center" vertical="center"/>
    </xf>
    <xf numFmtId="49" fontId="21" fillId="0" borderId="2" xfId="0" applyNumberFormat="1" applyFont="1" applyFill="1" applyBorder="1" applyAlignment="1" applyProtection="1">
      <alignment horizontal="left" vertical="center" wrapText="1"/>
    </xf>
    <xf numFmtId="49" fontId="21" fillId="0" borderId="3" xfId="0" applyNumberFormat="1" applyFont="1" applyFill="1" applyBorder="1" applyAlignment="1" applyProtection="1">
      <alignment horizontal="left" vertical="center" wrapText="1"/>
    </xf>
    <xf numFmtId="0" fontId="9" fillId="0" borderId="21" xfId="0" applyFont="1" applyBorder="1" applyAlignment="1" applyProtection="1">
      <alignment horizontal="left" vertical="center" shrinkToFit="1"/>
    </xf>
    <xf numFmtId="0" fontId="9" fillId="0" borderId="22" xfId="0" applyFont="1" applyBorder="1" applyAlignment="1" applyProtection="1">
      <alignment horizontal="left" vertical="center" shrinkToFit="1"/>
    </xf>
    <xf numFmtId="0" fontId="9" fillId="0" borderId="42" xfId="0" applyFont="1" applyBorder="1" applyAlignment="1" applyProtection="1">
      <alignment horizontal="left" vertical="center" shrinkToFit="1"/>
    </xf>
    <xf numFmtId="0" fontId="24" fillId="0" borderId="3" xfId="0" applyFont="1" applyBorder="1" applyAlignment="1" applyProtection="1">
      <alignment horizontal="left" vertical="center"/>
    </xf>
    <xf numFmtId="0" fontId="24" fillId="0" borderId="4" xfId="0" applyFont="1" applyBorder="1" applyAlignment="1" applyProtection="1">
      <alignment horizontal="left" vertical="center"/>
    </xf>
    <xf numFmtId="0" fontId="25" fillId="2" borderId="9" xfId="0" applyFont="1" applyFill="1" applyBorder="1" applyAlignment="1" applyProtection="1">
      <alignment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0" fontId="27" fillId="0" borderId="131" xfId="0" applyFont="1" applyBorder="1" applyAlignment="1" applyProtection="1">
      <alignment horizontal="left" vertical="center"/>
    </xf>
    <xf numFmtId="0" fontId="27" fillId="0" borderId="15" xfId="0" applyFont="1" applyBorder="1" applyAlignment="1" applyProtection="1">
      <alignment horizontal="left" vertical="center"/>
    </xf>
    <xf numFmtId="0" fontId="27" fillId="0" borderId="20" xfId="0" applyFont="1" applyBorder="1" applyAlignment="1" applyProtection="1">
      <alignment horizontal="left" vertical="center"/>
    </xf>
    <xf numFmtId="0" fontId="9" fillId="0" borderId="21" xfId="0" applyFont="1" applyBorder="1" applyAlignment="1" applyProtection="1">
      <alignment horizontal="left" vertical="center" wrapText="1"/>
    </xf>
    <xf numFmtId="0" fontId="9" fillId="0" borderId="22" xfId="0" applyFont="1" applyBorder="1" applyAlignment="1" applyProtection="1">
      <alignment horizontal="left" vertical="center" wrapText="1"/>
    </xf>
    <xf numFmtId="0" fontId="9" fillId="0" borderId="42" xfId="0" applyFont="1" applyBorder="1" applyAlignment="1" applyProtection="1">
      <alignment horizontal="left" vertical="center" wrapText="1"/>
    </xf>
    <xf numFmtId="0" fontId="26" fillId="2" borderId="0" xfId="0" applyFont="1" applyFill="1" applyAlignment="1" applyProtection="1">
      <alignment horizontal="left" vertical="center"/>
    </xf>
    <xf numFmtId="49" fontId="21" fillId="0" borderId="2" xfId="0" applyNumberFormat="1" applyFont="1" applyBorder="1" applyAlignment="1" applyProtection="1">
      <alignment horizontal="left" vertical="center" wrapText="1"/>
    </xf>
    <xf numFmtId="49" fontId="21" fillId="0" borderId="3" xfId="0" applyNumberFormat="1" applyFont="1" applyBorder="1" applyAlignment="1" applyProtection="1">
      <alignment horizontal="left" vertical="center" wrapText="1"/>
    </xf>
    <xf numFmtId="49" fontId="27" fillId="3" borderId="21" xfId="0" applyNumberFormat="1" applyFont="1" applyFill="1" applyBorder="1" applyAlignment="1" applyProtection="1">
      <alignment horizontal="center" vertical="center" wrapText="1"/>
    </xf>
    <xf numFmtId="49" fontId="27" fillId="3" borderId="22" xfId="0" applyNumberFormat="1" applyFont="1" applyFill="1" applyBorder="1" applyAlignment="1" applyProtection="1">
      <alignment horizontal="center" vertical="center" wrapText="1"/>
    </xf>
    <xf numFmtId="49" fontId="27" fillId="3" borderId="42" xfId="0" applyNumberFormat="1" applyFont="1" applyFill="1" applyBorder="1" applyAlignment="1" applyProtection="1">
      <alignment horizontal="center" vertical="center" wrapText="1"/>
    </xf>
    <xf numFmtId="0" fontId="25" fillId="0" borderId="122" xfId="0" applyFont="1" applyBorder="1" applyAlignment="1" applyProtection="1">
      <alignment horizontal="left" vertical="center" wrapText="1"/>
    </xf>
    <xf numFmtId="0" fontId="25" fillId="0" borderId="66" xfId="0" applyFont="1" applyBorder="1" applyAlignment="1" applyProtection="1">
      <alignment horizontal="left" vertical="center" wrapText="1"/>
    </xf>
    <xf numFmtId="0" fontId="25" fillId="0" borderId="67"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44" xfId="0" applyFont="1" applyBorder="1" applyAlignment="1" applyProtection="1">
      <alignment horizontal="left" vertical="center" wrapText="1"/>
    </xf>
    <xf numFmtId="0" fontId="25" fillId="0" borderId="127" xfId="0" applyFont="1" applyBorder="1" applyAlignment="1" applyProtection="1">
      <alignment horizontal="left" vertical="center" wrapText="1"/>
    </xf>
    <xf numFmtId="0" fontId="25" fillId="0" borderId="41" xfId="0" applyFont="1" applyBorder="1" applyAlignment="1" applyProtection="1">
      <alignment horizontal="left" vertical="center" wrapText="1"/>
    </xf>
    <xf numFmtId="0" fontId="25" fillId="0" borderId="128" xfId="0" applyFont="1" applyBorder="1" applyAlignment="1" applyProtection="1">
      <alignment horizontal="left" vertical="center" wrapText="1"/>
    </xf>
    <xf numFmtId="0" fontId="25" fillId="29" borderId="127" xfId="0" applyFont="1" applyFill="1" applyBorder="1" applyAlignment="1" applyProtection="1">
      <alignment horizontal="left" vertical="center" wrapText="1" shrinkToFit="1"/>
      <protection locked="0"/>
    </xf>
    <xf numFmtId="0" fontId="25" fillId="29" borderId="41" xfId="0" applyFont="1" applyFill="1" applyBorder="1" applyAlignment="1" applyProtection="1">
      <alignment horizontal="left" vertical="center" wrapText="1" shrinkToFit="1"/>
      <protection locked="0"/>
    </xf>
    <xf numFmtId="0" fontId="25" fillId="29" borderId="128" xfId="0" applyFont="1" applyFill="1" applyBorder="1" applyAlignment="1" applyProtection="1">
      <alignment horizontal="left" vertical="center" wrapText="1" shrinkToFit="1"/>
      <protection locked="0"/>
    </xf>
    <xf numFmtId="0" fontId="21" fillId="29" borderId="21" xfId="0" applyFont="1" applyFill="1" applyBorder="1" applyAlignment="1" applyProtection="1">
      <alignment horizontal="center" vertical="center"/>
      <protection locked="0"/>
    </xf>
    <xf numFmtId="0" fontId="21" fillId="29" borderId="42" xfId="0" applyFont="1" applyFill="1" applyBorder="1" applyAlignment="1" applyProtection="1">
      <alignment horizontal="center" vertical="center"/>
      <protection locked="0"/>
    </xf>
    <xf numFmtId="0" fontId="25" fillId="2" borderId="0" xfId="0" applyFont="1" applyFill="1" applyAlignment="1" applyProtection="1">
      <alignment vertical="center" wrapText="1"/>
    </xf>
    <xf numFmtId="0" fontId="21" fillId="0" borderId="6" xfId="0" applyFont="1" applyBorder="1" applyAlignment="1" applyProtection="1">
      <alignment horizontal="left" vertical="center"/>
    </xf>
    <xf numFmtId="0" fontId="21" fillId="0" borderId="7" xfId="0" applyFont="1" applyBorder="1" applyAlignment="1" applyProtection="1">
      <alignment horizontal="left" vertical="center"/>
    </xf>
    <xf numFmtId="0" fontId="21" fillId="2" borderId="18" xfId="0" applyFont="1" applyFill="1" applyBorder="1" applyAlignment="1" applyProtection="1">
      <alignment horizontal="center" vertical="center"/>
    </xf>
    <xf numFmtId="0" fontId="33" fillId="0" borderId="24" xfId="0" applyFont="1" applyBorder="1" applyAlignment="1" applyProtection="1">
      <alignment horizontal="left" vertical="center" wrapText="1"/>
    </xf>
    <xf numFmtId="0" fontId="33" fillId="0" borderId="25" xfId="0" applyFont="1" applyBorder="1" applyAlignment="1" applyProtection="1">
      <alignment horizontal="left"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0" xfId="0" applyFont="1" applyAlignment="1">
      <alignment horizontal="center" vertical="center" wrapText="1"/>
    </xf>
    <xf numFmtId="0" fontId="9" fillId="0" borderId="31"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151" xfId="0" applyFont="1" applyBorder="1" applyAlignment="1">
      <alignment horizontal="center" vertical="center" wrapText="1"/>
    </xf>
    <xf numFmtId="0" fontId="9" fillId="0" borderId="152" xfId="0" applyFont="1" applyBorder="1" applyAlignment="1">
      <alignment horizontal="center" vertical="center" wrapText="1"/>
    </xf>
    <xf numFmtId="0" fontId="9" fillId="0" borderId="21" xfId="0" applyFont="1" applyBorder="1" applyAlignment="1" applyProtection="1">
      <alignment horizontal="center" vertical="center" wrapText="1"/>
    </xf>
    <xf numFmtId="0" fontId="9" fillId="0" borderId="22" xfId="0" applyFont="1" applyBorder="1" applyAlignment="1" applyProtection="1">
      <alignment horizontal="center" vertical="center" wrapText="1"/>
    </xf>
    <xf numFmtId="0" fontId="9" fillId="0" borderId="42" xfId="0" applyFont="1" applyBorder="1" applyAlignment="1" applyProtection="1">
      <alignment horizontal="center" vertical="center" wrapText="1"/>
    </xf>
    <xf numFmtId="0" fontId="27" fillId="29" borderId="112" xfId="0" applyFont="1" applyFill="1" applyBorder="1" applyAlignment="1" applyProtection="1">
      <alignment horizontal="center" vertical="center" shrinkToFit="1"/>
      <protection locked="0"/>
    </xf>
    <xf numFmtId="176" fontId="22" fillId="0" borderId="21" xfId="0" applyNumberFormat="1" applyFont="1" applyBorder="1" applyAlignment="1" applyProtection="1">
      <alignment horizontal="right" vertical="center" shrinkToFit="1"/>
    </xf>
    <xf numFmtId="176" fontId="22" fillId="0" borderId="22" xfId="0" applyNumberFormat="1" applyFont="1" applyBorder="1" applyAlignment="1" applyProtection="1">
      <alignment horizontal="right" vertical="center" shrinkToFit="1"/>
    </xf>
    <xf numFmtId="176" fontId="22" fillId="0" borderId="42" xfId="0" applyNumberFormat="1" applyFont="1" applyBorder="1" applyAlignment="1" applyProtection="1">
      <alignment horizontal="right" vertical="center" shrinkToFit="1"/>
    </xf>
    <xf numFmtId="0" fontId="31" fillId="2" borderId="6" xfId="0" applyFont="1" applyFill="1" applyBorder="1" applyAlignment="1" applyProtection="1">
      <alignment horizontal="left" vertical="center" wrapText="1"/>
    </xf>
    <xf numFmtId="0" fontId="31" fillId="2" borderId="6" xfId="0" applyFont="1" applyFill="1" applyBorder="1" applyAlignment="1" applyProtection="1">
      <alignment horizontal="left" vertical="center"/>
    </xf>
    <xf numFmtId="0" fontId="66" fillId="2" borderId="0" xfId="0" applyFont="1" applyFill="1" applyAlignment="1" applyProtection="1">
      <alignment horizontal="left" vertical="center" wrapText="1"/>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0" fontId="27" fillId="0" borderId="118" xfId="0" applyFont="1" applyBorder="1" applyAlignment="1" applyProtection="1">
      <alignment vertical="center" wrapText="1"/>
    </xf>
    <xf numFmtId="0" fontId="27" fillId="0" borderId="119" xfId="0" applyFont="1" applyBorder="1" applyAlignment="1" applyProtection="1">
      <alignment vertical="center" wrapText="1"/>
    </xf>
    <xf numFmtId="0" fontId="27" fillId="0" borderId="0" xfId="0" applyFont="1" applyAlignment="1" applyProtection="1">
      <alignment vertical="center" wrapText="1"/>
    </xf>
    <xf numFmtId="0" fontId="27" fillId="0" borderId="18" xfId="0" applyFont="1" applyBorder="1" applyAlignment="1" applyProtection="1">
      <alignment vertical="center" wrapText="1"/>
    </xf>
    <xf numFmtId="0" fontId="21" fillId="29" borderId="120" xfId="0" applyFont="1" applyFill="1" applyBorder="1" applyAlignment="1" applyProtection="1">
      <alignment horizontal="center" vertical="center"/>
      <protection locked="0"/>
    </xf>
    <xf numFmtId="0" fontId="21" fillId="29" borderId="124" xfId="0" applyFont="1" applyFill="1" applyBorder="1" applyAlignment="1" applyProtection="1">
      <alignment horizontal="center" vertical="center"/>
      <protection locked="0"/>
    </xf>
    <xf numFmtId="0" fontId="36" fillId="0" borderId="121" xfId="0" applyFont="1" applyBorder="1" applyAlignment="1" applyProtection="1">
      <alignment horizontal="center" vertical="center"/>
    </xf>
    <xf numFmtId="0" fontId="36" fillId="0" borderId="118" xfId="0" applyFont="1" applyBorder="1" applyAlignment="1" applyProtection="1">
      <alignment horizontal="center" vertical="center"/>
    </xf>
    <xf numFmtId="0" fontId="30" fillId="2" borderId="0" xfId="0" applyFont="1" applyFill="1" applyAlignment="1" applyProtection="1">
      <alignment horizontal="left" vertical="top" wrapText="1"/>
    </xf>
    <xf numFmtId="0" fontId="25" fillId="2" borderId="0" xfId="0" applyFont="1" applyFill="1" applyAlignment="1" applyProtection="1">
      <alignment horizontal="left" vertical="top" wrapText="1"/>
    </xf>
    <xf numFmtId="0" fontId="31" fillId="2" borderId="8" xfId="0" applyFont="1" applyFill="1" applyBorder="1" applyAlignment="1" applyProtection="1">
      <alignment horizontal="left" vertical="center"/>
    </xf>
    <xf numFmtId="0" fontId="31" fillId="2" borderId="9" xfId="0" applyFont="1" applyFill="1" applyBorder="1" applyAlignment="1" applyProtection="1">
      <alignment horizontal="left" vertical="center"/>
    </xf>
    <xf numFmtId="0" fontId="31" fillId="2" borderId="44" xfId="0" applyFont="1" applyFill="1" applyBorder="1" applyAlignment="1" applyProtection="1">
      <alignment horizontal="left" vertical="center"/>
    </xf>
    <xf numFmtId="176" fontId="22" fillId="29" borderId="46" xfId="0" applyNumberFormat="1" applyFont="1" applyFill="1" applyBorder="1" applyAlignment="1" applyProtection="1">
      <alignment horizontal="right" vertical="center" shrinkToFit="1"/>
      <protection locked="0"/>
    </xf>
    <xf numFmtId="176" fontId="22" fillId="29" borderId="32" xfId="0" applyNumberFormat="1" applyFont="1" applyFill="1" applyBorder="1" applyAlignment="1" applyProtection="1">
      <alignment horizontal="right" vertical="center" shrinkToFit="1"/>
      <protection locked="0"/>
    </xf>
    <xf numFmtId="176" fontId="22" fillId="29" borderId="33" xfId="0" applyNumberFormat="1" applyFont="1" applyFill="1" applyBorder="1" applyAlignment="1" applyProtection="1">
      <alignment horizontal="right" vertical="center" shrinkToFit="1"/>
      <protection locked="0"/>
    </xf>
    <xf numFmtId="0" fontId="31" fillId="2" borderId="87" xfId="0" applyFont="1" applyFill="1" applyBorder="1" applyAlignment="1" applyProtection="1">
      <alignment horizontal="left" vertical="center" wrapText="1"/>
    </xf>
    <xf numFmtId="0" fontId="31" fillId="2" borderId="35" xfId="0" applyFont="1" applyFill="1" applyBorder="1" applyAlignment="1" applyProtection="1">
      <alignment horizontal="left" vertical="center" wrapText="1"/>
    </xf>
    <xf numFmtId="0" fontId="31" fillId="2" borderId="8"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31" fillId="2" borderId="44" xfId="0" applyFont="1" applyFill="1" applyBorder="1" applyAlignment="1" applyProtection="1">
      <alignment horizontal="left" vertical="center" wrapText="1"/>
    </xf>
    <xf numFmtId="0" fontId="27" fillId="2" borderId="89" xfId="0" applyFont="1" applyFill="1" applyBorder="1" applyAlignment="1" applyProtection="1">
      <alignment horizontal="center" vertical="center"/>
    </xf>
    <xf numFmtId="0" fontId="27" fillId="2" borderId="125" xfId="0" applyFont="1" applyFill="1" applyBorder="1" applyAlignment="1" applyProtection="1">
      <alignment horizontal="center" vertical="center"/>
    </xf>
    <xf numFmtId="0" fontId="27" fillId="0" borderId="35"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123"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118" xfId="0" applyFont="1" applyBorder="1" applyAlignment="1" applyProtection="1">
      <alignment horizontal="center" vertical="center" wrapText="1"/>
    </xf>
    <xf numFmtId="0" fontId="27" fillId="0" borderId="119" xfId="0" applyFont="1" applyBorder="1" applyAlignment="1" applyProtection="1">
      <alignment horizontal="center" vertical="center" wrapText="1"/>
    </xf>
    <xf numFmtId="0" fontId="27" fillId="0" borderId="122" xfId="0" applyFont="1" applyBorder="1" applyAlignment="1" applyProtection="1">
      <alignment horizontal="left" vertical="center" wrapText="1"/>
    </xf>
    <xf numFmtId="0" fontId="27" fillId="0" borderId="66" xfId="0" applyFont="1" applyBorder="1" applyAlignment="1" applyProtection="1">
      <alignment horizontal="left" vertical="center" wrapText="1"/>
    </xf>
    <xf numFmtId="0" fontId="27" fillId="0" borderId="67" xfId="0" applyFont="1" applyBorder="1" applyAlignment="1" applyProtection="1">
      <alignment horizontal="left" vertical="center" wrapText="1"/>
    </xf>
    <xf numFmtId="0" fontId="30" fillId="29" borderId="8" xfId="0" applyFont="1" applyFill="1" applyBorder="1" applyAlignment="1" applyProtection="1">
      <alignment horizontal="left" vertical="center" wrapText="1" shrinkToFit="1"/>
      <protection locked="0"/>
    </xf>
    <xf numFmtId="0" fontId="30" fillId="29" borderId="9" xfId="0" applyFont="1" applyFill="1" applyBorder="1" applyAlignment="1" applyProtection="1">
      <alignment horizontal="left" vertical="center" wrapText="1" shrinkToFit="1"/>
      <protection locked="0"/>
    </xf>
    <xf numFmtId="0" fontId="30" fillId="29" borderId="44" xfId="0" applyFont="1" applyFill="1" applyBorder="1" applyAlignment="1" applyProtection="1">
      <alignment horizontal="left" vertical="center" wrapText="1" shrinkToFit="1"/>
      <protection locked="0"/>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83" xfId="0" applyFont="1" applyBorder="1" applyAlignment="1" applyProtection="1">
      <alignment vertical="center" wrapText="1"/>
    </xf>
    <xf numFmtId="0" fontId="21" fillId="29" borderId="34" xfId="0" applyFont="1" applyFill="1" applyBorder="1" applyAlignment="1" applyProtection="1">
      <alignment horizontal="center" vertical="center"/>
      <protection locked="0"/>
    </xf>
    <xf numFmtId="0" fontId="21" fillId="29" borderId="36" xfId="0" applyFont="1" applyFill="1" applyBorder="1" applyAlignment="1" applyProtection="1">
      <alignment horizontal="center" vertical="center"/>
      <protection locked="0"/>
    </xf>
    <xf numFmtId="0" fontId="36" fillId="0" borderId="123" xfId="0" applyFont="1" applyBorder="1" applyAlignment="1" applyProtection="1">
      <alignment horizontal="center" vertical="center"/>
    </xf>
    <xf numFmtId="0" fontId="36" fillId="0" borderId="126" xfId="0" applyFont="1" applyBorder="1" applyAlignment="1" applyProtection="1">
      <alignment horizontal="center" vertical="center"/>
    </xf>
    <xf numFmtId="0" fontId="25" fillId="2" borderId="9" xfId="0" applyFont="1" applyFill="1" applyBorder="1" applyAlignment="1" applyProtection="1">
      <alignment horizontal="left" vertical="center"/>
    </xf>
    <xf numFmtId="0" fontId="25" fillId="2" borderId="44" xfId="0" applyFont="1" applyFill="1" applyBorder="1" applyAlignment="1" applyProtection="1">
      <alignment horizontal="left" vertical="center"/>
    </xf>
    <xf numFmtId="0" fontId="31" fillId="2" borderId="3" xfId="0" applyFont="1" applyFill="1" applyBorder="1" applyAlignment="1" applyProtection="1">
      <alignment horizontal="left" vertical="center"/>
    </xf>
    <xf numFmtId="0" fontId="31" fillId="2" borderId="3" xfId="0" applyFont="1" applyFill="1" applyBorder="1" applyAlignment="1" applyProtection="1">
      <alignment horizontal="left" vertical="center" wrapText="1"/>
    </xf>
    <xf numFmtId="0" fontId="31" fillId="2" borderId="4" xfId="0" applyFont="1" applyFill="1" applyBorder="1" applyAlignment="1" applyProtection="1">
      <alignment horizontal="left" vertical="center" wrapText="1"/>
    </xf>
    <xf numFmtId="0" fontId="9" fillId="5" borderId="85" xfId="0" applyFont="1" applyFill="1" applyBorder="1" applyAlignment="1" applyProtection="1">
      <alignment horizontal="center" vertical="center"/>
    </xf>
    <xf numFmtId="0" fontId="9" fillId="5" borderId="64" xfId="0" applyFont="1" applyFill="1" applyBorder="1" applyAlignment="1" applyProtection="1">
      <alignment horizontal="center" vertical="center"/>
    </xf>
    <xf numFmtId="0" fontId="26" fillId="2" borderId="0" xfId="0" applyFont="1" applyFill="1" applyAlignment="1" applyProtection="1">
      <alignment horizontal="left" vertical="top" wrapText="1"/>
    </xf>
    <xf numFmtId="0" fontId="27" fillId="2" borderId="5" xfId="0" applyFont="1" applyFill="1" applyBorder="1" applyAlignment="1" applyProtection="1">
      <alignment horizontal="left" vertical="center" wrapText="1"/>
    </xf>
    <xf numFmtId="0" fontId="21" fillId="2" borderId="6" xfId="0" applyFont="1" applyFill="1" applyBorder="1" applyAlignment="1" applyProtection="1">
      <alignment horizontal="left" vertical="center" wrapText="1"/>
    </xf>
    <xf numFmtId="0" fontId="21" fillId="2" borderId="7" xfId="0" applyFont="1" applyFill="1" applyBorder="1" applyAlignment="1" applyProtection="1">
      <alignment horizontal="left" vertical="center" wrapText="1"/>
    </xf>
    <xf numFmtId="176" fontId="12" fillId="2" borderId="5" xfId="0" applyNumberFormat="1" applyFont="1" applyFill="1" applyBorder="1" applyAlignment="1" applyProtection="1">
      <alignment vertical="center"/>
    </xf>
    <xf numFmtId="176" fontId="12" fillId="2" borderId="6" xfId="0" applyNumberFormat="1" applyFont="1" applyFill="1" applyBorder="1" applyAlignment="1" applyProtection="1">
      <alignment vertical="center"/>
    </xf>
    <xf numFmtId="0" fontId="9" fillId="0" borderId="21" xfId="0" applyFont="1" applyBorder="1" applyAlignment="1" applyProtection="1">
      <alignment horizontal="left" vertical="center"/>
    </xf>
    <xf numFmtId="0" fontId="9" fillId="0" borderId="22" xfId="0" applyFont="1" applyBorder="1" applyAlignment="1" applyProtection="1">
      <alignment horizontal="left" vertical="center"/>
    </xf>
    <xf numFmtId="0" fontId="9" fillId="0" borderId="42" xfId="0" applyFont="1" applyBorder="1" applyAlignment="1" applyProtection="1">
      <alignment horizontal="left" vertical="center"/>
    </xf>
    <xf numFmtId="0" fontId="30" fillId="2" borderId="89" xfId="0" applyFont="1" applyFill="1" applyBorder="1" applyAlignment="1" applyProtection="1">
      <alignment horizontal="center" vertical="center"/>
    </xf>
    <xf numFmtId="0" fontId="30" fillId="2" borderId="90" xfId="0" applyFont="1" applyFill="1" applyBorder="1" applyAlignment="1" applyProtection="1">
      <alignment horizontal="center" vertical="center"/>
    </xf>
    <xf numFmtId="0" fontId="31" fillId="2" borderId="91"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68" xfId="0" applyFont="1" applyFill="1" applyBorder="1" applyAlignment="1" applyProtection="1">
      <alignment horizontal="left" vertical="center" wrapText="1"/>
    </xf>
    <xf numFmtId="179" fontId="22" fillId="29" borderId="21" xfId="5" applyNumberFormat="1" applyFont="1" applyFill="1" applyBorder="1" applyAlignment="1" applyProtection="1">
      <alignment horizontal="right" vertical="center" shrinkToFit="1"/>
      <protection locked="0"/>
    </xf>
    <xf numFmtId="179" fontId="22" fillId="29" borderId="22" xfId="5" applyNumberFormat="1" applyFont="1" applyFill="1" applyBorder="1" applyAlignment="1" applyProtection="1">
      <alignment horizontal="right" vertical="center" shrinkToFit="1"/>
      <protection locked="0"/>
    </xf>
    <xf numFmtId="179" fontId="22" fillId="29" borderId="42" xfId="5" applyNumberFormat="1" applyFont="1" applyFill="1" applyBorder="1" applyAlignment="1" applyProtection="1">
      <alignment horizontal="right" vertical="center" shrinkToFit="1"/>
      <protection locked="0"/>
    </xf>
    <xf numFmtId="0" fontId="27" fillId="2" borderId="2" xfId="0" applyFont="1" applyFill="1" applyBorder="1" applyAlignment="1" applyProtection="1">
      <alignment horizontal="left" vertical="center" wrapText="1"/>
    </xf>
    <xf numFmtId="0" fontId="21" fillId="2" borderId="3" xfId="0" applyFont="1" applyFill="1" applyBorder="1" applyAlignment="1" applyProtection="1">
      <alignment horizontal="left" vertical="center" wrapText="1"/>
    </xf>
    <xf numFmtId="0" fontId="21" fillId="2" borderId="4" xfId="0" applyFont="1" applyFill="1" applyBorder="1" applyAlignment="1" applyProtection="1">
      <alignment horizontal="left" vertical="center" wrapText="1"/>
    </xf>
    <xf numFmtId="176" fontId="12" fillId="29" borderId="57" xfId="0" applyNumberFormat="1" applyFont="1" applyFill="1" applyBorder="1" applyProtection="1">
      <alignment vertical="center"/>
      <protection locked="0"/>
    </xf>
    <xf numFmtId="176" fontId="12" fillId="29" borderId="58" xfId="0" applyNumberFormat="1" applyFont="1" applyFill="1" applyBorder="1" applyProtection="1">
      <alignment vertical="center"/>
      <protection locked="0"/>
    </xf>
    <xf numFmtId="176" fontId="12" fillId="29" borderId="59" xfId="0" applyNumberFormat="1" applyFont="1" applyFill="1" applyBorder="1" applyProtection="1">
      <alignment vertical="center"/>
      <protection locked="0"/>
    </xf>
    <xf numFmtId="0" fontId="9" fillId="2" borderId="23" xfId="0" applyFont="1" applyFill="1" applyBorder="1" applyAlignment="1" applyProtection="1">
      <alignment horizontal="left" vertical="center" wrapText="1"/>
    </xf>
    <xf numFmtId="0" fontId="9" fillId="2" borderId="24" xfId="0" applyFont="1" applyFill="1" applyBorder="1" applyAlignment="1" applyProtection="1">
      <alignment horizontal="left" vertical="center" wrapText="1"/>
    </xf>
    <xf numFmtId="0" fontId="9" fillId="2" borderId="25" xfId="0" applyFont="1" applyFill="1" applyBorder="1" applyAlignment="1" applyProtection="1">
      <alignment horizontal="left" vertical="center" wrapText="1"/>
    </xf>
    <xf numFmtId="0" fontId="9" fillId="2" borderId="34" xfId="0" applyFont="1" applyFill="1" applyBorder="1" applyAlignment="1" applyProtection="1">
      <alignment horizontal="left" vertical="center" wrapText="1"/>
    </xf>
    <xf numFmtId="0" fontId="9" fillId="2" borderId="0" xfId="0" applyFont="1" applyFill="1" applyAlignment="1" applyProtection="1">
      <alignment horizontal="left" vertical="center" wrapText="1"/>
    </xf>
    <xf numFmtId="0" fontId="9" fillId="2" borderId="31" xfId="0" applyFont="1" applyFill="1" applyBorder="1" applyAlignment="1" applyProtection="1">
      <alignment horizontal="left" vertical="center" wrapText="1"/>
    </xf>
    <xf numFmtId="0" fontId="9" fillId="2" borderId="36" xfId="0" applyFont="1" applyFill="1" applyBorder="1" applyAlignment="1" applyProtection="1">
      <alignment horizontal="left" vertical="center" wrapText="1"/>
    </xf>
    <xf numFmtId="0" fontId="9" fillId="2" borderId="112" xfId="0" applyFont="1" applyFill="1" applyBorder="1" applyAlignment="1" applyProtection="1">
      <alignment horizontal="left" vertical="center" wrapText="1"/>
    </xf>
    <xf numFmtId="0" fontId="9" fillId="2" borderId="113" xfId="0" applyFont="1" applyFill="1" applyBorder="1" applyAlignment="1" applyProtection="1">
      <alignment horizontal="left" vertical="center" wrapText="1"/>
    </xf>
    <xf numFmtId="2" fontId="21" fillId="2" borderId="21" xfId="0" applyNumberFormat="1" applyFont="1" applyFill="1" applyBorder="1" applyAlignment="1" applyProtection="1">
      <alignment horizontal="center" vertical="center" shrinkToFit="1"/>
    </xf>
    <xf numFmtId="2" fontId="21" fillId="2" borderId="22" xfId="0" applyNumberFormat="1" applyFont="1" applyFill="1" applyBorder="1" applyAlignment="1" applyProtection="1">
      <alignment horizontal="center" vertical="center" shrinkToFit="1"/>
    </xf>
    <xf numFmtId="2" fontId="21" fillId="2" borderId="42" xfId="0" applyNumberFormat="1" applyFont="1" applyFill="1" applyBorder="1" applyAlignment="1" applyProtection="1">
      <alignment horizontal="center" vertical="center" shrinkToFit="1"/>
    </xf>
    <xf numFmtId="0" fontId="31" fillId="2" borderId="39" xfId="0" applyFont="1" applyFill="1" applyBorder="1" applyAlignment="1" applyProtection="1">
      <alignment horizontal="left" vertical="center"/>
    </xf>
    <xf numFmtId="0" fontId="31" fillId="2" borderId="74" xfId="0" applyFont="1" applyFill="1" applyBorder="1" applyAlignment="1" applyProtection="1">
      <alignment horizontal="left" vertical="center"/>
    </xf>
    <xf numFmtId="176" fontId="22" fillId="29" borderId="21" xfId="0" applyNumberFormat="1" applyFont="1" applyFill="1" applyBorder="1" applyAlignment="1" applyProtection="1">
      <alignment horizontal="right" vertical="center" shrinkToFit="1"/>
      <protection locked="0"/>
    </xf>
    <xf numFmtId="176" fontId="22" fillId="29" borderId="22" xfId="0" applyNumberFormat="1" applyFont="1" applyFill="1" applyBorder="1" applyAlignment="1" applyProtection="1">
      <alignment horizontal="right" vertical="center" shrinkToFit="1"/>
      <protection locked="0"/>
    </xf>
    <xf numFmtId="176" fontId="22" fillId="29" borderId="42" xfId="0" applyNumberFormat="1" applyFont="1" applyFill="1" applyBorder="1" applyAlignment="1" applyProtection="1">
      <alignment horizontal="right" vertical="center" shrinkToFit="1"/>
      <protection locked="0"/>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4" xfId="5" applyNumberFormat="1" applyFont="1" applyFill="1" applyBorder="1" applyAlignment="1" applyProtection="1">
      <alignment horizontal="right" vertical="center" shrinkToFit="1"/>
    </xf>
    <xf numFmtId="0" fontId="12" fillId="2" borderId="1" xfId="0" applyFont="1" applyFill="1" applyBorder="1" applyAlignment="1" applyProtection="1">
      <alignment horizontal="center" vertical="center"/>
    </xf>
    <xf numFmtId="0" fontId="21" fillId="2" borderId="19" xfId="0" applyFont="1" applyFill="1" applyBorder="1" applyAlignment="1" applyProtection="1">
      <alignment vertical="center"/>
    </xf>
    <xf numFmtId="0" fontId="21" fillId="2" borderId="15" xfId="0" applyFont="1" applyFill="1" applyBorder="1" applyAlignment="1" applyProtection="1">
      <alignment vertical="center"/>
    </xf>
    <xf numFmtId="0" fontId="21" fillId="2" borderId="20" xfId="0" applyFont="1" applyFill="1" applyBorder="1" applyAlignment="1" applyProtection="1">
      <alignment vertical="center"/>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21" fillId="2" borderId="19"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6" xfId="0" applyFont="1" applyFill="1" applyBorder="1" applyAlignment="1" applyProtection="1">
      <alignment vertical="center"/>
    </xf>
    <xf numFmtId="0" fontId="21" fillId="2" borderId="14" xfId="0" applyFont="1" applyFill="1" applyBorder="1" applyAlignment="1" applyProtection="1">
      <alignment horizontal="center" vertical="center"/>
    </xf>
    <xf numFmtId="0" fontId="21" fillId="2" borderId="38" xfId="0" applyFont="1" applyFill="1" applyBorder="1" applyAlignment="1" applyProtection="1">
      <alignment horizontal="center" vertical="center" wrapText="1"/>
    </xf>
    <xf numFmtId="0" fontId="21" fillId="2" borderId="39" xfId="0" applyFont="1" applyFill="1" applyBorder="1" applyAlignment="1" applyProtection="1">
      <alignment horizontal="center" vertical="center" wrapText="1"/>
    </xf>
    <xf numFmtId="0" fontId="21" fillId="2" borderId="38" xfId="0" applyFont="1" applyFill="1" applyBorder="1" applyAlignment="1" applyProtection="1">
      <alignment vertical="center"/>
    </xf>
    <xf numFmtId="0" fontId="21" fillId="2" borderId="39" xfId="0" applyFont="1" applyFill="1" applyBorder="1" applyAlignment="1" applyProtection="1">
      <alignment vertical="center"/>
    </xf>
    <xf numFmtId="0" fontId="21" fillId="2" borderId="60" xfId="0" applyFont="1" applyFill="1" applyBorder="1" applyAlignment="1" applyProtection="1">
      <alignment vertical="center"/>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40" xfId="0" applyFont="1" applyFill="1" applyBorder="1" applyAlignment="1" applyProtection="1">
      <alignment vertical="center" wrapText="1"/>
    </xf>
    <xf numFmtId="0" fontId="21" fillId="2" borderId="11" xfId="0" applyFont="1" applyFill="1" applyBorder="1" applyAlignment="1" applyProtection="1">
      <alignment vertical="center" wrapText="1"/>
    </xf>
    <xf numFmtId="0" fontId="21" fillId="2" borderId="61" xfId="0" applyFont="1" applyFill="1" applyBorder="1" applyAlignment="1" applyProtection="1">
      <alignment vertical="center" wrapText="1"/>
    </xf>
    <xf numFmtId="0" fontId="21" fillId="2" borderId="17" xfId="0" applyFont="1" applyFill="1" applyBorder="1" applyAlignment="1" applyProtection="1">
      <alignment vertical="center"/>
    </xf>
    <xf numFmtId="0" fontId="21" fillId="2" borderId="0" xfId="0" applyFont="1" applyFill="1" applyAlignment="1" applyProtection="1">
      <alignment vertical="center"/>
    </xf>
    <xf numFmtId="0" fontId="21" fillId="2" borderId="18" xfId="0" applyFont="1" applyFill="1" applyBorder="1" applyAlignment="1" applyProtection="1">
      <alignment vertical="center"/>
    </xf>
    <xf numFmtId="0" fontId="21" fillId="2"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31" fillId="2" borderId="4" xfId="0" applyFont="1" applyFill="1" applyBorder="1" applyAlignment="1" applyProtection="1">
      <alignment horizontal="left" vertical="center"/>
    </xf>
    <xf numFmtId="0" fontId="27" fillId="3" borderId="2" xfId="0" applyFont="1" applyFill="1" applyBorder="1" applyAlignment="1" applyProtection="1">
      <alignment horizontal="left" vertic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66" fillId="0" borderId="0" xfId="0" applyFont="1" applyFill="1" applyBorder="1" applyAlignment="1" applyProtection="1">
      <alignment horizontal="center" vertical="center" wrapText="1"/>
    </xf>
    <xf numFmtId="0" fontId="31" fillId="2" borderId="86" xfId="0" applyFont="1" applyFill="1" applyBorder="1" applyAlignment="1" applyProtection="1">
      <alignment horizontal="left" vertical="center"/>
    </xf>
    <xf numFmtId="0" fontId="9" fillId="5" borderId="69" xfId="0" applyFont="1" applyFill="1" applyBorder="1" applyAlignment="1" applyProtection="1">
      <alignment horizontal="center" vertical="center"/>
    </xf>
    <xf numFmtId="49" fontId="19" fillId="2" borderId="0" xfId="0" applyNumberFormat="1" applyFont="1" applyFill="1" applyAlignment="1" applyProtection="1">
      <alignment vertical="center"/>
    </xf>
    <xf numFmtId="0" fontId="27" fillId="2" borderId="5" xfId="0" applyFont="1" applyFill="1" applyBorder="1" applyAlignment="1" applyProtection="1">
      <alignment horizontal="left" vertical="top" wrapText="1"/>
    </xf>
    <xf numFmtId="0" fontId="27" fillId="2" borderId="6" xfId="0" applyFont="1" applyFill="1" applyBorder="1" applyAlignment="1" applyProtection="1">
      <alignment horizontal="left" vertical="top" wrapText="1"/>
    </xf>
    <xf numFmtId="176" fontId="12" fillId="29" borderId="47" xfId="0" applyNumberFormat="1" applyFont="1" applyFill="1" applyBorder="1" applyProtection="1">
      <alignment vertical="center"/>
      <protection locked="0"/>
    </xf>
    <xf numFmtId="176" fontId="12" fillId="29" borderId="48" xfId="0" applyNumberFormat="1" applyFont="1" applyFill="1" applyBorder="1" applyProtection="1">
      <alignment vertical="center"/>
      <protection locked="0"/>
    </xf>
    <xf numFmtId="176" fontId="12" fillId="29" borderId="49" xfId="0" applyNumberFormat="1" applyFont="1" applyFill="1" applyBorder="1" applyProtection="1">
      <alignment vertical="center"/>
      <protection locked="0"/>
    </xf>
    <xf numFmtId="0" fontId="27" fillId="29" borderId="95" xfId="0" applyFont="1" applyFill="1" applyBorder="1" applyAlignment="1" applyProtection="1">
      <alignment horizontal="left" vertical="center" wrapText="1"/>
      <protection locked="0"/>
    </xf>
    <xf numFmtId="0" fontId="27" fillId="29" borderId="92" xfId="0" applyFont="1" applyFill="1" applyBorder="1" applyAlignment="1" applyProtection="1">
      <alignment horizontal="left" vertical="center" wrapText="1"/>
      <protection locked="0"/>
    </xf>
    <xf numFmtId="0" fontId="27" fillId="29" borderId="96" xfId="0" applyFont="1" applyFill="1" applyBorder="1" applyAlignment="1" applyProtection="1">
      <alignment horizontal="left" vertical="center" wrapText="1"/>
      <protection locked="0"/>
    </xf>
    <xf numFmtId="0" fontId="27" fillId="2" borderId="3" xfId="0" applyFont="1" applyFill="1" applyBorder="1" applyAlignment="1" applyProtection="1">
      <alignment horizontal="left" vertical="center" wrapText="1"/>
    </xf>
    <xf numFmtId="176" fontId="12" fillId="29" borderId="46" xfId="0" applyNumberFormat="1" applyFont="1" applyFill="1" applyBorder="1" applyProtection="1">
      <alignment vertical="center"/>
      <protection locked="0"/>
    </xf>
    <xf numFmtId="176" fontId="12" fillId="29" borderId="32" xfId="0" applyNumberFormat="1" applyFont="1" applyFill="1" applyBorder="1" applyProtection="1">
      <alignment vertical="center"/>
      <protection locked="0"/>
    </xf>
    <xf numFmtId="176" fontId="12" fillId="29" borderId="33" xfId="0" applyNumberFormat="1" applyFont="1" applyFill="1" applyBorder="1" applyProtection="1">
      <alignment vertical="center"/>
      <protection locked="0"/>
    </xf>
    <xf numFmtId="0" fontId="25" fillId="2" borderId="0" xfId="0" applyFont="1" applyFill="1" applyAlignment="1" applyProtection="1">
      <alignment horizontal="left" vertical="center"/>
    </xf>
    <xf numFmtId="0" fontId="27" fillId="29" borderId="36" xfId="0" applyFont="1" applyFill="1" applyBorder="1" applyAlignment="1" applyProtection="1">
      <alignment horizontal="left" vertical="center" wrapText="1"/>
      <protection locked="0"/>
    </xf>
    <xf numFmtId="0" fontId="27" fillId="29" borderId="112" xfId="0" applyFont="1" applyFill="1" applyBorder="1" applyAlignment="1" applyProtection="1">
      <alignment horizontal="left" vertical="center" wrapText="1"/>
      <protection locked="0"/>
    </xf>
    <xf numFmtId="0" fontId="27" fillId="29" borderId="113" xfId="0" applyFont="1" applyFill="1" applyBorder="1" applyAlignment="1" applyProtection="1">
      <alignment horizontal="left" vertical="center" wrapText="1"/>
      <protection locked="0"/>
    </xf>
    <xf numFmtId="0" fontId="40" fillId="2" borderId="0" xfId="0" applyFont="1" applyFill="1" applyAlignment="1" applyProtection="1">
      <alignment horizontal="left" vertical="center" wrapText="1"/>
    </xf>
    <xf numFmtId="0" fontId="25" fillId="0" borderId="0" xfId="0" applyFont="1" applyAlignment="1" applyProtection="1">
      <alignment horizontal="left" vertical="top" wrapText="1"/>
    </xf>
    <xf numFmtId="0" fontId="25" fillId="2" borderId="15" xfId="0" applyFont="1" applyFill="1" applyBorder="1" applyAlignment="1" applyProtection="1">
      <alignment horizontal="left" vertical="center" wrapText="1"/>
    </xf>
    <xf numFmtId="0" fontId="25" fillId="2" borderId="71" xfId="0" applyFont="1" applyFill="1" applyBorder="1" applyAlignment="1" applyProtection="1">
      <alignment horizontal="left" vertical="center" wrapText="1"/>
    </xf>
    <xf numFmtId="0" fontId="40" fillId="2" borderId="0" xfId="0" applyFont="1" applyFill="1" applyAlignment="1" applyProtection="1">
      <alignment horizontal="center" vertical="center" wrapText="1"/>
    </xf>
    <xf numFmtId="0" fontId="24" fillId="2" borderId="0" xfId="0" applyFont="1" applyFill="1" applyAlignment="1" applyProtection="1">
      <alignment horizontal="center" vertical="center"/>
    </xf>
    <xf numFmtId="0" fontId="40" fillId="0" borderId="0" xfId="0" applyFont="1" applyFill="1" applyAlignment="1" applyProtection="1">
      <alignment vertical="center" shrinkToFit="1"/>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25" fillId="2" borderId="9" xfId="0" applyFont="1" applyFill="1" applyBorder="1" applyAlignment="1" applyProtection="1">
      <alignment horizontal="left" vertical="center" wrapText="1"/>
    </xf>
    <xf numFmtId="0" fontId="27" fillId="0" borderId="5"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70" xfId="0" applyFont="1" applyBorder="1" applyAlignment="1" applyProtection="1">
      <alignment horizontal="left" vertical="center" wrapText="1"/>
    </xf>
    <xf numFmtId="0" fontId="27" fillId="0" borderId="17"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31" xfId="0" applyFont="1" applyBorder="1" applyAlignment="1" applyProtection="1">
      <alignment horizontal="left" vertical="center" wrapText="1"/>
    </xf>
    <xf numFmtId="0" fontId="27" fillId="0" borderId="19" xfId="0" applyFont="1" applyBorder="1" applyAlignment="1" applyProtection="1">
      <alignment horizontal="left" vertical="center" wrapText="1"/>
    </xf>
    <xf numFmtId="0" fontId="27" fillId="0" borderId="15" xfId="0" applyFont="1" applyBorder="1" applyAlignment="1" applyProtection="1">
      <alignment horizontal="left" vertical="center" wrapText="1"/>
    </xf>
    <xf numFmtId="0" fontId="27" fillId="0" borderId="71" xfId="0" applyFont="1" applyBorder="1" applyAlignment="1" applyProtection="1">
      <alignment horizontal="left" vertical="center" wrapText="1"/>
    </xf>
    <xf numFmtId="0" fontId="25" fillId="2" borderId="39" xfId="0" applyFont="1" applyFill="1" applyBorder="1" applyAlignment="1" applyProtection="1">
      <alignment vertical="center" wrapText="1"/>
    </xf>
    <xf numFmtId="0" fontId="25" fillId="2" borderId="44" xfId="0" applyFont="1" applyFill="1" applyBorder="1" applyAlignment="1" applyProtection="1">
      <alignment horizontal="left" vertical="center" wrapText="1"/>
    </xf>
    <xf numFmtId="0" fontId="25" fillId="2" borderId="39" xfId="0" applyFont="1" applyFill="1" applyBorder="1" applyAlignment="1" applyProtection="1">
      <alignment horizontal="left" vertical="center" wrapText="1"/>
    </xf>
    <xf numFmtId="0" fontId="25" fillId="2" borderId="74" xfId="0" applyFont="1" applyFill="1" applyBorder="1" applyAlignment="1" applyProtection="1">
      <alignment horizontal="left" vertical="center" wrapText="1"/>
    </xf>
    <xf numFmtId="0" fontId="25" fillId="0" borderId="9" xfId="0" applyFont="1" applyFill="1" applyBorder="1" applyAlignment="1" applyProtection="1">
      <alignment horizontal="left" vertical="center" wrapText="1"/>
    </xf>
    <xf numFmtId="0" fontId="25" fillId="0" borderId="44" xfId="0" applyFont="1" applyFill="1" applyBorder="1" applyAlignment="1" applyProtection="1">
      <alignment horizontal="left" vertical="center" wrapText="1"/>
    </xf>
    <xf numFmtId="0" fontId="25" fillId="2" borderId="11" xfId="0" applyFont="1" applyFill="1" applyBorder="1" applyAlignment="1" applyProtection="1">
      <alignment horizontal="left" vertical="center" wrapText="1"/>
    </xf>
    <xf numFmtId="0" fontId="25" fillId="2" borderId="68" xfId="0" applyFont="1" applyFill="1" applyBorder="1" applyAlignment="1" applyProtection="1">
      <alignment horizontal="left" vertical="center" wrapText="1"/>
    </xf>
    <xf numFmtId="0" fontId="25" fillId="2" borderId="16" xfId="0" applyFont="1" applyFill="1" applyBorder="1" applyAlignment="1" applyProtection="1">
      <alignment horizontal="left" vertical="center" wrapText="1"/>
    </xf>
    <xf numFmtId="0" fontId="25" fillId="2" borderId="73" xfId="0" applyFont="1" applyFill="1" applyBorder="1" applyAlignment="1" applyProtection="1">
      <alignment horizontal="left" vertical="center" wrapText="1"/>
    </xf>
    <xf numFmtId="0" fontId="25" fillId="2" borderId="60" xfId="0" applyFont="1" applyFill="1" applyBorder="1" applyAlignment="1" applyProtection="1">
      <alignment horizontal="left" vertical="center" wrapText="1"/>
    </xf>
    <xf numFmtId="0" fontId="27" fillId="0" borderId="140" xfId="0" applyFont="1" applyBorder="1" applyAlignment="1" applyProtection="1">
      <alignment horizontal="center" vertical="center"/>
    </xf>
    <xf numFmtId="0" fontId="27" fillId="0" borderId="140" xfId="0" applyFont="1" applyBorder="1" applyAlignment="1" applyProtection="1">
      <alignment horizontal="left" vertical="center" wrapText="1"/>
    </xf>
    <xf numFmtId="0" fontId="27" fillId="0" borderId="141" xfId="0" applyFont="1" applyBorder="1" applyAlignment="1" applyProtection="1">
      <alignment horizontal="left" vertical="center" wrapText="1"/>
    </xf>
    <xf numFmtId="0" fontId="40" fillId="2" borderId="0" xfId="0" applyFont="1" applyFill="1" applyAlignment="1" applyProtection="1">
      <alignment horizontal="left" vertical="center" shrinkToFit="1"/>
    </xf>
    <xf numFmtId="0" fontId="31" fillId="0" borderId="86" xfId="0" applyFont="1" applyBorder="1" applyAlignment="1" applyProtection="1">
      <alignment horizontal="left" vertical="center"/>
    </xf>
    <xf numFmtId="0" fontId="31" fillId="0" borderId="139" xfId="0" applyFont="1" applyBorder="1" applyAlignment="1" applyProtection="1">
      <alignment horizontal="left" vertical="center"/>
    </xf>
    <xf numFmtId="0" fontId="24" fillId="2" borderId="0" xfId="0" applyFont="1" applyFill="1" applyAlignment="1" applyProtection="1">
      <alignment horizontal="center" vertical="center" shrinkToFit="1"/>
    </xf>
    <xf numFmtId="0" fontId="40" fillId="29" borderId="0" xfId="0" applyFont="1" applyFill="1" applyAlignment="1" applyProtection="1">
      <alignment horizontal="center" vertical="center"/>
      <protection locked="0"/>
    </xf>
    <xf numFmtId="0" fontId="12" fillId="29" borderId="0" xfId="0" applyFont="1" applyFill="1" applyAlignment="1" applyProtection="1">
      <alignment horizontal="center" vertical="center"/>
      <protection locked="0"/>
    </xf>
    <xf numFmtId="0" fontId="40" fillId="2" borderId="0" xfId="0" applyFont="1" applyFill="1" applyAlignment="1" applyProtection="1">
      <alignment horizontal="center" vertical="center"/>
    </xf>
    <xf numFmtId="0" fontId="27" fillId="0" borderId="86" xfId="0" applyFont="1" applyBorder="1" applyAlignment="1" applyProtection="1">
      <alignment horizontal="left" vertical="center" wrapText="1"/>
    </xf>
    <xf numFmtId="0" fontId="27" fillId="0" borderId="139" xfId="0" applyFont="1" applyBorder="1" applyAlignment="1" applyProtection="1">
      <alignment horizontal="left" vertical="center" wrapText="1"/>
    </xf>
    <xf numFmtId="0" fontId="22" fillId="3" borderId="1" xfId="0" applyFont="1" applyFill="1" applyBorder="1" applyAlignment="1" applyProtection="1">
      <alignment horizontal="center" vertical="center"/>
    </xf>
    <xf numFmtId="0" fontId="31" fillId="0" borderId="97" xfId="0" applyFont="1" applyBorder="1" applyAlignment="1" applyProtection="1">
      <alignment horizontal="left" vertical="center"/>
    </xf>
    <xf numFmtId="0" fontId="31" fillId="0" borderId="39" xfId="0" applyFont="1" applyBorder="1" applyAlignment="1" applyProtection="1">
      <alignment horizontal="left" vertical="center"/>
    </xf>
    <xf numFmtId="0" fontId="31" fillId="0" borderId="60" xfId="0" applyFont="1" applyBorder="1" applyAlignment="1" applyProtection="1">
      <alignment horizontal="left" vertical="center"/>
    </xf>
    <xf numFmtId="0" fontId="31" fillId="0" borderId="91" xfId="0" applyFont="1" applyBorder="1" applyAlignment="1" applyProtection="1">
      <alignment horizontal="left" vertical="center"/>
    </xf>
    <xf numFmtId="0" fontId="31" fillId="0" borderId="11" xfId="0" applyFont="1" applyBorder="1" applyAlignment="1" applyProtection="1">
      <alignment horizontal="left" vertical="center"/>
    </xf>
    <xf numFmtId="0" fontId="31" fillId="0" borderId="61" xfId="0" applyFont="1" applyBorder="1" applyAlignment="1" applyProtection="1">
      <alignment horizontal="left" vertical="center"/>
    </xf>
    <xf numFmtId="0" fontId="27" fillId="0" borderId="86" xfId="0" applyFont="1" applyBorder="1" applyAlignment="1" applyProtection="1">
      <alignment horizontal="center" vertical="center"/>
    </xf>
    <xf numFmtId="0" fontId="31" fillId="0" borderId="118" xfId="0" applyFont="1" applyBorder="1" applyAlignment="1" applyProtection="1">
      <alignment horizontal="center" vertical="center"/>
    </xf>
    <xf numFmtId="0" fontId="31" fillId="0" borderId="119" xfId="0" applyFont="1" applyBorder="1" applyAlignment="1" applyProtection="1">
      <alignment horizontal="center" vertical="center"/>
    </xf>
    <xf numFmtId="0" fontId="31" fillId="0" borderId="154" xfId="0" applyFont="1" applyBorder="1" applyAlignment="1" applyProtection="1">
      <alignment horizontal="center" vertical="center"/>
    </xf>
    <xf numFmtId="0" fontId="27" fillId="0" borderId="8" xfId="0" applyFont="1" applyBorder="1" applyAlignment="1" applyProtection="1">
      <alignment horizontal="center" vertical="center"/>
    </xf>
    <xf numFmtId="0" fontId="27" fillId="0" borderId="9" xfId="0" applyFont="1" applyBorder="1" applyAlignment="1" applyProtection="1">
      <alignment horizontal="center" vertical="center"/>
    </xf>
    <xf numFmtId="0" fontId="27" fillId="0" borderId="157" xfId="0" applyFont="1" applyBorder="1" applyAlignment="1" applyProtection="1">
      <alignment horizontal="center" vertical="center"/>
    </xf>
    <xf numFmtId="0" fontId="31" fillId="0" borderId="97" xfId="0" applyFont="1" applyBorder="1" applyAlignment="1" applyProtection="1">
      <alignment horizontal="center" vertical="center"/>
    </xf>
    <xf numFmtId="0" fontId="31" fillId="0" borderId="39" xfId="0" applyFont="1" applyBorder="1" applyAlignment="1" applyProtection="1">
      <alignment horizontal="center" vertical="center"/>
    </xf>
    <xf numFmtId="0" fontId="31" fillId="0" borderId="144" xfId="0" applyFont="1" applyBorder="1" applyAlignment="1" applyProtection="1">
      <alignment horizontal="center" vertical="center"/>
    </xf>
    <xf numFmtId="0" fontId="22" fillId="0" borderId="23" xfId="0" applyFont="1" applyBorder="1" applyAlignment="1" applyProtection="1">
      <alignment horizontal="center" vertical="center"/>
    </xf>
    <xf numFmtId="0" fontId="22" fillId="0" borderId="24" xfId="0" applyFont="1" applyBorder="1" applyAlignment="1" applyProtection="1">
      <alignment horizontal="center" vertical="center"/>
    </xf>
    <xf numFmtId="0" fontId="22" fillId="0" borderId="25" xfId="0" applyFont="1" applyBorder="1" applyAlignment="1" applyProtection="1">
      <alignment horizontal="center" vertical="center"/>
    </xf>
    <xf numFmtId="0" fontId="27" fillId="2" borderId="0" xfId="0" applyFont="1" applyFill="1" applyAlignment="1" applyProtection="1">
      <alignment horizontal="left" vertical="top" wrapText="1"/>
    </xf>
    <xf numFmtId="0" fontId="33" fillId="3" borderId="21" xfId="0" applyFont="1" applyFill="1" applyBorder="1" applyAlignment="1" applyProtection="1">
      <alignment horizontal="center" vertical="center" wrapText="1"/>
    </xf>
    <xf numFmtId="0" fontId="33" fillId="3" borderId="22" xfId="0" applyFont="1" applyFill="1" applyBorder="1" applyAlignment="1" applyProtection="1">
      <alignment horizontal="center" vertical="center" wrapText="1"/>
    </xf>
    <xf numFmtId="0" fontId="33" fillId="3" borderId="42" xfId="0" applyFont="1" applyFill="1" applyBorder="1" applyAlignment="1" applyProtection="1">
      <alignment horizontal="center" vertical="center" wrapText="1"/>
    </xf>
    <xf numFmtId="49" fontId="27" fillId="3" borderId="2" xfId="0" applyNumberFormat="1" applyFont="1" applyFill="1" applyBorder="1" applyAlignment="1" applyProtection="1">
      <alignment horizontal="center" vertical="center" wrapText="1"/>
    </xf>
    <xf numFmtId="49" fontId="27" fillId="3" borderId="3" xfId="0" applyNumberFormat="1" applyFont="1" applyFill="1" applyBorder="1" applyAlignment="1" applyProtection="1">
      <alignment horizontal="center" vertical="center" wrapText="1"/>
    </xf>
    <xf numFmtId="0" fontId="25" fillId="2" borderId="66" xfId="0" applyFont="1" applyFill="1" applyBorder="1" applyAlignment="1" applyProtection="1">
      <alignment horizontal="left" vertical="center" wrapText="1"/>
    </xf>
    <xf numFmtId="0" fontId="25" fillId="2" borderId="67" xfId="0" applyFont="1" applyFill="1" applyBorder="1" applyAlignment="1" applyProtection="1">
      <alignment horizontal="left" vertical="center" wrapText="1"/>
    </xf>
    <xf numFmtId="0" fontId="25" fillId="2" borderId="11" xfId="0" applyFont="1" applyFill="1" applyBorder="1" applyAlignment="1" applyProtection="1">
      <alignment vertical="center" wrapText="1"/>
    </xf>
    <xf numFmtId="0" fontId="27" fillId="0" borderId="5" xfId="0" applyFont="1" applyBorder="1" applyAlignment="1" applyProtection="1">
      <alignment horizontal="center" vertical="center" wrapText="1"/>
    </xf>
    <xf numFmtId="0" fontId="27" fillId="0" borderId="6" xfId="0" applyFont="1" applyBorder="1" applyAlignment="1" applyProtection="1">
      <alignment horizontal="center" vertical="center" wrapText="1"/>
    </xf>
    <xf numFmtId="0" fontId="27" fillId="0" borderId="70" xfId="0" applyFont="1" applyBorder="1" applyAlignment="1" applyProtection="1">
      <alignment horizontal="center" vertical="center" wrapText="1"/>
    </xf>
    <xf numFmtId="0" fontId="27" fillId="0" borderId="17" xfId="0" applyFont="1" applyBorder="1" applyAlignment="1" applyProtection="1">
      <alignment horizontal="center" vertical="center" wrapText="1"/>
    </xf>
    <xf numFmtId="0" fontId="27" fillId="0" borderId="31" xfId="0" applyFont="1" applyBorder="1" applyAlignment="1" applyProtection="1">
      <alignment horizontal="center" vertical="center" wrapText="1"/>
    </xf>
    <xf numFmtId="0" fontId="30" fillId="2" borderId="17" xfId="0" applyFont="1" applyFill="1" applyBorder="1" applyAlignment="1" applyProtection="1">
      <alignment horizontal="center" vertical="center"/>
    </xf>
    <xf numFmtId="0" fontId="83" fillId="0" borderId="145" xfId="0" applyFont="1" applyBorder="1" applyAlignment="1" applyProtection="1">
      <alignment horizontal="center" vertical="center"/>
    </xf>
    <xf numFmtId="0" fontId="27" fillId="0" borderId="123" xfId="0" applyFont="1" applyBorder="1" applyAlignment="1" applyProtection="1">
      <alignment horizontal="left" vertical="center" wrapText="1"/>
    </xf>
    <xf numFmtId="0" fontId="27" fillId="0" borderId="7" xfId="0" applyFont="1" applyBorder="1" applyAlignment="1" applyProtection="1">
      <alignment horizontal="left" vertical="center" wrapText="1"/>
    </xf>
    <xf numFmtId="0" fontId="21" fillId="0" borderId="2"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66" fillId="3" borderId="21" xfId="0" applyFont="1" applyFill="1" applyBorder="1" applyAlignment="1" applyProtection="1">
      <alignment horizontal="center" vertical="center" wrapText="1"/>
    </xf>
    <xf numFmtId="0" fontId="66" fillId="3" borderId="22" xfId="0" applyFont="1" applyFill="1" applyBorder="1" applyAlignment="1" applyProtection="1">
      <alignment horizontal="center" vertical="center" wrapText="1"/>
    </xf>
    <xf numFmtId="0" fontId="66" fillId="3" borderId="42" xfId="0" applyFont="1" applyFill="1" applyBorder="1" applyAlignment="1" applyProtection="1">
      <alignment horizontal="center" vertical="center" wrapText="1"/>
    </xf>
    <xf numFmtId="49" fontId="21" fillId="0" borderId="5" xfId="0" applyNumberFormat="1" applyFont="1" applyBorder="1" applyAlignment="1" applyProtection="1">
      <alignment horizontal="left" vertical="center" wrapText="1"/>
    </xf>
    <xf numFmtId="49" fontId="21" fillId="0" borderId="6" xfId="0" applyNumberFormat="1" applyFont="1" applyBorder="1" applyAlignment="1" applyProtection="1">
      <alignment horizontal="left" vertical="center" wrapText="1"/>
    </xf>
    <xf numFmtId="176" fontId="21" fillId="0" borderId="1" xfId="0" applyNumberFormat="1" applyFont="1" applyFill="1" applyBorder="1" applyAlignment="1" applyProtection="1">
      <alignment horizontal="right" vertical="center" shrinkToFit="1"/>
    </xf>
    <xf numFmtId="176" fontId="21" fillId="28" borderId="0" xfId="0" applyNumberFormat="1"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12" fillId="0" borderId="4"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21" fillId="0" borderId="2" xfId="0" applyFont="1" applyBorder="1" applyAlignment="1" applyProtection="1">
      <alignment horizontal="center" vertical="center"/>
    </xf>
    <xf numFmtId="0" fontId="21" fillId="0" borderId="3" xfId="0" applyFont="1" applyBorder="1" applyAlignment="1" applyProtection="1">
      <alignment horizontal="center" vertical="center"/>
    </xf>
    <xf numFmtId="0" fontId="21" fillId="0" borderId="4" xfId="0" applyFont="1" applyBorder="1" applyAlignment="1" applyProtection="1">
      <alignment horizontal="center" vertical="center"/>
    </xf>
    <xf numFmtId="0" fontId="34" fillId="0" borderId="92" xfId="0" applyFont="1" applyBorder="1" applyAlignment="1" applyProtection="1">
      <alignment horizontal="center" vertical="center"/>
    </xf>
    <xf numFmtId="0" fontId="34"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7" fillId="2" borderId="7" xfId="0" applyFont="1" applyFill="1" applyBorder="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5"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34" fillId="0" borderId="2" xfId="0" applyFont="1" applyBorder="1" applyAlignment="1" applyProtection="1">
      <alignment horizontal="center" vertical="center" wrapText="1"/>
    </xf>
    <xf numFmtId="0" fontId="34" fillId="0" borderId="4" xfId="0" applyFont="1" applyBorder="1" applyAlignment="1" applyProtection="1">
      <alignment horizontal="center" vertical="center" wrapText="1"/>
    </xf>
    <xf numFmtId="0" fontId="34" fillId="0" borderId="13" xfId="0" applyFont="1" applyBorder="1" applyAlignment="1" applyProtection="1">
      <alignment horizontal="center" vertical="center" wrapText="1"/>
    </xf>
    <xf numFmtId="0" fontId="34" fillId="0" borderId="37" xfId="0" applyFont="1" applyBorder="1" applyAlignment="1" applyProtection="1">
      <alignment horizontal="center" vertical="center" wrapText="1"/>
    </xf>
    <xf numFmtId="0" fontId="27" fillId="2" borderId="5" xfId="0" applyFont="1" applyFill="1" applyBorder="1" applyAlignment="1" applyProtection="1">
      <alignment horizontal="center" vertical="center" wrapText="1"/>
    </xf>
    <xf numFmtId="0" fontId="27" fillId="2" borderId="7"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17" fillId="2" borderId="37" xfId="0" applyFont="1" applyFill="1" applyBorder="1" applyAlignment="1" applyProtection="1">
      <alignment horizontal="center" vertical="center" wrapText="1"/>
    </xf>
    <xf numFmtId="0" fontId="17" fillId="2" borderId="99" xfId="0" applyFont="1" applyFill="1" applyBorder="1" applyAlignment="1" applyProtection="1">
      <alignment horizontal="center" vertical="center" wrapText="1"/>
    </xf>
    <xf numFmtId="176" fontId="21" fillId="30" borderId="19" xfId="0" applyNumberFormat="1" applyFont="1" applyFill="1" applyBorder="1" applyAlignment="1" applyProtection="1">
      <alignment horizontal="right" vertical="center" shrinkToFit="1"/>
      <protection locked="0"/>
    </xf>
    <xf numFmtId="176" fontId="21" fillId="30" borderId="71" xfId="0" applyNumberFormat="1" applyFont="1" applyFill="1" applyBorder="1" applyAlignment="1" applyProtection="1">
      <alignment horizontal="right" vertical="center" shrinkToFit="1"/>
      <protection locked="0"/>
    </xf>
    <xf numFmtId="176" fontId="21" fillId="0" borderId="2" xfId="0" applyNumberFormat="1" applyFont="1" applyFill="1" applyBorder="1" applyAlignment="1" applyProtection="1">
      <alignment horizontal="right" vertical="center" shrinkToFit="1"/>
      <protection locked="0"/>
    </xf>
    <xf numFmtId="176" fontId="21" fillId="0" borderId="4" xfId="0" applyNumberFormat="1" applyFont="1" applyFill="1" applyBorder="1" applyAlignment="1" applyProtection="1">
      <alignment horizontal="right" vertical="center" shrinkToFit="1"/>
      <protection locked="0"/>
    </xf>
    <xf numFmtId="0" fontId="76" fillId="2" borderId="148" xfId="0" applyFont="1" applyFill="1" applyBorder="1" applyAlignment="1" applyProtection="1">
      <alignment horizontal="center" vertical="center" wrapText="1"/>
    </xf>
    <xf numFmtId="0" fontId="76" fillId="2" borderId="145"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1" fillId="2" borderId="0" xfId="0" applyFont="1" applyFill="1" applyAlignment="1" applyProtection="1">
      <alignment horizontal="left" vertical="center" wrapText="1"/>
    </xf>
    <xf numFmtId="0" fontId="31" fillId="2" borderId="112" xfId="0" applyFont="1" applyFill="1" applyBorder="1" applyAlignment="1" applyProtection="1">
      <alignment horizontal="left" vertical="center" wrapText="1"/>
    </xf>
    <xf numFmtId="0" fontId="31" fillId="2" borderId="0" xfId="0" applyFont="1" applyFill="1" applyBorder="1" applyAlignment="1" applyProtection="1">
      <alignment horizontal="left" vertical="center" wrapText="1"/>
    </xf>
    <xf numFmtId="176" fontId="21" fillId="0" borderId="2" xfId="0" applyNumberFormat="1" applyFont="1" applyBorder="1" applyAlignment="1" applyProtection="1">
      <alignment horizontal="right" vertical="center" shrinkToFit="1"/>
      <protection locked="0"/>
    </xf>
    <xf numFmtId="176" fontId="21" fillId="0" borderId="4" xfId="0" applyNumberFormat="1" applyFont="1" applyBorder="1" applyAlignment="1" applyProtection="1">
      <alignment horizontal="right" vertical="center" shrinkToFit="1"/>
      <protection locked="0"/>
    </xf>
    <xf numFmtId="176" fontId="21" fillId="30" borderId="62" xfId="0" applyNumberFormat="1" applyFont="1" applyFill="1" applyBorder="1" applyAlignment="1" applyProtection="1">
      <alignment horizontal="right" vertical="center" shrinkToFit="1"/>
      <protection locked="0"/>
    </xf>
    <xf numFmtId="176" fontId="21" fillId="30" borderId="96" xfId="0" applyNumberFormat="1" applyFont="1" applyFill="1" applyBorder="1" applyAlignment="1" applyProtection="1">
      <alignment horizontal="right" vertical="center" shrinkToFit="1"/>
      <protection locked="0"/>
    </xf>
    <xf numFmtId="176" fontId="21" fillId="0" borderId="48" xfId="0" applyNumberFormat="1" applyFont="1" applyFill="1" applyBorder="1" applyAlignment="1" applyProtection="1">
      <alignment horizontal="right" vertical="center" shrinkToFit="1"/>
    </xf>
    <xf numFmtId="0" fontId="21" fillId="0" borderId="62" xfId="0" applyFont="1" applyBorder="1" applyAlignment="1" applyProtection="1">
      <alignment horizontal="center" vertical="center"/>
    </xf>
    <xf numFmtId="0" fontId="21" fillId="0" borderId="92" xfId="0" applyFont="1" applyBorder="1" applyAlignment="1" applyProtection="1">
      <alignment horizontal="center" vertical="center"/>
    </xf>
    <xf numFmtId="0" fontId="21" fillId="0" borderId="77" xfId="0" applyFont="1" applyBorder="1" applyAlignment="1" applyProtection="1">
      <alignment horizontal="center" vertical="center"/>
    </xf>
    <xf numFmtId="176" fontId="21" fillId="0" borderId="62" xfId="0" applyNumberFormat="1" applyFont="1" applyBorder="1" applyAlignment="1" applyProtection="1">
      <alignment horizontal="right" vertical="center" shrinkToFit="1"/>
      <protection locked="0"/>
    </xf>
    <xf numFmtId="176" fontId="21" fillId="0" borderId="77" xfId="0" applyNumberFormat="1" applyFont="1" applyBorder="1" applyAlignment="1" applyProtection="1">
      <alignment horizontal="right" vertical="center" shrinkToFit="1"/>
      <protection locked="0"/>
    </xf>
    <xf numFmtId="0" fontId="17" fillId="2" borderId="55" xfId="0" applyFont="1" applyFill="1" applyBorder="1" applyAlignment="1" applyProtection="1">
      <alignment horizontal="center" vertical="center" wrapText="1"/>
    </xf>
    <xf numFmtId="0" fontId="17" fillId="2" borderId="110" xfId="0" applyFont="1" applyFill="1" applyBorder="1" applyAlignment="1" applyProtection="1">
      <alignment horizontal="center" vertical="center" wrapText="1"/>
    </xf>
    <xf numFmtId="0" fontId="75" fillId="2" borderId="2" xfId="0" applyFont="1" applyFill="1" applyBorder="1" applyAlignment="1" applyProtection="1">
      <alignment horizontal="center" vertical="center"/>
    </xf>
    <xf numFmtId="0" fontId="75"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4" fillId="2" borderId="34" xfId="0" applyFont="1" applyFill="1" applyBorder="1" applyAlignment="1" applyProtection="1">
      <alignment horizontal="center" vertical="center" wrapText="1"/>
    </xf>
    <xf numFmtId="0" fontId="75" fillId="2" borderId="1" xfId="0" applyFont="1" applyFill="1" applyBorder="1" applyAlignment="1" applyProtection="1">
      <alignment horizontal="center" vertical="center"/>
    </xf>
    <xf numFmtId="0" fontId="76" fillId="0" borderId="0" xfId="0" applyFont="1" applyBorder="1" applyAlignment="1" applyProtection="1">
      <alignment horizontal="center" vertical="center" wrapTex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7" fillId="2" borderId="21" xfId="0" applyFont="1" applyFill="1" applyBorder="1" applyAlignment="1" applyProtection="1">
      <alignment horizontal="left" vertical="center"/>
    </xf>
    <xf numFmtId="0" fontId="17" fillId="2" borderId="22" xfId="0" applyFont="1" applyFill="1" applyBorder="1" applyAlignment="1" applyProtection="1">
      <alignment horizontal="left" vertical="center"/>
    </xf>
    <xf numFmtId="0" fontId="17" fillId="2" borderId="42" xfId="0" applyFont="1" applyFill="1" applyBorder="1" applyAlignment="1" applyProtection="1">
      <alignment horizontal="left" vertical="center"/>
    </xf>
    <xf numFmtId="0" fontId="12" fillId="2" borderId="13"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31" fillId="2" borderId="13" xfId="0" applyFont="1" applyFill="1" applyBorder="1" applyAlignment="1" applyProtection="1">
      <alignment horizontal="center" vertical="center" wrapText="1"/>
    </xf>
    <xf numFmtId="0" fontId="31" fillId="2" borderId="14" xfId="0" applyFont="1" applyFill="1" applyBorder="1" applyAlignment="1" applyProtection="1">
      <alignment horizontal="center" vertical="center" wrapText="1"/>
    </xf>
    <xf numFmtId="0" fontId="17" fillId="0" borderId="22" xfId="0" applyFont="1" applyBorder="1" applyAlignment="1" applyProtection="1">
      <alignment horizontal="center" vertical="center" wrapText="1"/>
    </xf>
    <xf numFmtId="0" fontId="31" fillId="2" borderId="1" xfId="0" applyFont="1" applyFill="1" applyBorder="1" applyAlignment="1" applyProtection="1">
      <alignment horizontal="center" vertical="center" wrapText="1"/>
    </xf>
    <xf numFmtId="0" fontId="74" fillId="3" borderId="85" xfId="0" applyFont="1" applyFill="1" applyBorder="1" applyAlignment="1" applyProtection="1">
      <alignment horizontal="center" vertical="center"/>
    </xf>
    <xf numFmtId="0" fontId="74" fillId="3" borderId="64" xfId="0" applyFont="1" applyFill="1" applyBorder="1" applyAlignment="1" applyProtection="1">
      <alignment horizontal="center" vertical="center"/>
    </xf>
    <xf numFmtId="0" fontId="25" fillId="2" borderId="143"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42" xfId="0" applyFont="1" applyFill="1" applyBorder="1" applyAlignment="1" applyProtection="1">
      <alignment vertical="center" wrapText="1"/>
    </xf>
    <xf numFmtId="0" fontId="17" fillId="2" borderId="132" xfId="0" applyFont="1" applyFill="1" applyBorder="1" applyAlignment="1" applyProtection="1">
      <alignment horizontal="center" vertical="center" wrapText="1"/>
    </xf>
    <xf numFmtId="0" fontId="17" fillId="2" borderId="24" xfId="0" applyFont="1" applyFill="1" applyBorder="1" applyAlignment="1" applyProtection="1">
      <alignment horizontal="center" vertical="center" wrapText="1"/>
    </xf>
    <xf numFmtId="0" fontId="17" fillId="2" borderId="133" xfId="0" applyFont="1" applyFill="1" applyBorder="1" applyAlignment="1" applyProtection="1">
      <alignment horizontal="center" vertical="center" wrapText="1"/>
    </xf>
    <xf numFmtId="0" fontId="17" fillId="2" borderId="0" xfId="0" applyFont="1" applyFill="1" applyAlignment="1" applyProtection="1">
      <alignment horizontal="center" vertical="center" wrapText="1"/>
    </xf>
    <xf numFmtId="0" fontId="17" fillId="2" borderId="116" xfId="0" applyFont="1" applyFill="1" applyBorder="1" applyAlignment="1" applyProtection="1">
      <alignment horizontal="center" vertical="center" wrapText="1"/>
    </xf>
    <xf numFmtId="0" fontId="17" fillId="2" borderId="112" xfId="0" applyFont="1" applyFill="1" applyBorder="1" applyAlignment="1" applyProtection="1">
      <alignment horizontal="center" vertical="center" wrapText="1"/>
    </xf>
    <xf numFmtId="0" fontId="17" fillId="2" borderId="134" xfId="0" applyFont="1" applyFill="1" applyBorder="1" applyAlignment="1" applyProtection="1">
      <alignment horizontal="center" vertical="center" wrapText="1"/>
    </xf>
    <xf numFmtId="0" fontId="17" fillId="2" borderId="115" xfId="0" applyFont="1" applyFill="1" applyBorder="1" applyAlignment="1" applyProtection="1">
      <alignment horizontal="center" vertical="center" wrapText="1"/>
    </xf>
    <xf numFmtId="0" fontId="17" fillId="0" borderId="132" xfId="0" applyFont="1" applyBorder="1" applyAlignment="1" applyProtection="1">
      <alignment horizontal="center" vertical="center"/>
    </xf>
    <xf numFmtId="0" fontId="17" fillId="0" borderId="133"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17" fillId="2" borderId="115" xfId="0" applyFont="1" applyFill="1" applyBorder="1" applyAlignment="1" applyProtection="1">
      <alignment horizontal="center" vertical="center"/>
    </xf>
    <xf numFmtId="0" fontId="17" fillId="2" borderId="37" xfId="0" applyFont="1" applyFill="1" applyBorder="1" applyAlignment="1" applyProtection="1">
      <alignment horizontal="center" vertical="center"/>
    </xf>
    <xf numFmtId="0" fontId="17" fillId="2" borderId="99" xfId="0" applyFont="1" applyFill="1" applyBorder="1" applyAlignment="1" applyProtection="1">
      <alignment horizontal="center" vertical="center"/>
    </xf>
    <xf numFmtId="0" fontId="17" fillId="2" borderId="132" xfId="0" applyFont="1" applyFill="1" applyBorder="1" applyAlignment="1" applyProtection="1">
      <alignment horizontal="center" vertical="center"/>
    </xf>
    <xf numFmtId="0" fontId="17" fillId="2" borderId="17" xfId="0" applyFont="1" applyFill="1" applyBorder="1" applyAlignment="1" applyProtection="1">
      <alignment horizontal="center" vertical="center"/>
    </xf>
    <xf numFmtId="0" fontId="17" fillId="2" borderId="116" xfId="0" applyFont="1" applyFill="1" applyBorder="1" applyAlignment="1" applyProtection="1">
      <alignment horizontal="center" vertical="center"/>
    </xf>
    <xf numFmtId="0" fontId="12" fillId="2" borderId="17" xfId="0" applyFont="1" applyFill="1" applyBorder="1" applyAlignment="1" applyProtection="1">
      <alignment horizontal="center" vertical="center" wrapText="1"/>
    </xf>
    <xf numFmtId="0" fontId="12" fillId="2" borderId="18" xfId="0" applyFont="1" applyFill="1" applyBorder="1" applyAlignment="1" applyProtection="1">
      <alignment horizontal="center" vertical="center" wrapText="1"/>
    </xf>
    <xf numFmtId="0" fontId="17" fillId="2" borderId="85" xfId="0" applyFont="1" applyFill="1" applyBorder="1" applyAlignment="1" applyProtection="1">
      <alignment horizontal="center" vertical="center" wrapText="1"/>
    </xf>
    <xf numFmtId="0" fontId="17" fillId="2" borderId="69" xfId="0" applyFont="1" applyFill="1" applyBorder="1" applyAlignment="1" applyProtection="1">
      <alignment horizontal="center" vertical="center" wrapText="1"/>
    </xf>
    <xf numFmtId="0" fontId="17" fillId="2" borderId="64" xfId="0" applyFont="1" applyFill="1" applyBorder="1" applyAlignment="1" applyProtection="1">
      <alignment horizontal="center" vertical="center" wrapText="1"/>
    </xf>
    <xf numFmtId="176" fontId="21" fillId="30" borderId="2" xfId="0" applyNumberFormat="1" applyFont="1" applyFill="1" applyBorder="1" applyAlignment="1" applyProtection="1">
      <alignment horizontal="right" vertical="center" shrinkToFit="1"/>
      <protection locked="0"/>
    </xf>
    <xf numFmtId="176" fontId="21" fillId="30" borderId="83" xfId="0" applyNumberFormat="1" applyFont="1" applyFill="1" applyBorder="1" applyAlignment="1" applyProtection="1">
      <alignment horizontal="right" vertical="center" shrinkToFit="1"/>
      <protection locked="0"/>
    </xf>
    <xf numFmtId="0" fontId="21" fillId="0" borderId="63" xfId="0" applyFont="1" applyBorder="1" applyAlignment="1" applyProtection="1">
      <alignment horizontal="center" vertical="center"/>
    </xf>
    <xf numFmtId="0" fontId="21" fillId="0" borderId="79" xfId="0" applyFont="1" applyBorder="1" applyAlignment="1" applyProtection="1">
      <alignment horizontal="center" vertical="center"/>
    </xf>
    <xf numFmtId="0" fontId="21" fillId="0" borderId="81" xfId="0" applyFont="1" applyBorder="1" applyAlignment="1" applyProtection="1">
      <alignment horizontal="center" vertical="center"/>
    </xf>
    <xf numFmtId="176" fontId="21" fillId="0" borderId="63" xfId="0" applyNumberFormat="1" applyFont="1" applyFill="1" applyBorder="1" applyAlignment="1" applyProtection="1">
      <alignment horizontal="right" vertical="center" shrinkToFit="1"/>
      <protection locked="0"/>
    </xf>
    <xf numFmtId="176" fontId="21" fillId="0" borderId="81"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176" fontId="21" fillId="30" borderId="93" xfId="0" applyNumberFormat="1" applyFont="1" applyFill="1" applyBorder="1" applyAlignment="1" applyProtection="1">
      <alignment horizontal="right" vertical="center" shrinkToFit="1"/>
      <protection locked="0"/>
    </xf>
    <xf numFmtId="0" fontId="31" fillId="2" borderId="2" xfId="0" applyFont="1" applyFill="1" applyBorder="1" applyAlignment="1" applyProtection="1">
      <alignment horizontal="left" vertical="center" wrapText="1"/>
    </xf>
    <xf numFmtId="0" fontId="31" fillId="2" borderId="83" xfId="0" applyFont="1" applyFill="1" applyBorder="1" applyAlignment="1" applyProtection="1">
      <alignment horizontal="left" vertical="center" wrapText="1"/>
    </xf>
    <xf numFmtId="0" fontId="63" fillId="0" borderId="50" xfId="0" applyFont="1" applyBorder="1" applyAlignment="1">
      <alignment horizontal="center" vertical="center" wrapText="1"/>
    </xf>
    <xf numFmtId="0" fontId="63" fillId="0" borderId="1" xfId="0" applyFont="1" applyBorder="1" applyAlignment="1">
      <alignment horizontal="center" vertical="center" wrapText="1"/>
    </xf>
    <xf numFmtId="0" fontId="63" fillId="0" borderId="54" xfId="0" applyFont="1" applyBorder="1" applyAlignment="1">
      <alignment horizontal="center" vertical="center" wrapText="1"/>
    </xf>
    <xf numFmtId="0" fontId="63" fillId="0" borderId="78" xfId="0" applyFont="1" applyBorder="1" applyAlignment="1">
      <alignment horizontal="center" vertical="center" wrapText="1"/>
    </xf>
    <xf numFmtId="0" fontId="63" fillId="0" borderId="3" xfId="0" applyFont="1" applyBorder="1" applyAlignment="1">
      <alignment horizontal="center" vertical="center" wrapText="1"/>
    </xf>
    <xf numFmtId="0" fontId="63" fillId="0" borderId="83" xfId="0" applyFont="1" applyBorder="1" applyAlignment="1">
      <alignment horizontal="center" vertical="center" wrapText="1"/>
    </xf>
    <xf numFmtId="49" fontId="79" fillId="0" borderId="47" xfId="0" applyNumberFormat="1" applyFont="1" applyBorder="1" applyAlignment="1">
      <alignment horizontal="center" vertical="center"/>
    </xf>
    <xf numFmtId="49" fontId="79" fillId="0" borderId="50" xfId="0" applyNumberFormat="1" applyFont="1" applyBorder="1" applyAlignment="1">
      <alignment horizontal="center" vertical="center"/>
    </xf>
    <xf numFmtId="49" fontId="79" fillId="0" borderId="57" xfId="0" applyNumberFormat="1" applyFont="1" applyBorder="1" applyAlignment="1">
      <alignment horizontal="center" vertical="center"/>
    </xf>
    <xf numFmtId="49" fontId="79" fillId="0" borderId="62" xfId="0" applyNumberFormat="1" applyFont="1" applyBorder="1" applyAlignment="1">
      <alignment horizontal="center" vertical="center"/>
    </xf>
    <xf numFmtId="49" fontId="79" fillId="0" borderId="2" xfId="0" applyNumberFormat="1" applyFont="1" applyBorder="1" applyAlignment="1">
      <alignment horizontal="center" vertical="center"/>
    </xf>
    <xf numFmtId="49" fontId="79" fillId="0" borderId="63" xfId="0" applyNumberFormat="1" applyFont="1" applyBorder="1" applyAlignment="1">
      <alignment horizontal="center" vertical="center"/>
    </xf>
    <xf numFmtId="0" fontId="63" fillId="0" borderId="47" xfId="0" applyFont="1" applyBorder="1" applyAlignment="1">
      <alignment horizontal="center" vertical="center"/>
    </xf>
    <xf numFmtId="0" fontId="63" fillId="0" borderId="48" xfId="0" applyFont="1" applyBorder="1" applyAlignment="1">
      <alignment horizontal="center" vertical="center"/>
    </xf>
    <xf numFmtId="0" fontId="63" fillId="0" borderId="49" xfId="0" applyFont="1" applyBorder="1" applyAlignment="1">
      <alignment horizontal="center" vertical="center"/>
    </xf>
    <xf numFmtId="0" fontId="85" fillId="0" borderId="47" xfId="0" applyFont="1" applyBorder="1" applyAlignment="1">
      <alignment horizontal="center" vertical="center" wrapText="1"/>
    </xf>
    <xf numFmtId="0" fontId="85" fillId="0" borderId="48" xfId="0" applyFont="1" applyBorder="1" applyAlignment="1">
      <alignment horizontal="center" vertical="center" wrapText="1"/>
    </xf>
    <xf numFmtId="0" fontId="85" fillId="0" borderId="49" xfId="0" applyFont="1" applyBorder="1" applyAlignment="1">
      <alignment horizontal="center" vertical="center" wrapText="1"/>
    </xf>
    <xf numFmtId="0" fontId="63" fillId="0" borderId="47" xfId="0" applyFont="1" applyBorder="1" applyAlignment="1">
      <alignment horizontal="center" vertical="center" wrapText="1"/>
    </xf>
    <xf numFmtId="0" fontId="63" fillId="0" borderId="49" xfId="0" applyFont="1" applyBorder="1" applyAlignment="1">
      <alignment horizontal="center" vertical="center" wrapText="1"/>
    </xf>
    <xf numFmtId="0" fontId="63" fillId="0" borderId="29" xfId="0" applyFont="1" applyBorder="1" applyAlignment="1">
      <alignment horizontal="center" vertical="center" wrapText="1"/>
    </xf>
    <xf numFmtId="0" fontId="63" fillId="0" borderId="30" xfId="0" applyFont="1" applyBorder="1" applyAlignment="1">
      <alignment horizontal="center" vertical="center" wrapText="1"/>
    </xf>
    <xf numFmtId="0" fontId="63" fillId="0" borderId="88" xfId="0" applyFont="1" applyBorder="1" applyAlignment="1">
      <alignment horizontal="center" vertical="center" wrapText="1"/>
    </xf>
    <xf numFmtId="0" fontId="63" fillId="0" borderId="95" xfId="46" applyFont="1" applyBorder="1" applyAlignment="1">
      <alignment horizontal="center" vertical="center" wrapText="1"/>
    </xf>
    <xf numFmtId="0" fontId="63" fillId="0" borderId="78" xfId="46" applyFont="1" applyBorder="1" applyAlignment="1">
      <alignment horizontal="center" vertical="center" wrapText="1"/>
    </xf>
    <xf numFmtId="0" fontId="63" fillId="0" borderId="94" xfId="46" applyFont="1" applyBorder="1" applyAlignment="1">
      <alignment horizontal="center" vertical="center" wrapText="1"/>
    </xf>
    <xf numFmtId="0" fontId="63" fillId="0" borderId="54" xfId="0" applyFont="1" applyBorder="1" applyAlignment="1">
      <alignment horizontal="center" vertical="center"/>
    </xf>
    <xf numFmtId="0" fontId="63" fillId="0" borderId="59" xfId="0" applyFont="1" applyBorder="1" applyAlignment="1">
      <alignment horizontal="center" vertical="center"/>
    </xf>
    <xf numFmtId="0" fontId="63" fillId="0" borderId="95" xfId="0" applyFont="1" applyBorder="1" applyAlignment="1">
      <alignment horizontal="center" vertical="center" wrapText="1"/>
    </xf>
    <xf numFmtId="0" fontId="63" fillId="0" borderId="92" xfId="0" applyFont="1" applyBorder="1" applyAlignment="1">
      <alignment horizontal="center" vertical="center" wrapText="1"/>
    </xf>
    <xf numFmtId="0" fontId="63" fillId="0" borderId="96" xfId="0" applyFont="1" applyBorder="1" applyAlignment="1">
      <alignment horizontal="center" vertical="center" wrapText="1"/>
    </xf>
    <xf numFmtId="0" fontId="72" fillId="0" borderId="47" xfId="56" applyFont="1" applyBorder="1" applyAlignment="1">
      <alignment horizontal="center" vertical="center" wrapText="1"/>
    </xf>
    <xf numFmtId="0" fontId="72" fillId="0" borderId="48" xfId="56" applyFont="1" applyBorder="1" applyAlignment="1">
      <alignment horizontal="center" vertical="center" wrapText="1"/>
    </xf>
    <xf numFmtId="0" fontId="72" fillId="0" borderId="49" xfId="56" applyFont="1" applyBorder="1" applyAlignment="1">
      <alignment horizontal="center" vertical="center" wrapText="1"/>
    </xf>
    <xf numFmtId="0" fontId="72" fillId="0" borderId="50" xfId="56" applyFont="1" applyBorder="1" applyAlignment="1">
      <alignment horizontal="center" vertical="center" wrapText="1"/>
    </xf>
    <xf numFmtId="0" fontId="72" fillId="0" borderId="1" xfId="56" applyFont="1" applyBorder="1" applyAlignment="1">
      <alignment horizontal="center" vertical="center" wrapText="1"/>
    </xf>
    <xf numFmtId="0" fontId="72"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9">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checked="Checked"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checked="Checked" fmlaLink="$AM$102" lockText="1" noThreeD="1"/>
</file>

<file path=xl/ctrlProps/ctrlProp41.xml><?xml version="1.0" encoding="utf-8"?>
<formControlPr xmlns="http://schemas.microsoft.com/office/spreadsheetml/2009/9/main" objectType="CheckBox" checked="Checked"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3309" y="680081"/>
          <a:ext cx="4600113" cy="102489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619250"/>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0296" y="35325326"/>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0296" y="36542870"/>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0296" y="35325326"/>
              <a:ext cx="188015"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0296" y="16739152"/>
              <a:ext cx="188015" cy="3141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0296" y="19323326"/>
              <a:ext cx="188015" cy="33894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1513" y="22098000"/>
              <a:ext cx="179733"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57150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361376" y="269433"/>
          <a:ext cx="7485905" cy="2845699"/>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0296" y="31708559"/>
              <a:ext cx="184205" cy="35008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0296" y="34960891"/>
              <a:ext cx="184205" cy="2484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9525</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228600</xdr:rowOff>
        </xdr:from>
        <xdr:to>
          <xdr:col>6</xdr:col>
          <xdr:colOff>0</xdr:colOff>
          <xdr:row>130</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180975</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134</xdr:row>
          <xdr:rowOff>9525</xdr:rowOff>
        </xdr:from>
        <xdr:to>
          <xdr:col>5</xdr:col>
          <xdr:colOff>180975</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219075</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276225</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15</xdr:col>
      <xdr:colOff>428479</xdr:colOff>
      <xdr:row>26</xdr:row>
      <xdr:rowOff>29391</xdr:rowOff>
    </xdr:from>
    <xdr:to>
      <xdr:col>18</xdr:col>
      <xdr:colOff>23249</xdr:colOff>
      <xdr:row>26</xdr:row>
      <xdr:rowOff>220293</xdr:rowOff>
    </xdr:to>
    <xdr:sp macro="" textlink="">
      <xdr:nvSpPr>
        <xdr:cNvPr id="2" name="テキスト ボックス 1">
          <a:extLst>
            <a:ext uri="{FF2B5EF4-FFF2-40B4-BE49-F238E27FC236}">
              <a16:creationId xmlns:a16="http://schemas.microsoft.com/office/drawing/2014/main" id="{23B4B966-9A4D-46E9-A564-4DC188EF4C7E}"/>
            </a:ext>
          </a:extLst>
        </xdr:cNvPr>
        <xdr:cNvSpPr txBox="1"/>
      </xdr:nvSpPr>
      <xdr:spPr>
        <a:xfrm>
          <a:off x="2866879" y="5622471"/>
          <a:ext cx="753010"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16</xdr:col>
      <xdr:colOff>0</xdr:colOff>
      <xdr:row>28</xdr:row>
      <xdr:rowOff>56875</xdr:rowOff>
    </xdr:from>
    <xdr:to>
      <xdr:col>18</xdr:col>
      <xdr:colOff>25153</xdr:colOff>
      <xdr:row>28</xdr:row>
      <xdr:rowOff>243967</xdr:rowOff>
    </xdr:to>
    <xdr:sp macro="" textlink="">
      <xdr:nvSpPr>
        <xdr:cNvPr id="3" name="テキスト ボックス 2">
          <a:extLst>
            <a:ext uri="{FF2B5EF4-FFF2-40B4-BE49-F238E27FC236}">
              <a16:creationId xmlns:a16="http://schemas.microsoft.com/office/drawing/2014/main" id="{DF6BA10A-6A83-4658-BED4-43D772F7D13F}"/>
            </a:ext>
          </a:extLst>
        </xdr:cNvPr>
        <xdr:cNvSpPr txBox="1"/>
      </xdr:nvSpPr>
      <xdr:spPr>
        <a:xfrm>
          <a:off x="2865120" y="6122395"/>
          <a:ext cx="75667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6" name="テキスト ボックス 5">
          <a:extLst>
            <a:ext uri="{FF2B5EF4-FFF2-40B4-BE49-F238E27FC236}">
              <a16:creationId xmlns:a16="http://schemas.microsoft.com/office/drawing/2014/main" id="{5CE97B2C-31BA-4896-8E4D-891220F4C0F8}"/>
            </a:ext>
          </a:extLst>
        </xdr:cNvPr>
        <xdr:cNvSpPr txBox="1"/>
      </xdr:nvSpPr>
      <xdr:spPr>
        <a:xfrm>
          <a:off x="2865120" y="6833914"/>
          <a:ext cx="75667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8" name="テキスト ボックス 7">
          <a:extLst>
            <a:ext uri="{FF2B5EF4-FFF2-40B4-BE49-F238E27FC236}">
              <a16:creationId xmlns:a16="http://schemas.microsoft.com/office/drawing/2014/main" id="{E1BEEA63-6391-4ACB-9C23-B872585B83B9}"/>
            </a:ext>
          </a:extLst>
        </xdr:cNvPr>
        <xdr:cNvSpPr txBox="1"/>
      </xdr:nvSpPr>
      <xdr:spPr>
        <a:xfrm>
          <a:off x="2865120" y="7067755"/>
          <a:ext cx="75656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9" name="テキスト ボックス 8">
          <a:extLst>
            <a:ext uri="{FF2B5EF4-FFF2-40B4-BE49-F238E27FC236}">
              <a16:creationId xmlns:a16="http://schemas.microsoft.com/office/drawing/2014/main" id="{5A7CFECB-2094-4430-BF39-9DE3C4F0C016}"/>
            </a:ext>
          </a:extLst>
        </xdr:cNvPr>
        <xdr:cNvSpPr txBox="1"/>
      </xdr:nvSpPr>
      <xdr:spPr>
        <a:xfrm>
          <a:off x="2865120" y="7717638"/>
          <a:ext cx="75667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10" name="テキスト ボックス 9">
          <a:extLst>
            <a:ext uri="{FF2B5EF4-FFF2-40B4-BE49-F238E27FC236}">
              <a16:creationId xmlns:a16="http://schemas.microsoft.com/office/drawing/2014/main" id="{3FA0A9B0-D8E4-4FB7-B77B-006D723121EE}"/>
            </a:ext>
          </a:extLst>
        </xdr:cNvPr>
        <xdr:cNvSpPr txBox="1"/>
      </xdr:nvSpPr>
      <xdr:spPr>
        <a:xfrm>
          <a:off x="2875192" y="7372581"/>
          <a:ext cx="75667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531715" y="173671"/>
          <a:ext cx="9367790" cy="710280"/>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view="pageBreakPreview" zoomScaleNormal="100" zoomScaleSheetLayoutView="100" workbookViewId="0"/>
  </sheetViews>
  <sheetFormatPr defaultColWidth="9" defaultRowHeight="20.100000000000001" customHeight="1"/>
  <cols>
    <col min="1" max="1" width="4.625" style="109" customWidth="1"/>
    <col min="2" max="2" width="11" style="109" customWidth="1"/>
    <col min="3" max="12" width="2.625" style="153" customWidth="1"/>
    <col min="13" max="17" width="2.75" style="153" customWidth="1"/>
    <col min="18" max="22" width="2.625" style="153" customWidth="1"/>
    <col min="23" max="23" width="14.125" style="153" customWidth="1"/>
    <col min="24" max="24" width="25" style="153" customWidth="1"/>
    <col min="25" max="25" width="30.75" style="153" customWidth="1"/>
    <col min="26" max="26" width="8.625" style="109" customWidth="1"/>
    <col min="27" max="27" width="9.125" style="109" customWidth="1"/>
    <col min="28" max="28" width="7.625" style="109" customWidth="1"/>
    <col min="29" max="29" width="9" style="109" hidden="1" customWidth="1"/>
    <col min="30" max="16384" width="9" style="109"/>
  </cols>
  <sheetData>
    <row r="1" spans="1:29" ht="20.100000000000001" customHeight="1">
      <c r="A1" s="387" t="s">
        <v>2113</v>
      </c>
      <c r="C1" s="109"/>
      <c r="D1" s="109"/>
      <c r="E1" s="109"/>
      <c r="F1" s="109"/>
      <c r="G1" s="109"/>
      <c r="H1" s="109"/>
      <c r="I1" s="109"/>
      <c r="J1" s="109"/>
      <c r="K1" s="109"/>
      <c r="M1" s="109"/>
      <c r="N1" s="109"/>
      <c r="O1" s="109"/>
      <c r="P1" s="109"/>
      <c r="Q1" s="109"/>
      <c r="R1" s="109"/>
      <c r="S1" s="109"/>
      <c r="T1" s="109"/>
      <c r="U1" s="109"/>
      <c r="V1" s="109"/>
      <c r="W1" s="109"/>
      <c r="X1" s="109"/>
      <c r="Y1" s="109"/>
      <c r="AC1" s="109" t="s">
        <v>0</v>
      </c>
    </row>
    <row r="2" spans="1:29" ht="11.25" customHeight="1">
      <c r="A2" s="388"/>
      <c r="C2" s="109"/>
      <c r="D2" s="109"/>
      <c r="E2" s="109"/>
      <c r="F2" s="109"/>
      <c r="G2" s="109"/>
      <c r="H2" s="109"/>
      <c r="I2" s="109"/>
      <c r="J2" s="109"/>
      <c r="K2" s="109"/>
      <c r="L2" s="109"/>
      <c r="M2" s="109"/>
      <c r="N2" s="109"/>
      <c r="O2" s="109"/>
      <c r="P2" s="109"/>
      <c r="Q2" s="109"/>
      <c r="R2" s="109"/>
      <c r="S2" s="109"/>
      <c r="T2" s="109"/>
      <c r="U2" s="109"/>
      <c r="V2" s="109"/>
      <c r="W2" s="109"/>
      <c r="X2" s="109"/>
      <c r="Y2" s="109"/>
    </row>
    <row r="3" spans="1:29" s="389" customFormat="1" ht="30" customHeight="1">
      <c r="A3" s="581" t="s">
        <v>1</v>
      </c>
      <c r="B3" s="581"/>
      <c r="C3" s="581"/>
      <c r="D3" s="581"/>
      <c r="E3" s="581"/>
      <c r="F3" s="581"/>
      <c r="G3" s="581"/>
      <c r="H3" s="581"/>
      <c r="I3" s="581"/>
      <c r="J3" s="581"/>
      <c r="K3" s="581"/>
      <c r="L3" s="581"/>
      <c r="M3" s="581"/>
      <c r="N3" s="581"/>
      <c r="O3" s="581"/>
      <c r="P3" s="581"/>
      <c r="Q3" s="581"/>
      <c r="R3" s="581"/>
      <c r="S3" s="581"/>
      <c r="T3" s="581"/>
      <c r="U3" s="581"/>
      <c r="V3" s="581"/>
      <c r="W3" s="581"/>
      <c r="X3" s="581"/>
      <c r="Y3" s="581"/>
      <c r="Z3" s="581"/>
    </row>
    <row r="4" spans="1:29" s="389" customFormat="1" ht="30.75" customHeight="1">
      <c r="A4" s="608" t="s">
        <v>2</v>
      </c>
      <c r="B4" s="608"/>
      <c r="C4" s="608"/>
      <c r="D4" s="608"/>
      <c r="E4" s="608"/>
      <c r="F4" s="608"/>
      <c r="G4" s="608"/>
      <c r="H4" s="608"/>
      <c r="I4" s="608"/>
      <c r="J4" s="608"/>
      <c r="K4" s="608"/>
      <c r="L4" s="608"/>
      <c r="M4" s="608"/>
      <c r="N4" s="608"/>
      <c r="O4" s="608"/>
      <c r="P4" s="608"/>
      <c r="Q4" s="608"/>
      <c r="R4" s="608"/>
      <c r="S4" s="608"/>
      <c r="T4" s="608"/>
      <c r="U4" s="608"/>
      <c r="V4" s="608"/>
      <c r="W4" s="608"/>
      <c r="X4" s="608"/>
      <c r="Y4" s="608"/>
      <c r="Z4" s="608"/>
      <c r="AA4" s="390"/>
    </row>
    <row r="5" spans="1:29" ht="9.75" customHeight="1">
      <c r="A5" s="389"/>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row>
    <row r="6" spans="1:29" ht="18.600000000000001" customHeight="1">
      <c r="A6" s="609" t="s">
        <v>1993</v>
      </c>
      <c r="B6" s="609"/>
      <c r="C6" s="609"/>
      <c r="D6" s="609"/>
      <c r="E6" s="609"/>
      <c r="F6" s="609"/>
      <c r="G6" s="609"/>
      <c r="H6" s="609"/>
      <c r="I6" s="609"/>
      <c r="J6" s="609"/>
      <c r="K6" s="609"/>
      <c r="L6" s="609"/>
      <c r="M6" s="609"/>
      <c r="N6" s="609"/>
      <c r="O6" s="609"/>
      <c r="P6" s="609"/>
      <c r="Q6" s="609"/>
      <c r="R6" s="609"/>
      <c r="S6" s="609"/>
      <c r="T6" s="609"/>
      <c r="U6" s="609"/>
      <c r="V6" s="609"/>
      <c r="W6" s="609"/>
      <c r="X6" s="609"/>
      <c r="Y6" s="609"/>
      <c r="Z6" s="609"/>
      <c r="AA6" s="391"/>
    </row>
    <row r="7" spans="1:29" ht="20.100000000000001" customHeight="1">
      <c r="A7" s="392"/>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row>
    <row r="8" spans="1:29" ht="20.100000000000001" customHeight="1">
      <c r="A8" s="392"/>
      <c r="B8" s="237"/>
      <c r="C8" s="237"/>
      <c r="D8" s="237"/>
      <c r="E8" s="237"/>
      <c r="F8" s="237"/>
      <c r="G8" s="237"/>
      <c r="H8" s="237"/>
      <c r="I8" s="237"/>
      <c r="J8" s="237"/>
      <c r="K8" s="237"/>
      <c r="L8" s="237"/>
      <c r="M8" s="237"/>
      <c r="N8" s="237"/>
      <c r="O8" s="237"/>
      <c r="P8" s="237"/>
      <c r="Q8" s="237"/>
      <c r="R8" s="237"/>
      <c r="S8" s="237"/>
      <c r="T8" s="237"/>
      <c r="U8" s="237"/>
      <c r="V8" s="237"/>
      <c r="W8" s="237"/>
      <c r="X8" s="237"/>
      <c r="Y8" s="237"/>
      <c r="Z8" s="237"/>
      <c r="AA8" s="237"/>
    </row>
    <row r="9" spans="1:29" ht="20.100000000000001" customHeight="1">
      <c r="A9" s="392"/>
      <c r="B9" s="237"/>
      <c r="C9" s="237"/>
      <c r="D9" s="237"/>
      <c r="E9" s="237"/>
      <c r="F9" s="237"/>
      <c r="G9" s="237"/>
      <c r="H9" s="237"/>
      <c r="I9" s="237"/>
      <c r="J9" s="237"/>
      <c r="K9" s="237"/>
      <c r="L9" s="237"/>
      <c r="M9" s="237"/>
      <c r="N9" s="237"/>
      <c r="O9" s="237"/>
      <c r="P9" s="237"/>
      <c r="Q9" s="237"/>
      <c r="R9" s="237"/>
      <c r="S9" s="237"/>
      <c r="T9" s="237"/>
      <c r="U9" s="237"/>
      <c r="V9" s="237"/>
      <c r="W9" s="237"/>
      <c r="X9" s="237"/>
      <c r="Y9" s="237"/>
      <c r="Z9" s="237"/>
      <c r="AA9" s="237"/>
    </row>
    <row r="10" spans="1:29" ht="20.100000000000001" customHeight="1">
      <c r="A10" s="392"/>
      <c r="B10" s="237"/>
      <c r="C10" s="237"/>
      <c r="D10" s="237"/>
      <c r="E10" s="237"/>
      <c r="F10" s="237"/>
      <c r="G10" s="237"/>
      <c r="H10" s="237"/>
      <c r="I10" s="237"/>
      <c r="J10" s="237"/>
      <c r="K10" s="237"/>
      <c r="L10" s="237"/>
      <c r="M10" s="237"/>
      <c r="N10" s="237"/>
      <c r="O10" s="237"/>
      <c r="P10" s="237"/>
      <c r="Q10" s="237"/>
      <c r="R10" s="237"/>
      <c r="S10" s="237"/>
      <c r="T10" s="237"/>
      <c r="U10" s="237"/>
      <c r="V10" s="237"/>
      <c r="W10" s="237"/>
      <c r="X10" s="237"/>
      <c r="Y10" s="237"/>
      <c r="Z10" s="237"/>
      <c r="AA10" s="237"/>
    </row>
    <row r="11" spans="1:29" ht="20.100000000000001" customHeight="1">
      <c r="A11" s="392"/>
      <c r="B11" s="237"/>
      <c r="C11" s="237"/>
      <c r="D11" s="2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row>
    <row r="12" spans="1:29" ht="20.100000000000001" customHeight="1">
      <c r="A12" s="237"/>
      <c r="B12" s="237"/>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237"/>
    </row>
    <row r="13" spans="1:29" ht="19.5" customHeight="1">
      <c r="A13" s="237"/>
      <c r="B13" s="237"/>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row>
    <row r="14" spans="1:29" ht="61.9" customHeight="1">
      <c r="A14" s="581" t="s">
        <v>1910</v>
      </c>
      <c r="B14" s="581"/>
      <c r="C14" s="581"/>
      <c r="D14" s="581"/>
      <c r="E14" s="581"/>
      <c r="F14" s="581"/>
      <c r="G14" s="581"/>
      <c r="H14" s="581"/>
      <c r="I14" s="581"/>
      <c r="J14" s="581"/>
      <c r="K14" s="581"/>
      <c r="L14" s="581"/>
      <c r="M14" s="581"/>
      <c r="N14" s="581"/>
      <c r="O14" s="581"/>
      <c r="P14" s="581"/>
      <c r="Q14" s="581"/>
      <c r="R14" s="581"/>
      <c r="S14" s="581"/>
      <c r="T14" s="581"/>
      <c r="U14" s="581"/>
      <c r="V14" s="581"/>
      <c r="W14" s="581"/>
      <c r="X14" s="581"/>
      <c r="Y14" s="581"/>
      <c r="Z14" s="581"/>
      <c r="AA14" s="391"/>
    </row>
    <row r="15" spans="1:29" ht="10.5" customHeight="1">
      <c r="A15" s="389"/>
      <c r="B15" s="237"/>
      <c r="C15" s="237"/>
      <c r="D15" s="237"/>
      <c r="E15" s="237"/>
      <c r="F15" s="237"/>
      <c r="G15" s="237"/>
      <c r="H15" s="237"/>
      <c r="I15" s="237"/>
      <c r="J15" s="237"/>
      <c r="K15" s="237"/>
      <c r="L15" s="237"/>
      <c r="M15" s="237"/>
      <c r="N15" s="237"/>
      <c r="O15" s="237"/>
      <c r="P15" s="237"/>
      <c r="Q15" s="237"/>
      <c r="R15" s="237"/>
      <c r="S15" s="237"/>
      <c r="T15" s="237"/>
      <c r="U15" s="237"/>
      <c r="V15" s="237"/>
      <c r="W15" s="237"/>
      <c r="X15" s="237"/>
      <c r="Y15" s="237"/>
      <c r="Z15" s="237"/>
      <c r="AA15" s="237"/>
    </row>
    <row r="16" spans="1:29" ht="19.5" customHeight="1">
      <c r="A16" s="393" t="s">
        <v>3</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row>
    <row r="17" spans="1:29" ht="20.100000000000001" customHeight="1" thickBot="1">
      <c r="A17" s="237"/>
      <c r="B17" s="389" t="s">
        <v>2142</v>
      </c>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row>
    <row r="18" spans="1:29" ht="20.100000000000001" customHeight="1" thickBot="1">
      <c r="A18" s="237"/>
      <c r="B18" s="394" t="s">
        <v>4</v>
      </c>
      <c r="C18" s="612" t="s">
        <v>2167</v>
      </c>
      <c r="D18" s="613"/>
      <c r="E18" s="613"/>
      <c r="F18" s="613"/>
      <c r="G18" s="613"/>
      <c r="H18" s="613"/>
      <c r="I18" s="613"/>
      <c r="J18" s="613"/>
      <c r="K18" s="613"/>
      <c r="L18" s="614"/>
      <c r="M18" s="237"/>
      <c r="N18" s="237"/>
      <c r="O18" s="237"/>
      <c r="P18" s="237"/>
      <c r="Q18" s="237"/>
      <c r="R18" s="237"/>
      <c r="S18" s="237"/>
      <c r="T18" s="237"/>
      <c r="U18" s="237"/>
      <c r="V18" s="237"/>
      <c r="W18" s="237"/>
      <c r="X18" s="237"/>
      <c r="Y18" s="237"/>
      <c r="Z18" s="237"/>
      <c r="AA18" s="237"/>
    </row>
    <row r="19" spans="1:29" ht="15" customHeight="1">
      <c r="A19" s="237"/>
      <c r="B19" s="237"/>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row>
    <row r="20" spans="1:29" ht="20.100000000000001" customHeight="1">
      <c r="A20" s="393" t="s">
        <v>5</v>
      </c>
      <c r="B20" s="237"/>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row>
    <row r="21" spans="1:29" ht="20.100000000000001" customHeight="1" thickBot="1">
      <c r="A21" s="237"/>
      <c r="B21" s="389" t="s">
        <v>6</v>
      </c>
      <c r="C21" s="237"/>
      <c r="D21" s="237"/>
      <c r="E21" s="237"/>
      <c r="F21" s="237"/>
      <c r="G21" s="237"/>
      <c r="H21" s="237"/>
      <c r="I21" s="237"/>
      <c r="J21" s="237"/>
      <c r="K21" s="237"/>
      <c r="L21" s="237"/>
      <c r="M21" s="237"/>
      <c r="N21" s="237"/>
      <c r="O21" s="237"/>
      <c r="P21" s="237"/>
      <c r="Q21" s="237"/>
      <c r="R21" s="237"/>
      <c r="S21" s="237"/>
      <c r="T21" s="237"/>
      <c r="U21" s="237"/>
      <c r="V21" s="237"/>
      <c r="W21" s="237"/>
      <c r="X21" s="237"/>
      <c r="Y21" s="237"/>
      <c r="Z21" s="237"/>
      <c r="AA21" s="237"/>
    </row>
    <row r="22" spans="1:29" ht="20.100000000000001" customHeight="1">
      <c r="A22" s="237"/>
      <c r="B22" s="395" t="s">
        <v>7</v>
      </c>
      <c r="C22" s="582" t="s">
        <v>8</v>
      </c>
      <c r="D22" s="582"/>
      <c r="E22" s="582"/>
      <c r="F22" s="582"/>
      <c r="G22" s="582"/>
      <c r="H22" s="582"/>
      <c r="I22" s="582"/>
      <c r="J22" s="582"/>
      <c r="K22" s="582"/>
      <c r="L22" s="583"/>
      <c r="M22" s="615" t="s">
        <v>2165</v>
      </c>
      <c r="N22" s="616"/>
      <c r="O22" s="616"/>
      <c r="P22" s="616"/>
      <c r="Q22" s="616"/>
      <c r="R22" s="616"/>
      <c r="S22" s="616"/>
      <c r="T22" s="616"/>
      <c r="U22" s="616"/>
      <c r="V22" s="616"/>
      <c r="W22" s="617"/>
      <c r="X22" s="618"/>
      <c r="Y22" s="237"/>
      <c r="Z22" s="237"/>
      <c r="AA22" s="237"/>
    </row>
    <row r="23" spans="1:29" ht="20.100000000000001" customHeight="1" thickBot="1">
      <c r="A23" s="237"/>
      <c r="B23" s="396"/>
      <c r="C23" s="582" t="s">
        <v>9</v>
      </c>
      <c r="D23" s="582"/>
      <c r="E23" s="582"/>
      <c r="F23" s="582"/>
      <c r="G23" s="582"/>
      <c r="H23" s="582"/>
      <c r="I23" s="582"/>
      <c r="J23" s="582"/>
      <c r="K23" s="582"/>
      <c r="L23" s="583"/>
      <c r="M23" s="597" t="s">
        <v>2166</v>
      </c>
      <c r="N23" s="598"/>
      <c r="O23" s="598"/>
      <c r="P23" s="598"/>
      <c r="Q23" s="598"/>
      <c r="R23" s="598"/>
      <c r="S23" s="598"/>
      <c r="T23" s="598"/>
      <c r="U23" s="605"/>
      <c r="V23" s="605"/>
      <c r="W23" s="606"/>
      <c r="X23" s="607"/>
      <c r="Y23" s="237"/>
      <c r="Z23" s="237"/>
      <c r="AA23" s="237"/>
      <c r="AC23" s="109" t="s">
        <v>10</v>
      </c>
    </row>
    <row r="24" spans="1:29" ht="20.100000000000001" customHeight="1" thickBot="1">
      <c r="A24" s="237"/>
      <c r="B24" s="395" t="s">
        <v>11</v>
      </c>
      <c r="C24" s="582" t="s">
        <v>12</v>
      </c>
      <c r="D24" s="582"/>
      <c r="E24" s="582"/>
      <c r="F24" s="582"/>
      <c r="G24" s="582"/>
      <c r="H24" s="582"/>
      <c r="I24" s="582"/>
      <c r="J24" s="582"/>
      <c r="K24" s="582"/>
      <c r="L24" s="583"/>
      <c r="M24" s="1">
        <v>1</v>
      </c>
      <c r="N24" s="422">
        <v>0</v>
      </c>
      <c r="O24" s="2">
        <v>0</v>
      </c>
      <c r="P24" s="397" t="s">
        <v>13</v>
      </c>
      <c r="Q24" s="2">
        <v>1</v>
      </c>
      <c r="R24" s="2">
        <v>2</v>
      </c>
      <c r="S24" s="2">
        <v>3</v>
      </c>
      <c r="T24" s="3">
        <v>4</v>
      </c>
      <c r="U24" s="398"/>
      <c r="V24" s="399"/>
      <c r="W24" s="399"/>
      <c r="X24" s="399"/>
      <c r="Y24" s="237"/>
      <c r="Z24" s="237"/>
      <c r="AA24" s="237"/>
      <c r="AC24" s="109" t="str">
        <f>CONCATENATE(M24,N24,O24,P24,Q24,R24,S24,T24)</f>
        <v>100－1234</v>
      </c>
    </row>
    <row r="25" spans="1:29" ht="20.100000000000001" customHeight="1">
      <c r="A25" s="237"/>
      <c r="B25" s="400"/>
      <c r="C25" s="582" t="s">
        <v>14</v>
      </c>
      <c r="D25" s="582"/>
      <c r="E25" s="582"/>
      <c r="F25" s="582"/>
      <c r="G25" s="582"/>
      <c r="H25" s="582"/>
      <c r="I25" s="582"/>
      <c r="J25" s="582"/>
      <c r="K25" s="582"/>
      <c r="L25" s="583"/>
      <c r="M25" s="597" t="s">
        <v>2158</v>
      </c>
      <c r="N25" s="598"/>
      <c r="O25" s="598"/>
      <c r="P25" s="598"/>
      <c r="Q25" s="598"/>
      <c r="R25" s="598"/>
      <c r="S25" s="598"/>
      <c r="T25" s="598"/>
      <c r="U25" s="602"/>
      <c r="V25" s="602"/>
      <c r="W25" s="603"/>
      <c r="X25" s="604"/>
      <c r="Y25" s="237"/>
      <c r="Z25" s="237"/>
      <c r="AA25" s="237"/>
    </row>
    <row r="26" spans="1:29" ht="20.100000000000001" customHeight="1">
      <c r="A26" s="237"/>
      <c r="B26" s="396"/>
      <c r="C26" s="582" t="s">
        <v>15</v>
      </c>
      <c r="D26" s="582"/>
      <c r="E26" s="582"/>
      <c r="F26" s="582"/>
      <c r="G26" s="582"/>
      <c r="H26" s="582"/>
      <c r="I26" s="582"/>
      <c r="J26" s="582"/>
      <c r="K26" s="582"/>
      <c r="L26" s="583"/>
      <c r="M26" s="597"/>
      <c r="N26" s="598"/>
      <c r="O26" s="598"/>
      <c r="P26" s="598"/>
      <c r="Q26" s="598"/>
      <c r="R26" s="598"/>
      <c r="S26" s="598"/>
      <c r="T26" s="598"/>
      <c r="U26" s="598"/>
      <c r="V26" s="598"/>
      <c r="W26" s="599"/>
      <c r="X26" s="600"/>
      <c r="Y26" s="237"/>
      <c r="Z26" s="237"/>
      <c r="AA26" s="237"/>
    </row>
    <row r="27" spans="1:29" ht="20.100000000000001" customHeight="1">
      <c r="A27" s="237"/>
      <c r="B27" s="395" t="s">
        <v>16</v>
      </c>
      <c r="C27" s="582" t="s">
        <v>17</v>
      </c>
      <c r="D27" s="582"/>
      <c r="E27" s="582"/>
      <c r="F27" s="582"/>
      <c r="G27" s="582"/>
      <c r="H27" s="582"/>
      <c r="I27" s="582"/>
      <c r="J27" s="582"/>
      <c r="K27" s="582"/>
      <c r="L27" s="583"/>
      <c r="M27" s="597" t="s">
        <v>2159</v>
      </c>
      <c r="N27" s="598"/>
      <c r="O27" s="598"/>
      <c r="P27" s="598"/>
      <c r="Q27" s="598"/>
      <c r="R27" s="598"/>
      <c r="S27" s="598"/>
      <c r="T27" s="598"/>
      <c r="U27" s="598"/>
      <c r="V27" s="598"/>
      <c r="W27" s="599"/>
      <c r="X27" s="600"/>
      <c r="Y27" s="237"/>
      <c r="Z27" s="237"/>
      <c r="AA27" s="237"/>
    </row>
    <row r="28" spans="1:29" ht="20.100000000000001" customHeight="1">
      <c r="A28" s="237"/>
      <c r="B28" s="396"/>
      <c r="C28" s="582" t="s">
        <v>18</v>
      </c>
      <c r="D28" s="582"/>
      <c r="E28" s="582"/>
      <c r="F28" s="582"/>
      <c r="G28" s="582"/>
      <c r="H28" s="582"/>
      <c r="I28" s="582"/>
      <c r="J28" s="582"/>
      <c r="K28" s="582"/>
      <c r="L28" s="583"/>
      <c r="M28" s="592" t="s">
        <v>2160</v>
      </c>
      <c r="N28" s="593"/>
      <c r="O28" s="593"/>
      <c r="P28" s="593"/>
      <c r="Q28" s="593"/>
      <c r="R28" s="593"/>
      <c r="S28" s="593"/>
      <c r="T28" s="593"/>
      <c r="U28" s="593"/>
      <c r="V28" s="593"/>
      <c r="W28" s="593"/>
      <c r="X28" s="594"/>
      <c r="Y28" s="237"/>
      <c r="Z28" s="237"/>
      <c r="AA28" s="237"/>
    </row>
    <row r="29" spans="1:29" ht="20.100000000000001" customHeight="1">
      <c r="A29" s="237"/>
      <c r="B29" s="595" t="s">
        <v>19</v>
      </c>
      <c r="C29" s="582" t="s">
        <v>8</v>
      </c>
      <c r="D29" s="582"/>
      <c r="E29" s="582"/>
      <c r="F29" s="582"/>
      <c r="G29" s="582"/>
      <c r="H29" s="582"/>
      <c r="I29" s="582"/>
      <c r="J29" s="582"/>
      <c r="K29" s="582"/>
      <c r="L29" s="583"/>
      <c r="M29" s="597" t="s">
        <v>2161</v>
      </c>
      <c r="N29" s="598"/>
      <c r="O29" s="598"/>
      <c r="P29" s="598"/>
      <c r="Q29" s="598"/>
      <c r="R29" s="598"/>
      <c r="S29" s="598"/>
      <c r="T29" s="598"/>
      <c r="U29" s="598"/>
      <c r="V29" s="598"/>
      <c r="W29" s="599"/>
      <c r="X29" s="600"/>
      <c r="Y29" s="237"/>
      <c r="Z29" s="237"/>
      <c r="AA29" s="237"/>
    </row>
    <row r="30" spans="1:29" ht="20.100000000000001" customHeight="1">
      <c r="A30" s="237"/>
      <c r="B30" s="596"/>
      <c r="C30" s="601" t="s">
        <v>18</v>
      </c>
      <c r="D30" s="601"/>
      <c r="E30" s="601"/>
      <c r="F30" s="601"/>
      <c r="G30" s="601"/>
      <c r="H30" s="601"/>
      <c r="I30" s="601"/>
      <c r="J30" s="601"/>
      <c r="K30" s="601"/>
      <c r="L30" s="601"/>
      <c r="M30" s="597" t="s">
        <v>2162</v>
      </c>
      <c r="N30" s="598"/>
      <c r="O30" s="598"/>
      <c r="P30" s="598"/>
      <c r="Q30" s="598"/>
      <c r="R30" s="598"/>
      <c r="S30" s="598"/>
      <c r="T30" s="598"/>
      <c r="U30" s="598"/>
      <c r="V30" s="598"/>
      <c r="W30" s="599"/>
      <c r="X30" s="600"/>
      <c r="Y30" s="237"/>
      <c r="Z30" s="237"/>
      <c r="AA30" s="237"/>
    </row>
    <row r="31" spans="1:29" ht="20.100000000000001" customHeight="1">
      <c r="A31" s="237"/>
      <c r="B31" s="395" t="s">
        <v>20</v>
      </c>
      <c r="C31" s="582" t="s">
        <v>21</v>
      </c>
      <c r="D31" s="582"/>
      <c r="E31" s="582"/>
      <c r="F31" s="582"/>
      <c r="G31" s="582"/>
      <c r="H31" s="582"/>
      <c r="I31" s="582"/>
      <c r="J31" s="582"/>
      <c r="K31" s="582"/>
      <c r="L31" s="583"/>
      <c r="M31" s="584" t="s">
        <v>2163</v>
      </c>
      <c r="N31" s="585"/>
      <c r="O31" s="585"/>
      <c r="P31" s="585"/>
      <c r="Q31" s="585"/>
      <c r="R31" s="585"/>
      <c r="S31" s="585"/>
      <c r="T31" s="585"/>
      <c r="U31" s="585"/>
      <c r="V31" s="585"/>
      <c r="W31" s="586"/>
      <c r="X31" s="587"/>
      <c r="Y31" s="237"/>
      <c r="Z31" s="237"/>
      <c r="AA31" s="237"/>
    </row>
    <row r="32" spans="1:29" ht="20.100000000000001" customHeight="1" thickBot="1">
      <c r="A32" s="237"/>
      <c r="B32" s="401"/>
      <c r="C32" s="582" t="s">
        <v>22</v>
      </c>
      <c r="D32" s="582"/>
      <c r="E32" s="582"/>
      <c r="F32" s="582"/>
      <c r="G32" s="582"/>
      <c r="H32" s="582"/>
      <c r="I32" s="582"/>
      <c r="J32" s="582"/>
      <c r="K32" s="582"/>
      <c r="L32" s="583"/>
      <c r="M32" s="588" t="s">
        <v>2164</v>
      </c>
      <c r="N32" s="589"/>
      <c r="O32" s="589"/>
      <c r="P32" s="589"/>
      <c r="Q32" s="589"/>
      <c r="R32" s="589"/>
      <c r="S32" s="589"/>
      <c r="T32" s="589"/>
      <c r="U32" s="589"/>
      <c r="V32" s="589"/>
      <c r="W32" s="590"/>
      <c r="X32" s="591"/>
      <c r="Y32" s="237"/>
      <c r="Z32" s="237"/>
      <c r="AA32" s="237"/>
    </row>
    <row r="33" spans="1:27" ht="16.5" customHeight="1">
      <c r="A33" s="237"/>
      <c r="B33" s="237"/>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row>
    <row r="34" spans="1:27" ht="20.100000000000001" customHeight="1">
      <c r="A34" s="393" t="s">
        <v>23</v>
      </c>
      <c r="B34" s="237"/>
      <c r="C34" s="237"/>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row>
    <row r="35" spans="1:27" ht="14.25">
      <c r="A35" s="237"/>
      <c r="B35" s="389" t="s">
        <v>2004</v>
      </c>
      <c r="C35" s="237"/>
      <c r="D35" s="237"/>
      <c r="E35" s="237"/>
      <c r="F35" s="237"/>
      <c r="G35" s="237"/>
      <c r="H35" s="237"/>
      <c r="I35" s="237"/>
      <c r="J35" s="237"/>
      <c r="K35" s="237"/>
      <c r="L35" s="237"/>
      <c r="M35" s="237"/>
      <c r="N35" s="237"/>
      <c r="O35" s="237"/>
      <c r="P35" s="237"/>
      <c r="Q35" s="237"/>
      <c r="R35" s="237"/>
      <c r="S35" s="237"/>
      <c r="T35" s="237"/>
      <c r="U35" s="237"/>
      <c r="V35" s="237"/>
      <c r="W35" s="237"/>
      <c r="X35" s="402"/>
      <c r="Y35" s="237"/>
      <c r="Z35" s="237"/>
      <c r="AA35" s="237"/>
    </row>
    <row r="36" spans="1:27" ht="13.5">
      <c r="A36" s="237"/>
      <c r="B36" s="403"/>
      <c r="C36" s="619"/>
      <c r="D36" s="619"/>
      <c r="E36" s="619"/>
      <c r="F36" s="619"/>
      <c r="G36" s="619"/>
      <c r="H36" s="619"/>
      <c r="I36" s="619"/>
      <c r="J36" s="619"/>
      <c r="K36" s="619"/>
      <c r="L36" s="619"/>
      <c r="M36" s="619"/>
      <c r="N36" s="619"/>
      <c r="O36" s="619"/>
      <c r="P36" s="619"/>
      <c r="Q36" s="619"/>
      <c r="R36" s="619"/>
      <c r="S36" s="619"/>
      <c r="T36" s="619"/>
      <c r="U36" s="619"/>
      <c r="V36" s="619"/>
      <c r="W36" s="619"/>
      <c r="X36" s="619"/>
      <c r="Y36" s="619"/>
      <c r="Z36" s="619"/>
      <c r="AA36" s="619"/>
    </row>
    <row r="37" spans="1:27" ht="28.5" customHeight="1">
      <c r="A37" s="237"/>
      <c r="B37" s="569" t="s">
        <v>24</v>
      </c>
      <c r="C37" s="568" t="s">
        <v>2006</v>
      </c>
      <c r="D37" s="569"/>
      <c r="E37" s="569"/>
      <c r="F37" s="569"/>
      <c r="G37" s="569"/>
      <c r="H37" s="569"/>
      <c r="I37" s="569"/>
      <c r="J37" s="569"/>
      <c r="K37" s="569"/>
      <c r="L37" s="569"/>
      <c r="M37" s="569" t="s">
        <v>25</v>
      </c>
      <c r="N37" s="569"/>
      <c r="O37" s="569"/>
      <c r="P37" s="569"/>
      <c r="Q37" s="569"/>
      <c r="R37" s="575" t="s">
        <v>26</v>
      </c>
      <c r="S37" s="576"/>
      <c r="T37" s="576"/>
      <c r="U37" s="576"/>
      <c r="V37" s="576"/>
      <c r="W37" s="577"/>
      <c r="X37" s="569" t="s">
        <v>27</v>
      </c>
      <c r="Y37" s="610" t="s">
        <v>28</v>
      </c>
      <c r="Z37" s="568" t="s">
        <v>1972</v>
      </c>
      <c r="AA37" s="404"/>
    </row>
    <row r="38" spans="1:27" ht="28.5" customHeight="1" thickBot="1">
      <c r="A38" s="237"/>
      <c r="B38" s="569"/>
      <c r="C38" s="570"/>
      <c r="D38" s="570"/>
      <c r="E38" s="570"/>
      <c r="F38" s="570"/>
      <c r="G38" s="570"/>
      <c r="H38" s="570"/>
      <c r="I38" s="570"/>
      <c r="J38" s="570"/>
      <c r="K38" s="570"/>
      <c r="L38" s="570"/>
      <c r="M38" s="570"/>
      <c r="N38" s="570"/>
      <c r="O38" s="570"/>
      <c r="P38" s="570"/>
      <c r="Q38" s="570"/>
      <c r="R38" s="571" t="s">
        <v>29</v>
      </c>
      <c r="S38" s="570"/>
      <c r="T38" s="570"/>
      <c r="U38" s="570"/>
      <c r="V38" s="570"/>
      <c r="W38" s="405" t="s">
        <v>30</v>
      </c>
      <c r="X38" s="570"/>
      <c r="Y38" s="611"/>
      <c r="Z38" s="568"/>
      <c r="AA38" s="402"/>
    </row>
    <row r="39" spans="1:27" ht="33.950000000000003" customHeight="1">
      <c r="A39" s="237"/>
      <c r="B39" s="406">
        <v>1</v>
      </c>
      <c r="C39" s="578" t="s">
        <v>2143</v>
      </c>
      <c r="D39" s="579"/>
      <c r="E39" s="579"/>
      <c r="F39" s="579"/>
      <c r="G39" s="579"/>
      <c r="H39" s="579"/>
      <c r="I39" s="579"/>
      <c r="J39" s="579"/>
      <c r="K39" s="579"/>
      <c r="L39" s="580"/>
      <c r="M39" s="572" t="s">
        <v>2144</v>
      </c>
      <c r="N39" s="573"/>
      <c r="O39" s="573"/>
      <c r="P39" s="573"/>
      <c r="Q39" s="574"/>
      <c r="R39" s="560" t="s">
        <v>31</v>
      </c>
      <c r="S39" s="560"/>
      <c r="T39" s="560"/>
      <c r="U39" s="560"/>
      <c r="V39" s="560"/>
      <c r="W39" s="414" t="s">
        <v>841</v>
      </c>
      <c r="X39" s="414" t="s">
        <v>2145</v>
      </c>
      <c r="Y39" s="35" t="s">
        <v>2040</v>
      </c>
      <c r="Z39" s="407" t="str">
        <f>IFERROR(VLOOKUP(Y39, 【参考】数式用!$A$2:$B$50, 2, FALSE), "")</f>
        <v>11</v>
      </c>
      <c r="AA39" s="408"/>
    </row>
    <row r="40" spans="1:27" ht="33.950000000000003" customHeight="1">
      <c r="A40" s="237"/>
      <c r="B40" s="409">
        <f>B39+1</f>
        <v>2</v>
      </c>
      <c r="C40" s="554" t="s">
        <v>2146</v>
      </c>
      <c r="D40" s="555"/>
      <c r="E40" s="555"/>
      <c r="F40" s="555"/>
      <c r="G40" s="555"/>
      <c r="H40" s="555"/>
      <c r="I40" s="555"/>
      <c r="J40" s="555"/>
      <c r="K40" s="555"/>
      <c r="L40" s="556"/>
      <c r="M40" s="565" t="s">
        <v>2144</v>
      </c>
      <c r="N40" s="566"/>
      <c r="O40" s="566"/>
      <c r="P40" s="566"/>
      <c r="Q40" s="567"/>
      <c r="R40" s="560" t="s">
        <v>31</v>
      </c>
      <c r="S40" s="560"/>
      <c r="T40" s="560"/>
      <c r="U40" s="560"/>
      <c r="V40" s="560"/>
      <c r="W40" s="414" t="s">
        <v>843</v>
      </c>
      <c r="X40" s="4" t="s">
        <v>2147</v>
      </c>
      <c r="Y40" s="5" t="s">
        <v>2045</v>
      </c>
      <c r="Z40" s="407" t="str">
        <f>IFERROR(VLOOKUP(Y40, 【参考】数式用!$A$2:$B$50, 2, FALSE), "")</f>
        <v>22</v>
      </c>
      <c r="AA40" s="408"/>
    </row>
    <row r="41" spans="1:27" ht="33.950000000000003" customHeight="1">
      <c r="A41" s="237"/>
      <c r="B41" s="409">
        <f t="shared" ref="B41:B104" si="0">B40+1</f>
        <v>3</v>
      </c>
      <c r="C41" s="554" t="s">
        <v>2148</v>
      </c>
      <c r="D41" s="555"/>
      <c r="E41" s="555"/>
      <c r="F41" s="555"/>
      <c r="G41" s="555"/>
      <c r="H41" s="555"/>
      <c r="I41" s="555"/>
      <c r="J41" s="555"/>
      <c r="K41" s="555"/>
      <c r="L41" s="556"/>
      <c r="M41" s="565" t="s">
        <v>2144</v>
      </c>
      <c r="N41" s="566"/>
      <c r="O41" s="566"/>
      <c r="P41" s="566"/>
      <c r="Q41" s="567"/>
      <c r="R41" s="560" t="s">
        <v>31</v>
      </c>
      <c r="S41" s="560"/>
      <c r="T41" s="560"/>
      <c r="U41" s="560"/>
      <c r="V41" s="560"/>
      <c r="W41" s="414" t="s">
        <v>847</v>
      </c>
      <c r="X41" s="4" t="s">
        <v>2149</v>
      </c>
      <c r="Y41" s="5" t="s">
        <v>2054</v>
      </c>
      <c r="Z41" s="407" t="str">
        <f>IFERROR(VLOOKUP(Y41, 【参考】数式用!$A$2:$B$50, 2, FALSE), "")</f>
        <v>46</v>
      </c>
      <c r="AA41" s="408"/>
    </row>
    <row r="42" spans="1:27" ht="33.950000000000003" customHeight="1">
      <c r="A42" s="237"/>
      <c r="B42" s="409">
        <f t="shared" si="0"/>
        <v>4</v>
      </c>
      <c r="C42" s="554" t="s">
        <v>2150</v>
      </c>
      <c r="D42" s="555"/>
      <c r="E42" s="555"/>
      <c r="F42" s="555"/>
      <c r="G42" s="555"/>
      <c r="H42" s="555"/>
      <c r="I42" s="555"/>
      <c r="J42" s="555"/>
      <c r="K42" s="555"/>
      <c r="L42" s="556"/>
      <c r="M42" s="565" t="s">
        <v>2144</v>
      </c>
      <c r="N42" s="566"/>
      <c r="O42" s="566"/>
      <c r="P42" s="566"/>
      <c r="Q42" s="567"/>
      <c r="R42" s="560" t="s">
        <v>31</v>
      </c>
      <c r="S42" s="560"/>
      <c r="T42" s="560"/>
      <c r="U42" s="560"/>
      <c r="V42" s="560"/>
      <c r="W42" s="414" t="s">
        <v>838</v>
      </c>
      <c r="X42" s="4" t="s">
        <v>2151</v>
      </c>
      <c r="Y42" s="5" t="s">
        <v>2046</v>
      </c>
      <c r="Z42" s="407" t="str">
        <f>IFERROR(VLOOKUP(Y42, 【参考】数式用!$A$2:$B$50, 2, FALSE), "")</f>
        <v>32</v>
      </c>
      <c r="AA42" s="408"/>
    </row>
    <row r="43" spans="1:27" ht="33.950000000000003" customHeight="1">
      <c r="A43" s="237"/>
      <c r="B43" s="409">
        <f t="shared" si="0"/>
        <v>5</v>
      </c>
      <c r="C43" s="554" t="s">
        <v>2152</v>
      </c>
      <c r="D43" s="555"/>
      <c r="E43" s="555"/>
      <c r="F43" s="555"/>
      <c r="G43" s="555"/>
      <c r="H43" s="555"/>
      <c r="I43" s="555"/>
      <c r="J43" s="555"/>
      <c r="K43" s="555"/>
      <c r="L43" s="556"/>
      <c r="M43" s="565" t="s">
        <v>2144</v>
      </c>
      <c r="N43" s="566"/>
      <c r="O43" s="566"/>
      <c r="P43" s="566"/>
      <c r="Q43" s="567"/>
      <c r="R43" s="560" t="s">
        <v>31</v>
      </c>
      <c r="S43" s="560"/>
      <c r="T43" s="560"/>
      <c r="U43" s="560"/>
      <c r="V43" s="560"/>
      <c r="W43" s="414" t="s">
        <v>838</v>
      </c>
      <c r="X43" s="4" t="s">
        <v>2153</v>
      </c>
      <c r="Y43" s="5" t="s">
        <v>2154</v>
      </c>
      <c r="Z43" s="407" t="str">
        <f>IFERROR(VLOOKUP(Y43, 【参考】数式用!$A$2:$B$50, 2, FALSE), "")</f>
        <v>22</v>
      </c>
      <c r="AA43" s="408"/>
    </row>
    <row r="44" spans="1:27" ht="33.950000000000003" customHeight="1">
      <c r="A44" s="237"/>
      <c r="B44" s="409">
        <f t="shared" si="0"/>
        <v>6</v>
      </c>
      <c r="C44" s="554" t="s">
        <v>2155</v>
      </c>
      <c r="D44" s="555"/>
      <c r="E44" s="555"/>
      <c r="F44" s="555"/>
      <c r="G44" s="555"/>
      <c r="H44" s="555"/>
      <c r="I44" s="555"/>
      <c r="J44" s="555"/>
      <c r="K44" s="555"/>
      <c r="L44" s="556"/>
      <c r="M44" s="565" t="s">
        <v>2144</v>
      </c>
      <c r="N44" s="566"/>
      <c r="O44" s="566"/>
      <c r="P44" s="566"/>
      <c r="Q44" s="567"/>
      <c r="R44" s="560" t="s">
        <v>31</v>
      </c>
      <c r="S44" s="560"/>
      <c r="T44" s="560"/>
      <c r="U44" s="560"/>
      <c r="V44" s="560"/>
      <c r="W44" s="414" t="s">
        <v>845</v>
      </c>
      <c r="X44" s="4" t="s">
        <v>2156</v>
      </c>
      <c r="Y44" s="5" t="s">
        <v>2157</v>
      </c>
      <c r="Z44" s="407" t="str">
        <f>IFERROR(VLOOKUP(Y44, 【参考】数式用!$A$2:$B$50, 2, FALSE), "")</f>
        <v>44</v>
      </c>
      <c r="AA44" s="408"/>
    </row>
    <row r="45" spans="1:27" ht="33.950000000000003" customHeight="1">
      <c r="A45" s="237"/>
      <c r="B45" s="409">
        <f t="shared" si="0"/>
        <v>7</v>
      </c>
      <c r="C45" s="554" t="s">
        <v>2176</v>
      </c>
      <c r="D45" s="555"/>
      <c r="E45" s="555"/>
      <c r="F45" s="555"/>
      <c r="G45" s="555"/>
      <c r="H45" s="555"/>
      <c r="I45" s="555"/>
      <c r="J45" s="555"/>
      <c r="K45" s="555"/>
      <c r="L45" s="556"/>
      <c r="M45" s="565" t="s">
        <v>2177</v>
      </c>
      <c r="N45" s="566"/>
      <c r="O45" s="566"/>
      <c r="P45" s="566"/>
      <c r="Q45" s="567"/>
      <c r="R45" s="560" t="s">
        <v>31</v>
      </c>
      <c r="S45" s="560"/>
      <c r="T45" s="560"/>
      <c r="U45" s="560"/>
      <c r="V45" s="560"/>
      <c r="W45" s="414" t="s">
        <v>32</v>
      </c>
      <c r="X45" s="4" t="s">
        <v>2178</v>
      </c>
      <c r="Y45" s="39" t="s">
        <v>2051</v>
      </c>
      <c r="Z45" s="407" t="str">
        <f>IFERROR(VLOOKUP(Y45, 【参考】数式用!$A$2:$B$50, 2, FALSE), "")</f>
        <v>48</v>
      </c>
      <c r="AA45" s="408"/>
    </row>
    <row r="46" spans="1:27" ht="33.950000000000003" customHeight="1">
      <c r="A46" s="237"/>
      <c r="B46" s="409">
        <f t="shared" si="0"/>
        <v>8</v>
      </c>
      <c r="C46" s="554"/>
      <c r="D46" s="555"/>
      <c r="E46" s="555"/>
      <c r="F46" s="555"/>
      <c r="G46" s="555"/>
      <c r="H46" s="555"/>
      <c r="I46" s="555"/>
      <c r="J46" s="555"/>
      <c r="K46" s="555"/>
      <c r="L46" s="556"/>
      <c r="M46" s="550"/>
      <c r="N46" s="551"/>
      <c r="O46" s="551"/>
      <c r="P46" s="551"/>
      <c r="Q46" s="552"/>
      <c r="R46" s="560"/>
      <c r="S46" s="560"/>
      <c r="T46" s="560"/>
      <c r="U46" s="560"/>
      <c r="V46" s="560"/>
      <c r="W46" s="414"/>
      <c r="X46" s="4"/>
      <c r="Y46" s="39"/>
      <c r="Z46" s="407" t="str">
        <f>IFERROR(VLOOKUP(Y46, 【参考】数式用!$A$2:$B$50, 2, FALSE), "")</f>
        <v/>
      </c>
      <c r="AA46" s="408"/>
    </row>
    <row r="47" spans="1:27" ht="33.950000000000003" customHeight="1">
      <c r="A47" s="237"/>
      <c r="B47" s="409">
        <f t="shared" si="0"/>
        <v>9</v>
      </c>
      <c r="C47" s="554"/>
      <c r="D47" s="555"/>
      <c r="E47" s="555"/>
      <c r="F47" s="555"/>
      <c r="G47" s="555"/>
      <c r="H47" s="555"/>
      <c r="I47" s="555"/>
      <c r="J47" s="555"/>
      <c r="K47" s="555"/>
      <c r="L47" s="556"/>
      <c r="M47" s="550"/>
      <c r="N47" s="551"/>
      <c r="O47" s="551"/>
      <c r="P47" s="551"/>
      <c r="Q47" s="552"/>
      <c r="R47" s="560"/>
      <c r="S47" s="560"/>
      <c r="T47" s="560"/>
      <c r="U47" s="560"/>
      <c r="V47" s="560"/>
      <c r="W47" s="414"/>
      <c r="X47" s="4"/>
      <c r="Y47" s="5"/>
      <c r="Z47" s="407" t="str">
        <f>IFERROR(VLOOKUP(Y47, 【参考】数式用!$A$2:$B$50, 2, FALSE), "")</f>
        <v/>
      </c>
      <c r="AA47" s="408"/>
    </row>
    <row r="48" spans="1:27" ht="33.950000000000003" customHeight="1">
      <c r="A48" s="237"/>
      <c r="B48" s="409">
        <f t="shared" si="0"/>
        <v>10</v>
      </c>
      <c r="C48" s="554"/>
      <c r="D48" s="555"/>
      <c r="E48" s="555"/>
      <c r="F48" s="555"/>
      <c r="G48" s="555"/>
      <c r="H48" s="555"/>
      <c r="I48" s="555"/>
      <c r="J48" s="555"/>
      <c r="K48" s="555"/>
      <c r="L48" s="556"/>
      <c r="M48" s="550"/>
      <c r="N48" s="551"/>
      <c r="O48" s="551"/>
      <c r="P48" s="551"/>
      <c r="Q48" s="552"/>
      <c r="R48" s="560"/>
      <c r="S48" s="560"/>
      <c r="T48" s="560"/>
      <c r="U48" s="560"/>
      <c r="V48" s="560"/>
      <c r="W48" s="414"/>
      <c r="X48" s="4"/>
      <c r="Y48" s="39"/>
      <c r="Z48" s="407" t="str">
        <f>IFERROR(VLOOKUP(Y48, 【参考】数式用!$A$2:$B$50, 2, FALSE), "")</f>
        <v/>
      </c>
      <c r="AA48" s="408"/>
    </row>
    <row r="49" spans="1:27" ht="33.950000000000003" customHeight="1">
      <c r="A49" s="237"/>
      <c r="B49" s="409">
        <f t="shared" si="0"/>
        <v>11</v>
      </c>
      <c r="C49" s="554"/>
      <c r="D49" s="555"/>
      <c r="E49" s="555"/>
      <c r="F49" s="555"/>
      <c r="G49" s="555"/>
      <c r="H49" s="555"/>
      <c r="I49" s="555"/>
      <c r="J49" s="555"/>
      <c r="K49" s="555"/>
      <c r="L49" s="556"/>
      <c r="M49" s="550"/>
      <c r="N49" s="551"/>
      <c r="O49" s="551"/>
      <c r="P49" s="551"/>
      <c r="Q49" s="552"/>
      <c r="R49" s="560"/>
      <c r="S49" s="560"/>
      <c r="T49" s="560"/>
      <c r="U49" s="560"/>
      <c r="V49" s="560"/>
      <c r="W49" s="414"/>
      <c r="X49" s="4"/>
      <c r="Y49" s="5"/>
      <c r="Z49" s="407" t="str">
        <f>IFERROR(VLOOKUP(Y49, 【参考】数式用!$A$2:$B$50, 2, FALSE), "")</f>
        <v/>
      </c>
      <c r="AA49" s="408"/>
    </row>
    <row r="50" spans="1:27" ht="33.950000000000003" customHeight="1">
      <c r="A50" s="237"/>
      <c r="B50" s="409">
        <f t="shared" si="0"/>
        <v>12</v>
      </c>
      <c r="C50" s="554"/>
      <c r="D50" s="555"/>
      <c r="E50" s="555"/>
      <c r="F50" s="555"/>
      <c r="G50" s="555"/>
      <c r="H50" s="555"/>
      <c r="I50" s="555"/>
      <c r="J50" s="555"/>
      <c r="K50" s="555"/>
      <c r="L50" s="556"/>
      <c r="M50" s="550"/>
      <c r="N50" s="551"/>
      <c r="O50" s="551"/>
      <c r="P50" s="551"/>
      <c r="Q50" s="552"/>
      <c r="R50" s="560"/>
      <c r="S50" s="560"/>
      <c r="T50" s="560"/>
      <c r="U50" s="560"/>
      <c r="V50" s="560"/>
      <c r="W50" s="414"/>
      <c r="X50" s="4"/>
      <c r="Y50" s="5"/>
      <c r="Z50" s="407" t="str">
        <f>IFERROR(VLOOKUP(Y50, 【参考】数式用!$A$2:$B$50, 2, FALSE), "")</f>
        <v/>
      </c>
      <c r="AA50" s="408"/>
    </row>
    <row r="51" spans="1:27" ht="33.950000000000003" customHeight="1">
      <c r="A51" s="237"/>
      <c r="B51" s="409">
        <f t="shared" si="0"/>
        <v>13</v>
      </c>
      <c r="C51" s="554"/>
      <c r="D51" s="555"/>
      <c r="E51" s="555"/>
      <c r="F51" s="555"/>
      <c r="G51" s="555"/>
      <c r="H51" s="555"/>
      <c r="I51" s="555"/>
      <c r="J51" s="555"/>
      <c r="K51" s="555"/>
      <c r="L51" s="556"/>
      <c r="M51" s="550"/>
      <c r="N51" s="551"/>
      <c r="O51" s="551"/>
      <c r="P51" s="551"/>
      <c r="Q51" s="552"/>
      <c r="R51" s="560"/>
      <c r="S51" s="560"/>
      <c r="T51" s="560"/>
      <c r="U51" s="560"/>
      <c r="V51" s="560"/>
      <c r="W51" s="414"/>
      <c r="X51" s="4"/>
      <c r="Y51" s="5"/>
      <c r="Z51" s="407" t="str">
        <f>IFERROR(VLOOKUP(Y51, 【参考】数式用!$A$2:$B$50, 2, FALSE), "")</f>
        <v/>
      </c>
      <c r="AA51" s="408"/>
    </row>
    <row r="52" spans="1:27" ht="33.950000000000003" customHeight="1">
      <c r="A52" s="237"/>
      <c r="B52" s="409">
        <f t="shared" si="0"/>
        <v>14</v>
      </c>
      <c r="C52" s="554"/>
      <c r="D52" s="555"/>
      <c r="E52" s="555"/>
      <c r="F52" s="555"/>
      <c r="G52" s="555"/>
      <c r="H52" s="555"/>
      <c r="I52" s="555"/>
      <c r="J52" s="555"/>
      <c r="K52" s="555"/>
      <c r="L52" s="556"/>
      <c r="M52" s="550"/>
      <c r="N52" s="551"/>
      <c r="O52" s="551"/>
      <c r="P52" s="551"/>
      <c r="Q52" s="552"/>
      <c r="R52" s="560"/>
      <c r="S52" s="560"/>
      <c r="T52" s="560"/>
      <c r="U52" s="560"/>
      <c r="V52" s="560"/>
      <c r="W52" s="414"/>
      <c r="X52" s="4"/>
      <c r="Y52" s="5"/>
      <c r="Z52" s="407" t="str">
        <f>IFERROR(VLOOKUP(Y52, 【参考】数式用!$A$2:$B$50, 2, FALSE), "")</f>
        <v/>
      </c>
      <c r="AA52" s="408"/>
    </row>
    <row r="53" spans="1:27" ht="33.950000000000003" customHeight="1">
      <c r="A53" s="237"/>
      <c r="B53" s="409">
        <f t="shared" si="0"/>
        <v>15</v>
      </c>
      <c r="C53" s="554"/>
      <c r="D53" s="555"/>
      <c r="E53" s="555"/>
      <c r="F53" s="555"/>
      <c r="G53" s="555"/>
      <c r="H53" s="555"/>
      <c r="I53" s="555"/>
      <c r="J53" s="555"/>
      <c r="K53" s="555"/>
      <c r="L53" s="556"/>
      <c r="M53" s="550"/>
      <c r="N53" s="551"/>
      <c r="O53" s="551"/>
      <c r="P53" s="551"/>
      <c r="Q53" s="552"/>
      <c r="R53" s="560"/>
      <c r="S53" s="560"/>
      <c r="T53" s="560"/>
      <c r="U53" s="560"/>
      <c r="V53" s="560"/>
      <c r="W53" s="414"/>
      <c r="X53" s="4"/>
      <c r="Y53" s="5"/>
      <c r="Z53" s="407" t="str">
        <f>IFERROR(VLOOKUP(Y53, 【参考】数式用!$A$2:$B$50, 2, FALSE), "")</f>
        <v/>
      </c>
      <c r="AA53" s="408"/>
    </row>
    <row r="54" spans="1:27" ht="33.950000000000003" customHeight="1">
      <c r="A54" s="237"/>
      <c r="B54" s="409">
        <f t="shared" si="0"/>
        <v>16</v>
      </c>
      <c r="C54" s="554"/>
      <c r="D54" s="555"/>
      <c r="E54" s="555"/>
      <c r="F54" s="555"/>
      <c r="G54" s="555"/>
      <c r="H54" s="555"/>
      <c r="I54" s="555"/>
      <c r="J54" s="555"/>
      <c r="K54" s="555"/>
      <c r="L54" s="556"/>
      <c r="M54" s="550"/>
      <c r="N54" s="551"/>
      <c r="O54" s="551"/>
      <c r="P54" s="551"/>
      <c r="Q54" s="552"/>
      <c r="R54" s="560"/>
      <c r="S54" s="560"/>
      <c r="T54" s="560"/>
      <c r="U54" s="560"/>
      <c r="V54" s="560"/>
      <c r="W54" s="414"/>
      <c r="X54" s="4"/>
      <c r="Y54" s="5"/>
      <c r="Z54" s="407" t="str">
        <f>IFERROR(VLOOKUP(Y54, 【参考】数式用!$A$2:$B$50, 2, FALSE), "")</f>
        <v/>
      </c>
      <c r="AA54" s="408"/>
    </row>
    <row r="55" spans="1:27" ht="33.950000000000003" customHeight="1">
      <c r="A55" s="237"/>
      <c r="B55" s="409">
        <f t="shared" si="0"/>
        <v>17</v>
      </c>
      <c r="C55" s="554"/>
      <c r="D55" s="555"/>
      <c r="E55" s="555"/>
      <c r="F55" s="555"/>
      <c r="G55" s="555"/>
      <c r="H55" s="555"/>
      <c r="I55" s="555"/>
      <c r="J55" s="555"/>
      <c r="K55" s="555"/>
      <c r="L55" s="556"/>
      <c r="M55" s="550"/>
      <c r="N55" s="551"/>
      <c r="O55" s="551"/>
      <c r="P55" s="551"/>
      <c r="Q55" s="552"/>
      <c r="R55" s="560"/>
      <c r="S55" s="560"/>
      <c r="T55" s="560"/>
      <c r="U55" s="560"/>
      <c r="V55" s="560"/>
      <c r="W55" s="414"/>
      <c r="X55" s="4"/>
      <c r="Y55" s="5"/>
      <c r="Z55" s="407" t="str">
        <f>IFERROR(VLOOKUP(Y55, 【参考】数式用!$A$2:$B$50, 2, FALSE), "")</f>
        <v/>
      </c>
      <c r="AA55" s="408"/>
    </row>
    <row r="56" spans="1:27" ht="33.950000000000003" customHeight="1">
      <c r="A56" s="237"/>
      <c r="B56" s="409">
        <f t="shared" si="0"/>
        <v>18</v>
      </c>
      <c r="C56" s="554"/>
      <c r="D56" s="555"/>
      <c r="E56" s="555"/>
      <c r="F56" s="555"/>
      <c r="G56" s="555"/>
      <c r="H56" s="555"/>
      <c r="I56" s="555"/>
      <c r="J56" s="555"/>
      <c r="K56" s="555"/>
      <c r="L56" s="556"/>
      <c r="M56" s="550"/>
      <c r="N56" s="551"/>
      <c r="O56" s="551"/>
      <c r="P56" s="551"/>
      <c r="Q56" s="552"/>
      <c r="R56" s="560"/>
      <c r="S56" s="560"/>
      <c r="T56" s="560"/>
      <c r="U56" s="560"/>
      <c r="V56" s="560"/>
      <c r="W56" s="414"/>
      <c r="X56" s="4"/>
      <c r="Y56" s="5"/>
      <c r="Z56" s="407" t="str">
        <f>IFERROR(VLOOKUP(Y56, 【参考】数式用!$A$2:$B$50, 2, FALSE), "")</f>
        <v/>
      </c>
      <c r="AA56" s="408"/>
    </row>
    <row r="57" spans="1:27" ht="33.950000000000003" customHeight="1">
      <c r="A57" s="237"/>
      <c r="B57" s="409">
        <f t="shared" si="0"/>
        <v>19</v>
      </c>
      <c r="C57" s="554"/>
      <c r="D57" s="555"/>
      <c r="E57" s="555"/>
      <c r="F57" s="555"/>
      <c r="G57" s="555"/>
      <c r="H57" s="555"/>
      <c r="I57" s="555"/>
      <c r="J57" s="555"/>
      <c r="K57" s="555"/>
      <c r="L57" s="556"/>
      <c r="M57" s="550"/>
      <c r="N57" s="551"/>
      <c r="O57" s="551"/>
      <c r="P57" s="551"/>
      <c r="Q57" s="552"/>
      <c r="R57" s="560"/>
      <c r="S57" s="560"/>
      <c r="T57" s="560"/>
      <c r="U57" s="560"/>
      <c r="V57" s="560"/>
      <c r="W57" s="414"/>
      <c r="X57" s="4"/>
      <c r="Y57" s="5"/>
      <c r="Z57" s="407" t="str">
        <f>IFERROR(VLOOKUP(Y57, 【参考】数式用!$A$2:$B$50, 2, FALSE), "")</f>
        <v/>
      </c>
      <c r="AA57" s="408"/>
    </row>
    <row r="58" spans="1:27" ht="33.950000000000003" customHeight="1">
      <c r="A58" s="237"/>
      <c r="B58" s="409">
        <f t="shared" si="0"/>
        <v>20</v>
      </c>
      <c r="C58" s="554"/>
      <c r="D58" s="555"/>
      <c r="E58" s="555"/>
      <c r="F58" s="555"/>
      <c r="G58" s="555"/>
      <c r="H58" s="555"/>
      <c r="I58" s="555"/>
      <c r="J58" s="555"/>
      <c r="K58" s="555"/>
      <c r="L58" s="556"/>
      <c r="M58" s="550"/>
      <c r="N58" s="551"/>
      <c r="O58" s="551"/>
      <c r="P58" s="551"/>
      <c r="Q58" s="552"/>
      <c r="R58" s="560"/>
      <c r="S58" s="560"/>
      <c r="T58" s="560"/>
      <c r="U58" s="560"/>
      <c r="V58" s="560"/>
      <c r="W58" s="414"/>
      <c r="X58" s="4"/>
      <c r="Y58" s="5"/>
      <c r="Z58" s="407" t="str">
        <f>IFERROR(VLOOKUP(Y58, 【参考】数式用!$A$2:$B$50, 2, FALSE), "")</f>
        <v/>
      </c>
      <c r="AA58" s="408"/>
    </row>
    <row r="59" spans="1:27" ht="33.950000000000003" customHeight="1">
      <c r="A59" s="237"/>
      <c r="B59" s="409">
        <f t="shared" si="0"/>
        <v>21</v>
      </c>
      <c r="C59" s="554"/>
      <c r="D59" s="555"/>
      <c r="E59" s="555"/>
      <c r="F59" s="555"/>
      <c r="G59" s="555"/>
      <c r="H59" s="555"/>
      <c r="I59" s="555"/>
      <c r="J59" s="555"/>
      <c r="K59" s="555"/>
      <c r="L59" s="556"/>
      <c r="M59" s="550"/>
      <c r="N59" s="551"/>
      <c r="O59" s="551"/>
      <c r="P59" s="551"/>
      <c r="Q59" s="552"/>
      <c r="R59" s="560"/>
      <c r="S59" s="560"/>
      <c r="T59" s="560"/>
      <c r="U59" s="560"/>
      <c r="V59" s="560"/>
      <c r="W59" s="414"/>
      <c r="X59" s="4"/>
      <c r="Y59" s="5"/>
      <c r="Z59" s="407" t="str">
        <f>IFERROR(VLOOKUP(Y59, 【参考】数式用!$A$2:$B$50, 2, FALSE), "")</f>
        <v/>
      </c>
      <c r="AA59" s="408"/>
    </row>
    <row r="60" spans="1:27" ht="33.950000000000003" customHeight="1">
      <c r="A60" s="237"/>
      <c r="B60" s="409">
        <f t="shared" si="0"/>
        <v>22</v>
      </c>
      <c r="C60" s="554"/>
      <c r="D60" s="555"/>
      <c r="E60" s="555"/>
      <c r="F60" s="555"/>
      <c r="G60" s="555"/>
      <c r="H60" s="555"/>
      <c r="I60" s="555"/>
      <c r="J60" s="555"/>
      <c r="K60" s="555"/>
      <c r="L60" s="556"/>
      <c r="M60" s="550"/>
      <c r="N60" s="551"/>
      <c r="O60" s="551"/>
      <c r="P60" s="551"/>
      <c r="Q60" s="552"/>
      <c r="R60" s="560"/>
      <c r="S60" s="560"/>
      <c r="T60" s="560"/>
      <c r="U60" s="560"/>
      <c r="V60" s="560"/>
      <c r="W60" s="414"/>
      <c r="X60" s="4"/>
      <c r="Y60" s="5"/>
      <c r="Z60" s="407" t="str">
        <f>IFERROR(VLOOKUP(Y60, 【参考】数式用!$A$2:$B$50, 2, FALSE), "")</f>
        <v/>
      </c>
      <c r="AA60" s="408"/>
    </row>
    <row r="61" spans="1:27" ht="33.950000000000003" customHeight="1">
      <c r="A61" s="237"/>
      <c r="B61" s="409">
        <f t="shared" si="0"/>
        <v>23</v>
      </c>
      <c r="C61" s="554"/>
      <c r="D61" s="555"/>
      <c r="E61" s="555"/>
      <c r="F61" s="555"/>
      <c r="G61" s="555"/>
      <c r="H61" s="555"/>
      <c r="I61" s="555"/>
      <c r="J61" s="555"/>
      <c r="K61" s="555"/>
      <c r="L61" s="556"/>
      <c r="M61" s="550"/>
      <c r="N61" s="551"/>
      <c r="O61" s="551"/>
      <c r="P61" s="551"/>
      <c r="Q61" s="552"/>
      <c r="R61" s="560"/>
      <c r="S61" s="560"/>
      <c r="T61" s="560"/>
      <c r="U61" s="560"/>
      <c r="V61" s="560"/>
      <c r="W61" s="414"/>
      <c r="X61" s="4"/>
      <c r="Y61" s="5"/>
      <c r="Z61" s="407" t="str">
        <f>IFERROR(VLOOKUP(Y61, 【参考】数式用!$A$2:$B$50, 2, FALSE), "")</f>
        <v/>
      </c>
      <c r="AA61" s="408"/>
    </row>
    <row r="62" spans="1:27" ht="33.950000000000003" customHeight="1">
      <c r="A62" s="237"/>
      <c r="B62" s="409">
        <f t="shared" si="0"/>
        <v>24</v>
      </c>
      <c r="C62" s="554"/>
      <c r="D62" s="555"/>
      <c r="E62" s="555"/>
      <c r="F62" s="555"/>
      <c r="G62" s="555"/>
      <c r="H62" s="555"/>
      <c r="I62" s="555"/>
      <c r="J62" s="555"/>
      <c r="K62" s="555"/>
      <c r="L62" s="556"/>
      <c r="M62" s="550"/>
      <c r="N62" s="551"/>
      <c r="O62" s="551"/>
      <c r="P62" s="551"/>
      <c r="Q62" s="552"/>
      <c r="R62" s="560"/>
      <c r="S62" s="560"/>
      <c r="T62" s="560"/>
      <c r="U62" s="560"/>
      <c r="V62" s="560"/>
      <c r="W62" s="414"/>
      <c r="X62" s="4"/>
      <c r="Y62" s="5"/>
      <c r="Z62" s="407" t="str">
        <f>IFERROR(VLOOKUP(Y62, 【参考】数式用!$A$2:$B$50, 2, FALSE), "")</f>
        <v/>
      </c>
      <c r="AA62" s="408"/>
    </row>
    <row r="63" spans="1:27" ht="33.950000000000003" customHeight="1">
      <c r="A63" s="237"/>
      <c r="B63" s="409">
        <f t="shared" si="0"/>
        <v>25</v>
      </c>
      <c r="C63" s="554"/>
      <c r="D63" s="555"/>
      <c r="E63" s="555"/>
      <c r="F63" s="555"/>
      <c r="G63" s="555"/>
      <c r="H63" s="555"/>
      <c r="I63" s="555"/>
      <c r="J63" s="555"/>
      <c r="K63" s="555"/>
      <c r="L63" s="556"/>
      <c r="M63" s="550"/>
      <c r="N63" s="551"/>
      <c r="O63" s="551"/>
      <c r="P63" s="551"/>
      <c r="Q63" s="552"/>
      <c r="R63" s="560"/>
      <c r="S63" s="560"/>
      <c r="T63" s="560"/>
      <c r="U63" s="560"/>
      <c r="V63" s="560"/>
      <c r="W63" s="414"/>
      <c r="X63" s="4"/>
      <c r="Y63" s="5"/>
      <c r="Z63" s="407" t="str">
        <f>IFERROR(VLOOKUP(Y63, 【参考】数式用!$A$2:$B$50, 2, FALSE), "")</f>
        <v/>
      </c>
      <c r="AA63" s="408"/>
    </row>
    <row r="64" spans="1:27" ht="33.950000000000003" customHeight="1">
      <c r="A64" s="237"/>
      <c r="B64" s="409">
        <f t="shared" si="0"/>
        <v>26</v>
      </c>
      <c r="C64" s="554"/>
      <c r="D64" s="555"/>
      <c r="E64" s="555"/>
      <c r="F64" s="555"/>
      <c r="G64" s="555"/>
      <c r="H64" s="555"/>
      <c r="I64" s="555"/>
      <c r="J64" s="555"/>
      <c r="K64" s="555"/>
      <c r="L64" s="556"/>
      <c r="M64" s="550"/>
      <c r="N64" s="551"/>
      <c r="O64" s="551"/>
      <c r="P64" s="551"/>
      <c r="Q64" s="552"/>
      <c r="R64" s="560"/>
      <c r="S64" s="560"/>
      <c r="T64" s="560"/>
      <c r="U64" s="560"/>
      <c r="V64" s="560"/>
      <c r="W64" s="414"/>
      <c r="X64" s="4"/>
      <c r="Y64" s="5"/>
      <c r="Z64" s="407" t="str">
        <f>IFERROR(VLOOKUP(Y64, 【参考】数式用!$A$2:$B$50, 2, FALSE), "")</f>
        <v/>
      </c>
      <c r="AA64" s="408"/>
    </row>
    <row r="65" spans="1:27" ht="33.950000000000003" customHeight="1">
      <c r="A65" s="237"/>
      <c r="B65" s="409">
        <f t="shared" si="0"/>
        <v>27</v>
      </c>
      <c r="C65" s="554"/>
      <c r="D65" s="555"/>
      <c r="E65" s="555"/>
      <c r="F65" s="555"/>
      <c r="G65" s="555"/>
      <c r="H65" s="555"/>
      <c r="I65" s="555"/>
      <c r="J65" s="555"/>
      <c r="K65" s="555"/>
      <c r="L65" s="556"/>
      <c r="M65" s="550"/>
      <c r="N65" s="551"/>
      <c r="O65" s="551"/>
      <c r="P65" s="551"/>
      <c r="Q65" s="552"/>
      <c r="R65" s="560"/>
      <c r="S65" s="560"/>
      <c r="T65" s="560"/>
      <c r="U65" s="560"/>
      <c r="V65" s="560"/>
      <c r="W65" s="414"/>
      <c r="X65" s="4"/>
      <c r="Y65" s="5"/>
      <c r="Z65" s="407" t="str">
        <f>IFERROR(VLOOKUP(Y65, 【参考】数式用!$A$2:$B$50, 2, FALSE), "")</f>
        <v/>
      </c>
      <c r="AA65" s="408"/>
    </row>
    <row r="66" spans="1:27" ht="33.950000000000003" customHeight="1">
      <c r="A66" s="237"/>
      <c r="B66" s="409">
        <f t="shared" si="0"/>
        <v>28</v>
      </c>
      <c r="C66" s="554"/>
      <c r="D66" s="555"/>
      <c r="E66" s="555"/>
      <c r="F66" s="555"/>
      <c r="G66" s="555"/>
      <c r="H66" s="555"/>
      <c r="I66" s="555"/>
      <c r="J66" s="555"/>
      <c r="K66" s="555"/>
      <c r="L66" s="556"/>
      <c r="M66" s="550"/>
      <c r="N66" s="551"/>
      <c r="O66" s="551"/>
      <c r="P66" s="551"/>
      <c r="Q66" s="552"/>
      <c r="R66" s="560"/>
      <c r="S66" s="560"/>
      <c r="T66" s="560"/>
      <c r="U66" s="560"/>
      <c r="V66" s="560"/>
      <c r="W66" s="414"/>
      <c r="X66" s="4"/>
      <c r="Y66" s="5"/>
      <c r="Z66" s="407" t="str">
        <f>IFERROR(VLOOKUP(Y66, 【参考】数式用!$A$2:$B$50, 2, FALSE), "")</f>
        <v/>
      </c>
      <c r="AA66" s="408"/>
    </row>
    <row r="67" spans="1:27" ht="33.950000000000003" customHeight="1">
      <c r="A67" s="237"/>
      <c r="B67" s="409">
        <f t="shared" si="0"/>
        <v>29</v>
      </c>
      <c r="C67" s="554"/>
      <c r="D67" s="555"/>
      <c r="E67" s="555"/>
      <c r="F67" s="555"/>
      <c r="G67" s="555"/>
      <c r="H67" s="555"/>
      <c r="I67" s="555"/>
      <c r="J67" s="555"/>
      <c r="K67" s="555"/>
      <c r="L67" s="556"/>
      <c r="M67" s="550"/>
      <c r="N67" s="551"/>
      <c r="O67" s="551"/>
      <c r="P67" s="551"/>
      <c r="Q67" s="552"/>
      <c r="R67" s="560"/>
      <c r="S67" s="560"/>
      <c r="T67" s="560"/>
      <c r="U67" s="560"/>
      <c r="V67" s="560"/>
      <c r="W67" s="414"/>
      <c r="X67" s="4"/>
      <c r="Y67" s="5"/>
      <c r="Z67" s="407" t="str">
        <f>IFERROR(VLOOKUP(Y67, 【参考】数式用!$A$2:$B$50, 2, FALSE), "")</f>
        <v/>
      </c>
      <c r="AA67" s="408"/>
    </row>
    <row r="68" spans="1:27" ht="33.950000000000003" customHeight="1">
      <c r="A68" s="237"/>
      <c r="B68" s="409">
        <f t="shared" si="0"/>
        <v>30</v>
      </c>
      <c r="C68" s="554"/>
      <c r="D68" s="555"/>
      <c r="E68" s="555"/>
      <c r="F68" s="555"/>
      <c r="G68" s="555"/>
      <c r="H68" s="555"/>
      <c r="I68" s="555"/>
      <c r="J68" s="555"/>
      <c r="K68" s="555"/>
      <c r="L68" s="556"/>
      <c r="M68" s="550"/>
      <c r="N68" s="551"/>
      <c r="O68" s="551"/>
      <c r="P68" s="551"/>
      <c r="Q68" s="552"/>
      <c r="R68" s="560"/>
      <c r="S68" s="560"/>
      <c r="T68" s="560"/>
      <c r="U68" s="560"/>
      <c r="V68" s="560"/>
      <c r="W68" s="414"/>
      <c r="X68" s="4"/>
      <c r="Y68" s="5"/>
      <c r="Z68" s="407" t="str">
        <f>IFERROR(VLOOKUP(Y68, 【参考】数式用!$A$2:$B$50, 2, FALSE), "")</f>
        <v/>
      </c>
      <c r="AA68" s="408"/>
    </row>
    <row r="69" spans="1:27" ht="33.950000000000003" customHeight="1">
      <c r="A69" s="237"/>
      <c r="B69" s="409">
        <f t="shared" si="0"/>
        <v>31</v>
      </c>
      <c r="C69" s="554"/>
      <c r="D69" s="555"/>
      <c r="E69" s="555"/>
      <c r="F69" s="555"/>
      <c r="G69" s="555"/>
      <c r="H69" s="555"/>
      <c r="I69" s="555"/>
      <c r="J69" s="555"/>
      <c r="K69" s="555"/>
      <c r="L69" s="556"/>
      <c r="M69" s="550"/>
      <c r="N69" s="551"/>
      <c r="O69" s="551"/>
      <c r="P69" s="551"/>
      <c r="Q69" s="552"/>
      <c r="R69" s="560"/>
      <c r="S69" s="560"/>
      <c r="T69" s="560"/>
      <c r="U69" s="560"/>
      <c r="V69" s="560"/>
      <c r="W69" s="414"/>
      <c r="X69" s="4"/>
      <c r="Y69" s="5"/>
      <c r="Z69" s="407" t="str">
        <f>IFERROR(VLOOKUP(Y69, 【参考】数式用!$A$2:$B$50, 2, FALSE), "")</f>
        <v/>
      </c>
      <c r="AA69" s="408"/>
    </row>
    <row r="70" spans="1:27" ht="33.950000000000003" customHeight="1">
      <c r="A70" s="237"/>
      <c r="B70" s="409">
        <f t="shared" si="0"/>
        <v>32</v>
      </c>
      <c r="C70" s="554"/>
      <c r="D70" s="555"/>
      <c r="E70" s="555"/>
      <c r="F70" s="555"/>
      <c r="G70" s="555"/>
      <c r="H70" s="555"/>
      <c r="I70" s="555"/>
      <c r="J70" s="555"/>
      <c r="K70" s="555"/>
      <c r="L70" s="556"/>
      <c r="M70" s="550"/>
      <c r="N70" s="551"/>
      <c r="O70" s="551"/>
      <c r="P70" s="551"/>
      <c r="Q70" s="552"/>
      <c r="R70" s="560"/>
      <c r="S70" s="560"/>
      <c r="T70" s="560"/>
      <c r="U70" s="560"/>
      <c r="V70" s="560"/>
      <c r="W70" s="414"/>
      <c r="X70" s="4"/>
      <c r="Y70" s="5"/>
      <c r="Z70" s="407" t="str">
        <f>IFERROR(VLOOKUP(Y70, 【参考】数式用!$A$2:$B$50, 2, FALSE), "")</f>
        <v/>
      </c>
      <c r="AA70" s="408"/>
    </row>
    <row r="71" spans="1:27" ht="33.950000000000003" customHeight="1">
      <c r="A71" s="237"/>
      <c r="B71" s="409">
        <f t="shared" si="0"/>
        <v>33</v>
      </c>
      <c r="C71" s="554"/>
      <c r="D71" s="555"/>
      <c r="E71" s="555"/>
      <c r="F71" s="555"/>
      <c r="G71" s="555"/>
      <c r="H71" s="555"/>
      <c r="I71" s="555"/>
      <c r="J71" s="555"/>
      <c r="K71" s="555"/>
      <c r="L71" s="556"/>
      <c r="M71" s="550"/>
      <c r="N71" s="551"/>
      <c r="O71" s="551"/>
      <c r="P71" s="551"/>
      <c r="Q71" s="552"/>
      <c r="R71" s="560"/>
      <c r="S71" s="560"/>
      <c r="T71" s="560"/>
      <c r="U71" s="560"/>
      <c r="V71" s="560"/>
      <c r="W71" s="414"/>
      <c r="X71" s="4"/>
      <c r="Y71" s="5"/>
      <c r="Z71" s="407" t="str">
        <f>IFERROR(VLOOKUP(Y71, 【参考】数式用!$A$2:$B$50, 2, FALSE), "")</f>
        <v/>
      </c>
      <c r="AA71" s="408"/>
    </row>
    <row r="72" spans="1:27" ht="33.950000000000003" customHeight="1">
      <c r="A72" s="237"/>
      <c r="B72" s="409">
        <f t="shared" si="0"/>
        <v>34</v>
      </c>
      <c r="C72" s="554"/>
      <c r="D72" s="555"/>
      <c r="E72" s="555"/>
      <c r="F72" s="555"/>
      <c r="G72" s="555"/>
      <c r="H72" s="555"/>
      <c r="I72" s="555"/>
      <c r="J72" s="555"/>
      <c r="K72" s="555"/>
      <c r="L72" s="556"/>
      <c r="M72" s="550"/>
      <c r="N72" s="551"/>
      <c r="O72" s="551"/>
      <c r="P72" s="551"/>
      <c r="Q72" s="552"/>
      <c r="R72" s="560"/>
      <c r="S72" s="560"/>
      <c r="T72" s="560"/>
      <c r="U72" s="560"/>
      <c r="V72" s="560"/>
      <c r="W72" s="414"/>
      <c r="X72" s="4"/>
      <c r="Y72" s="5"/>
      <c r="Z72" s="407" t="str">
        <f>IFERROR(VLOOKUP(Y72, 【参考】数式用!$A$2:$B$50, 2, FALSE), "")</f>
        <v/>
      </c>
      <c r="AA72" s="408"/>
    </row>
    <row r="73" spans="1:27" ht="33.950000000000003" customHeight="1">
      <c r="A73" s="237"/>
      <c r="B73" s="409">
        <f t="shared" si="0"/>
        <v>35</v>
      </c>
      <c r="C73" s="554"/>
      <c r="D73" s="555"/>
      <c r="E73" s="555"/>
      <c r="F73" s="555"/>
      <c r="G73" s="555"/>
      <c r="H73" s="555"/>
      <c r="I73" s="555"/>
      <c r="J73" s="555"/>
      <c r="K73" s="555"/>
      <c r="L73" s="556"/>
      <c r="M73" s="550"/>
      <c r="N73" s="551"/>
      <c r="O73" s="551"/>
      <c r="P73" s="551"/>
      <c r="Q73" s="552"/>
      <c r="R73" s="560"/>
      <c r="S73" s="560"/>
      <c r="T73" s="560"/>
      <c r="U73" s="560"/>
      <c r="V73" s="560"/>
      <c r="W73" s="414"/>
      <c r="X73" s="4"/>
      <c r="Y73" s="5"/>
      <c r="Z73" s="407" t="str">
        <f>IFERROR(VLOOKUP(Y73, 【参考】数式用!$A$2:$B$50, 2, FALSE), "")</f>
        <v/>
      </c>
      <c r="AA73" s="408"/>
    </row>
    <row r="74" spans="1:27" ht="33.950000000000003" customHeight="1">
      <c r="A74" s="237"/>
      <c r="B74" s="409">
        <f t="shared" si="0"/>
        <v>36</v>
      </c>
      <c r="C74" s="554"/>
      <c r="D74" s="555"/>
      <c r="E74" s="555"/>
      <c r="F74" s="555"/>
      <c r="G74" s="555"/>
      <c r="H74" s="555"/>
      <c r="I74" s="555"/>
      <c r="J74" s="555"/>
      <c r="K74" s="555"/>
      <c r="L74" s="556"/>
      <c r="M74" s="550"/>
      <c r="N74" s="551"/>
      <c r="O74" s="551"/>
      <c r="P74" s="551"/>
      <c r="Q74" s="552"/>
      <c r="R74" s="560"/>
      <c r="S74" s="560"/>
      <c r="T74" s="560"/>
      <c r="U74" s="560"/>
      <c r="V74" s="560"/>
      <c r="W74" s="414"/>
      <c r="X74" s="4"/>
      <c r="Y74" s="5"/>
      <c r="Z74" s="407" t="str">
        <f>IFERROR(VLOOKUP(Y74, 【参考】数式用!$A$2:$B$50, 2, FALSE), "")</f>
        <v/>
      </c>
      <c r="AA74" s="408"/>
    </row>
    <row r="75" spans="1:27" ht="33.950000000000003" customHeight="1">
      <c r="A75" s="237"/>
      <c r="B75" s="409">
        <f t="shared" si="0"/>
        <v>37</v>
      </c>
      <c r="C75" s="554"/>
      <c r="D75" s="555"/>
      <c r="E75" s="555"/>
      <c r="F75" s="555"/>
      <c r="G75" s="555"/>
      <c r="H75" s="555"/>
      <c r="I75" s="555"/>
      <c r="J75" s="555"/>
      <c r="K75" s="555"/>
      <c r="L75" s="556"/>
      <c r="M75" s="550"/>
      <c r="N75" s="551"/>
      <c r="O75" s="551"/>
      <c r="P75" s="551"/>
      <c r="Q75" s="552"/>
      <c r="R75" s="560"/>
      <c r="S75" s="560"/>
      <c r="T75" s="560"/>
      <c r="U75" s="560"/>
      <c r="V75" s="560"/>
      <c r="W75" s="414"/>
      <c r="X75" s="4"/>
      <c r="Y75" s="5"/>
      <c r="Z75" s="407" t="str">
        <f>IFERROR(VLOOKUP(Y75, 【参考】数式用!$A$2:$B$50, 2, FALSE), "")</f>
        <v/>
      </c>
      <c r="AA75" s="408"/>
    </row>
    <row r="76" spans="1:27" ht="33.950000000000003" customHeight="1">
      <c r="A76" s="237"/>
      <c r="B76" s="409">
        <f t="shared" si="0"/>
        <v>38</v>
      </c>
      <c r="C76" s="554"/>
      <c r="D76" s="555"/>
      <c r="E76" s="555"/>
      <c r="F76" s="555"/>
      <c r="G76" s="555"/>
      <c r="H76" s="555"/>
      <c r="I76" s="555"/>
      <c r="J76" s="555"/>
      <c r="K76" s="555"/>
      <c r="L76" s="556"/>
      <c r="M76" s="550"/>
      <c r="N76" s="551"/>
      <c r="O76" s="551"/>
      <c r="P76" s="551"/>
      <c r="Q76" s="552"/>
      <c r="R76" s="560"/>
      <c r="S76" s="560"/>
      <c r="T76" s="560"/>
      <c r="U76" s="560"/>
      <c r="V76" s="560"/>
      <c r="W76" s="414"/>
      <c r="X76" s="4"/>
      <c r="Y76" s="5"/>
      <c r="Z76" s="407" t="str">
        <f>IFERROR(VLOOKUP(Y76, 【参考】数式用!$A$2:$B$50, 2, FALSE), "")</f>
        <v/>
      </c>
      <c r="AA76" s="408"/>
    </row>
    <row r="77" spans="1:27" ht="33.950000000000003" customHeight="1">
      <c r="A77" s="237"/>
      <c r="B77" s="409">
        <f t="shared" si="0"/>
        <v>39</v>
      </c>
      <c r="C77" s="554"/>
      <c r="D77" s="555"/>
      <c r="E77" s="555"/>
      <c r="F77" s="555"/>
      <c r="G77" s="555"/>
      <c r="H77" s="555"/>
      <c r="I77" s="555"/>
      <c r="J77" s="555"/>
      <c r="K77" s="555"/>
      <c r="L77" s="556"/>
      <c r="M77" s="550"/>
      <c r="N77" s="551"/>
      <c r="O77" s="551"/>
      <c r="P77" s="551"/>
      <c r="Q77" s="552"/>
      <c r="R77" s="560"/>
      <c r="S77" s="560"/>
      <c r="T77" s="560"/>
      <c r="U77" s="560"/>
      <c r="V77" s="560"/>
      <c r="W77" s="414"/>
      <c r="X77" s="4"/>
      <c r="Y77" s="5"/>
      <c r="Z77" s="407" t="str">
        <f>IFERROR(VLOOKUP(Y77, 【参考】数式用!$A$2:$B$50, 2, FALSE), "")</f>
        <v/>
      </c>
      <c r="AA77" s="408"/>
    </row>
    <row r="78" spans="1:27" ht="33.950000000000003" customHeight="1">
      <c r="A78" s="237"/>
      <c r="B78" s="409">
        <f t="shared" si="0"/>
        <v>40</v>
      </c>
      <c r="C78" s="554"/>
      <c r="D78" s="555"/>
      <c r="E78" s="555"/>
      <c r="F78" s="555"/>
      <c r="G78" s="555"/>
      <c r="H78" s="555"/>
      <c r="I78" s="555"/>
      <c r="J78" s="555"/>
      <c r="K78" s="555"/>
      <c r="L78" s="556"/>
      <c r="M78" s="550"/>
      <c r="N78" s="551"/>
      <c r="O78" s="551"/>
      <c r="P78" s="551"/>
      <c r="Q78" s="552"/>
      <c r="R78" s="560"/>
      <c r="S78" s="560"/>
      <c r="T78" s="560"/>
      <c r="U78" s="560"/>
      <c r="V78" s="560"/>
      <c r="W78" s="414"/>
      <c r="X78" s="4"/>
      <c r="Y78" s="5"/>
      <c r="Z78" s="407" t="str">
        <f>IFERROR(VLOOKUP(Y78, 【参考】数式用!$A$2:$B$50, 2, FALSE), "")</f>
        <v/>
      </c>
      <c r="AA78" s="408"/>
    </row>
    <row r="79" spans="1:27" ht="33.950000000000003" customHeight="1">
      <c r="A79" s="237"/>
      <c r="B79" s="409">
        <f t="shared" si="0"/>
        <v>41</v>
      </c>
      <c r="C79" s="554"/>
      <c r="D79" s="555"/>
      <c r="E79" s="555"/>
      <c r="F79" s="555"/>
      <c r="G79" s="555"/>
      <c r="H79" s="555"/>
      <c r="I79" s="555"/>
      <c r="J79" s="555"/>
      <c r="K79" s="555"/>
      <c r="L79" s="556"/>
      <c r="M79" s="550"/>
      <c r="N79" s="551"/>
      <c r="O79" s="551"/>
      <c r="P79" s="551"/>
      <c r="Q79" s="552"/>
      <c r="R79" s="560"/>
      <c r="S79" s="560"/>
      <c r="T79" s="560"/>
      <c r="U79" s="560"/>
      <c r="V79" s="560"/>
      <c r="W79" s="414"/>
      <c r="X79" s="4"/>
      <c r="Y79" s="5"/>
      <c r="Z79" s="407" t="str">
        <f>IFERROR(VLOOKUP(Y79, 【参考】数式用!$A$2:$B$50, 2, FALSE), "")</f>
        <v/>
      </c>
      <c r="AA79" s="408"/>
    </row>
    <row r="80" spans="1:27" ht="33.950000000000003" customHeight="1">
      <c r="A80" s="237"/>
      <c r="B80" s="409">
        <f t="shared" si="0"/>
        <v>42</v>
      </c>
      <c r="C80" s="554"/>
      <c r="D80" s="555"/>
      <c r="E80" s="555"/>
      <c r="F80" s="555"/>
      <c r="G80" s="555"/>
      <c r="H80" s="555"/>
      <c r="I80" s="555"/>
      <c r="J80" s="555"/>
      <c r="K80" s="555"/>
      <c r="L80" s="556"/>
      <c r="M80" s="550"/>
      <c r="N80" s="551"/>
      <c r="O80" s="551"/>
      <c r="P80" s="551"/>
      <c r="Q80" s="552"/>
      <c r="R80" s="560"/>
      <c r="S80" s="560"/>
      <c r="T80" s="560"/>
      <c r="U80" s="560"/>
      <c r="V80" s="560"/>
      <c r="W80" s="414"/>
      <c r="X80" s="4"/>
      <c r="Y80" s="5"/>
      <c r="Z80" s="407" t="str">
        <f>IFERROR(VLOOKUP(Y80, 【参考】数式用!$A$2:$B$50, 2, FALSE), "")</f>
        <v/>
      </c>
      <c r="AA80" s="408"/>
    </row>
    <row r="81" spans="1:27" ht="33.950000000000003" customHeight="1">
      <c r="A81" s="237"/>
      <c r="B81" s="409">
        <f t="shared" si="0"/>
        <v>43</v>
      </c>
      <c r="C81" s="554"/>
      <c r="D81" s="555"/>
      <c r="E81" s="555"/>
      <c r="F81" s="555"/>
      <c r="G81" s="555"/>
      <c r="H81" s="555"/>
      <c r="I81" s="555"/>
      <c r="J81" s="555"/>
      <c r="K81" s="555"/>
      <c r="L81" s="556"/>
      <c r="M81" s="550"/>
      <c r="N81" s="551"/>
      <c r="O81" s="551"/>
      <c r="P81" s="551"/>
      <c r="Q81" s="552"/>
      <c r="R81" s="560"/>
      <c r="S81" s="560"/>
      <c r="T81" s="560"/>
      <c r="U81" s="560"/>
      <c r="V81" s="560"/>
      <c r="W81" s="414"/>
      <c r="X81" s="4"/>
      <c r="Y81" s="5"/>
      <c r="Z81" s="407" t="str">
        <f>IFERROR(VLOOKUP(Y81, 【参考】数式用!$A$2:$B$50, 2, FALSE), "")</f>
        <v/>
      </c>
      <c r="AA81" s="408"/>
    </row>
    <row r="82" spans="1:27" ht="33.950000000000003" customHeight="1">
      <c r="A82" s="237"/>
      <c r="B82" s="409">
        <f t="shared" si="0"/>
        <v>44</v>
      </c>
      <c r="C82" s="554"/>
      <c r="D82" s="555"/>
      <c r="E82" s="555"/>
      <c r="F82" s="555"/>
      <c r="G82" s="555"/>
      <c r="H82" s="555"/>
      <c r="I82" s="555"/>
      <c r="J82" s="555"/>
      <c r="K82" s="555"/>
      <c r="L82" s="556"/>
      <c r="M82" s="550"/>
      <c r="N82" s="551"/>
      <c r="O82" s="551"/>
      <c r="P82" s="551"/>
      <c r="Q82" s="552"/>
      <c r="R82" s="560"/>
      <c r="S82" s="560"/>
      <c r="T82" s="560"/>
      <c r="U82" s="560"/>
      <c r="V82" s="560"/>
      <c r="W82" s="414"/>
      <c r="X82" s="4"/>
      <c r="Y82" s="5"/>
      <c r="Z82" s="407" t="str">
        <f>IFERROR(VLOOKUP(Y82, 【参考】数式用!$A$2:$B$50, 2, FALSE), "")</f>
        <v/>
      </c>
      <c r="AA82" s="408"/>
    </row>
    <row r="83" spans="1:27" ht="33.950000000000003" customHeight="1">
      <c r="A83" s="237"/>
      <c r="B83" s="409">
        <f t="shared" si="0"/>
        <v>45</v>
      </c>
      <c r="C83" s="554"/>
      <c r="D83" s="555"/>
      <c r="E83" s="555"/>
      <c r="F83" s="555"/>
      <c r="G83" s="555"/>
      <c r="H83" s="555"/>
      <c r="I83" s="555"/>
      <c r="J83" s="555"/>
      <c r="K83" s="555"/>
      <c r="L83" s="556"/>
      <c r="M83" s="550"/>
      <c r="N83" s="551"/>
      <c r="O83" s="551"/>
      <c r="P83" s="551"/>
      <c r="Q83" s="552"/>
      <c r="R83" s="560"/>
      <c r="S83" s="560"/>
      <c r="T83" s="560"/>
      <c r="U83" s="560"/>
      <c r="V83" s="560"/>
      <c r="W83" s="414"/>
      <c r="X83" s="4"/>
      <c r="Y83" s="5"/>
      <c r="Z83" s="407" t="str">
        <f>IFERROR(VLOOKUP(Y83, 【参考】数式用!$A$2:$B$50, 2, FALSE), "")</f>
        <v/>
      </c>
      <c r="AA83" s="408"/>
    </row>
    <row r="84" spans="1:27" ht="33.950000000000003" customHeight="1">
      <c r="A84" s="237"/>
      <c r="B84" s="409">
        <f t="shared" si="0"/>
        <v>46</v>
      </c>
      <c r="C84" s="554"/>
      <c r="D84" s="555"/>
      <c r="E84" s="555"/>
      <c r="F84" s="555"/>
      <c r="G84" s="555"/>
      <c r="H84" s="555"/>
      <c r="I84" s="555"/>
      <c r="J84" s="555"/>
      <c r="K84" s="555"/>
      <c r="L84" s="556"/>
      <c r="M84" s="550"/>
      <c r="N84" s="551"/>
      <c r="O84" s="551"/>
      <c r="P84" s="551"/>
      <c r="Q84" s="552"/>
      <c r="R84" s="560"/>
      <c r="S84" s="560"/>
      <c r="T84" s="560"/>
      <c r="U84" s="560"/>
      <c r="V84" s="560"/>
      <c r="W84" s="414"/>
      <c r="X84" s="4"/>
      <c r="Y84" s="5"/>
      <c r="Z84" s="407" t="str">
        <f>IFERROR(VLOOKUP(Y84, 【参考】数式用!$A$2:$B$50, 2, FALSE), "")</f>
        <v/>
      </c>
      <c r="AA84" s="408"/>
    </row>
    <row r="85" spans="1:27" ht="33.950000000000003" customHeight="1">
      <c r="A85" s="237"/>
      <c r="B85" s="409">
        <f t="shared" si="0"/>
        <v>47</v>
      </c>
      <c r="C85" s="554"/>
      <c r="D85" s="555"/>
      <c r="E85" s="555"/>
      <c r="F85" s="555"/>
      <c r="G85" s="555"/>
      <c r="H85" s="555"/>
      <c r="I85" s="555"/>
      <c r="J85" s="555"/>
      <c r="K85" s="555"/>
      <c r="L85" s="556"/>
      <c r="M85" s="550"/>
      <c r="N85" s="551"/>
      <c r="O85" s="551"/>
      <c r="P85" s="551"/>
      <c r="Q85" s="552"/>
      <c r="R85" s="560"/>
      <c r="S85" s="560"/>
      <c r="T85" s="560"/>
      <c r="U85" s="560"/>
      <c r="V85" s="560"/>
      <c r="W85" s="414"/>
      <c r="X85" s="4"/>
      <c r="Y85" s="5"/>
      <c r="Z85" s="407" t="str">
        <f>IFERROR(VLOOKUP(Y85, 【参考】数式用!$A$2:$B$50, 2, FALSE), "")</f>
        <v/>
      </c>
      <c r="AA85" s="408"/>
    </row>
    <row r="86" spans="1:27" ht="33.950000000000003" customHeight="1">
      <c r="A86" s="237"/>
      <c r="B86" s="409">
        <f t="shared" si="0"/>
        <v>48</v>
      </c>
      <c r="C86" s="554"/>
      <c r="D86" s="555"/>
      <c r="E86" s="555"/>
      <c r="F86" s="555"/>
      <c r="G86" s="555"/>
      <c r="H86" s="555"/>
      <c r="I86" s="555"/>
      <c r="J86" s="555"/>
      <c r="K86" s="555"/>
      <c r="L86" s="556"/>
      <c r="M86" s="553"/>
      <c r="N86" s="553"/>
      <c r="O86" s="553"/>
      <c r="P86" s="553"/>
      <c r="Q86" s="553"/>
      <c r="R86" s="550"/>
      <c r="S86" s="551"/>
      <c r="T86" s="551"/>
      <c r="U86" s="551"/>
      <c r="V86" s="552"/>
      <c r="W86" s="414"/>
      <c r="X86" s="4"/>
      <c r="Y86" s="5"/>
      <c r="Z86" s="407" t="str">
        <f>IFERROR(VLOOKUP(Y86, 【参考】数式用!$A$2:$B$50, 2, FALSE), "")</f>
        <v/>
      </c>
      <c r="AA86" s="408"/>
    </row>
    <row r="87" spans="1:27" ht="33.950000000000003" customHeight="1">
      <c r="A87" s="237"/>
      <c r="B87" s="409">
        <f t="shared" si="0"/>
        <v>49</v>
      </c>
      <c r="C87" s="554"/>
      <c r="D87" s="555"/>
      <c r="E87" s="555"/>
      <c r="F87" s="555"/>
      <c r="G87" s="555"/>
      <c r="H87" s="555"/>
      <c r="I87" s="555"/>
      <c r="J87" s="555"/>
      <c r="K87" s="555"/>
      <c r="L87" s="556"/>
      <c r="M87" s="553"/>
      <c r="N87" s="553"/>
      <c r="O87" s="553"/>
      <c r="P87" s="553"/>
      <c r="Q87" s="553"/>
      <c r="R87" s="550"/>
      <c r="S87" s="551"/>
      <c r="T87" s="551"/>
      <c r="U87" s="551"/>
      <c r="V87" s="552"/>
      <c r="W87" s="24"/>
      <c r="X87" s="4"/>
      <c r="Y87" s="5"/>
      <c r="Z87" s="407" t="str">
        <f>IFERROR(VLOOKUP(Y87, 【参考】数式用!$A$2:$B$50, 2, FALSE), "")</f>
        <v/>
      </c>
      <c r="AA87" s="408"/>
    </row>
    <row r="88" spans="1:27" ht="33.950000000000003" customHeight="1">
      <c r="A88" s="237"/>
      <c r="B88" s="409">
        <f t="shared" si="0"/>
        <v>50</v>
      </c>
      <c r="C88" s="554"/>
      <c r="D88" s="555"/>
      <c r="E88" s="555"/>
      <c r="F88" s="555"/>
      <c r="G88" s="555"/>
      <c r="H88" s="555"/>
      <c r="I88" s="555"/>
      <c r="J88" s="555"/>
      <c r="K88" s="555"/>
      <c r="L88" s="556"/>
      <c r="M88" s="553"/>
      <c r="N88" s="553"/>
      <c r="O88" s="553"/>
      <c r="P88" s="553"/>
      <c r="Q88" s="553"/>
      <c r="R88" s="550"/>
      <c r="S88" s="551"/>
      <c r="T88" s="551"/>
      <c r="U88" s="551"/>
      <c r="V88" s="552"/>
      <c r="W88" s="24"/>
      <c r="X88" s="4"/>
      <c r="Y88" s="5"/>
      <c r="Z88" s="407" t="str">
        <f>IFERROR(VLOOKUP(Y88, 【参考】数式用!$A$2:$B$50, 2, FALSE), "")</f>
        <v/>
      </c>
      <c r="AA88" s="408"/>
    </row>
    <row r="89" spans="1:27" ht="33.950000000000003" customHeight="1">
      <c r="A89" s="237"/>
      <c r="B89" s="409">
        <f t="shared" si="0"/>
        <v>51</v>
      </c>
      <c r="C89" s="554"/>
      <c r="D89" s="555"/>
      <c r="E89" s="555"/>
      <c r="F89" s="555"/>
      <c r="G89" s="555"/>
      <c r="H89" s="555"/>
      <c r="I89" s="555"/>
      <c r="J89" s="555"/>
      <c r="K89" s="555"/>
      <c r="L89" s="556"/>
      <c r="M89" s="553"/>
      <c r="N89" s="553"/>
      <c r="O89" s="553"/>
      <c r="P89" s="553"/>
      <c r="Q89" s="553"/>
      <c r="R89" s="550"/>
      <c r="S89" s="551"/>
      <c r="T89" s="551"/>
      <c r="U89" s="551"/>
      <c r="V89" s="552"/>
      <c r="W89" s="24"/>
      <c r="X89" s="4"/>
      <c r="Y89" s="5"/>
      <c r="Z89" s="407" t="str">
        <f>IFERROR(VLOOKUP(Y89, 【参考】数式用!$A$2:$B$50, 2, FALSE), "")</f>
        <v/>
      </c>
      <c r="AA89" s="408"/>
    </row>
    <row r="90" spans="1:27" ht="33.950000000000003" customHeight="1">
      <c r="A90" s="237"/>
      <c r="B90" s="409">
        <f t="shared" si="0"/>
        <v>52</v>
      </c>
      <c r="C90" s="554"/>
      <c r="D90" s="555"/>
      <c r="E90" s="555"/>
      <c r="F90" s="555"/>
      <c r="G90" s="555"/>
      <c r="H90" s="555"/>
      <c r="I90" s="555"/>
      <c r="J90" s="555"/>
      <c r="K90" s="555"/>
      <c r="L90" s="556"/>
      <c r="M90" s="553"/>
      <c r="N90" s="553"/>
      <c r="O90" s="553"/>
      <c r="P90" s="553"/>
      <c r="Q90" s="553"/>
      <c r="R90" s="550"/>
      <c r="S90" s="551"/>
      <c r="T90" s="551"/>
      <c r="U90" s="551"/>
      <c r="V90" s="552"/>
      <c r="W90" s="24"/>
      <c r="X90" s="4"/>
      <c r="Y90" s="5"/>
      <c r="Z90" s="407" t="str">
        <f>IFERROR(VLOOKUP(Y90, 【参考】数式用!$A$2:$B$50, 2, FALSE), "")</f>
        <v/>
      </c>
      <c r="AA90" s="408"/>
    </row>
    <row r="91" spans="1:27" ht="33.950000000000003" customHeight="1">
      <c r="A91" s="237"/>
      <c r="B91" s="409">
        <f t="shared" si="0"/>
        <v>53</v>
      </c>
      <c r="C91" s="554"/>
      <c r="D91" s="555"/>
      <c r="E91" s="555"/>
      <c r="F91" s="555"/>
      <c r="G91" s="555"/>
      <c r="H91" s="555"/>
      <c r="I91" s="555"/>
      <c r="J91" s="555"/>
      <c r="K91" s="555"/>
      <c r="L91" s="556"/>
      <c r="M91" s="553"/>
      <c r="N91" s="553"/>
      <c r="O91" s="553"/>
      <c r="P91" s="553"/>
      <c r="Q91" s="553"/>
      <c r="R91" s="550"/>
      <c r="S91" s="551"/>
      <c r="T91" s="551"/>
      <c r="U91" s="551"/>
      <c r="V91" s="552"/>
      <c r="W91" s="24"/>
      <c r="X91" s="4"/>
      <c r="Y91" s="5"/>
      <c r="Z91" s="407" t="str">
        <f>IFERROR(VLOOKUP(Y91, 【参考】数式用!$A$2:$B$50, 2, FALSE), "")</f>
        <v/>
      </c>
      <c r="AA91" s="408"/>
    </row>
    <row r="92" spans="1:27" ht="33.950000000000003" customHeight="1">
      <c r="A92" s="237"/>
      <c r="B92" s="409">
        <f t="shared" si="0"/>
        <v>54</v>
      </c>
      <c r="C92" s="554"/>
      <c r="D92" s="555"/>
      <c r="E92" s="555"/>
      <c r="F92" s="555"/>
      <c r="G92" s="555"/>
      <c r="H92" s="555"/>
      <c r="I92" s="555"/>
      <c r="J92" s="555"/>
      <c r="K92" s="555"/>
      <c r="L92" s="556"/>
      <c r="M92" s="553"/>
      <c r="N92" s="553"/>
      <c r="O92" s="553"/>
      <c r="P92" s="553"/>
      <c r="Q92" s="553"/>
      <c r="R92" s="550"/>
      <c r="S92" s="551"/>
      <c r="T92" s="551"/>
      <c r="U92" s="551"/>
      <c r="V92" s="552"/>
      <c r="W92" s="24"/>
      <c r="X92" s="4"/>
      <c r="Y92" s="5"/>
      <c r="Z92" s="407" t="str">
        <f>IFERROR(VLOOKUP(Y92, 【参考】数式用!$A$2:$B$50, 2, FALSE), "")</f>
        <v/>
      </c>
      <c r="AA92" s="408"/>
    </row>
    <row r="93" spans="1:27" ht="33.950000000000003" customHeight="1">
      <c r="A93" s="237"/>
      <c r="B93" s="409">
        <f t="shared" si="0"/>
        <v>55</v>
      </c>
      <c r="C93" s="554"/>
      <c r="D93" s="555"/>
      <c r="E93" s="555"/>
      <c r="F93" s="555"/>
      <c r="G93" s="555"/>
      <c r="H93" s="555"/>
      <c r="I93" s="555"/>
      <c r="J93" s="555"/>
      <c r="K93" s="555"/>
      <c r="L93" s="556"/>
      <c r="M93" s="553"/>
      <c r="N93" s="553"/>
      <c r="O93" s="553"/>
      <c r="P93" s="553"/>
      <c r="Q93" s="553"/>
      <c r="R93" s="550"/>
      <c r="S93" s="551"/>
      <c r="T93" s="551"/>
      <c r="U93" s="551"/>
      <c r="V93" s="552"/>
      <c r="W93" s="24"/>
      <c r="X93" s="4"/>
      <c r="Y93" s="5"/>
      <c r="Z93" s="407" t="str">
        <f>IFERROR(VLOOKUP(Y93, 【参考】数式用!$A$2:$B$50, 2, FALSE), "")</f>
        <v/>
      </c>
      <c r="AA93" s="408"/>
    </row>
    <row r="94" spans="1:27" ht="33.950000000000003" customHeight="1">
      <c r="A94" s="237"/>
      <c r="B94" s="409">
        <f t="shared" si="0"/>
        <v>56</v>
      </c>
      <c r="C94" s="554"/>
      <c r="D94" s="555"/>
      <c r="E94" s="555"/>
      <c r="F94" s="555"/>
      <c r="G94" s="555"/>
      <c r="H94" s="555"/>
      <c r="I94" s="555"/>
      <c r="J94" s="555"/>
      <c r="K94" s="555"/>
      <c r="L94" s="556"/>
      <c r="M94" s="553"/>
      <c r="N94" s="553"/>
      <c r="O94" s="553"/>
      <c r="P94" s="553"/>
      <c r="Q94" s="553"/>
      <c r="R94" s="550"/>
      <c r="S94" s="551"/>
      <c r="T94" s="551"/>
      <c r="U94" s="551"/>
      <c r="V94" s="552"/>
      <c r="W94" s="24"/>
      <c r="X94" s="4"/>
      <c r="Y94" s="5"/>
      <c r="Z94" s="407" t="str">
        <f>IFERROR(VLOOKUP(Y94, 【参考】数式用!$A$2:$B$50, 2, FALSE), "")</f>
        <v/>
      </c>
      <c r="AA94" s="408"/>
    </row>
    <row r="95" spans="1:27" ht="33.950000000000003" customHeight="1">
      <c r="A95" s="237"/>
      <c r="B95" s="409">
        <f t="shared" si="0"/>
        <v>57</v>
      </c>
      <c r="C95" s="554"/>
      <c r="D95" s="555"/>
      <c r="E95" s="555"/>
      <c r="F95" s="555"/>
      <c r="G95" s="555"/>
      <c r="H95" s="555"/>
      <c r="I95" s="555"/>
      <c r="J95" s="555"/>
      <c r="K95" s="555"/>
      <c r="L95" s="556"/>
      <c r="M95" s="553"/>
      <c r="N95" s="553"/>
      <c r="O95" s="553"/>
      <c r="P95" s="553"/>
      <c r="Q95" s="553"/>
      <c r="R95" s="550"/>
      <c r="S95" s="551"/>
      <c r="T95" s="551"/>
      <c r="U95" s="551"/>
      <c r="V95" s="552"/>
      <c r="W95" s="24"/>
      <c r="X95" s="4"/>
      <c r="Y95" s="5"/>
      <c r="Z95" s="407" t="str">
        <f>IFERROR(VLOOKUP(Y95, 【参考】数式用!$A$2:$B$50, 2, FALSE), "")</f>
        <v/>
      </c>
      <c r="AA95" s="408"/>
    </row>
    <row r="96" spans="1:27" ht="33.950000000000003" customHeight="1">
      <c r="A96" s="237"/>
      <c r="B96" s="409">
        <f t="shared" si="0"/>
        <v>58</v>
      </c>
      <c r="C96" s="554"/>
      <c r="D96" s="555"/>
      <c r="E96" s="555"/>
      <c r="F96" s="555"/>
      <c r="G96" s="555"/>
      <c r="H96" s="555"/>
      <c r="I96" s="555"/>
      <c r="J96" s="555"/>
      <c r="K96" s="555"/>
      <c r="L96" s="556"/>
      <c r="M96" s="553"/>
      <c r="N96" s="553"/>
      <c r="O96" s="553"/>
      <c r="P96" s="553"/>
      <c r="Q96" s="553"/>
      <c r="R96" s="550"/>
      <c r="S96" s="551"/>
      <c r="T96" s="551"/>
      <c r="U96" s="551"/>
      <c r="V96" s="552"/>
      <c r="W96" s="24"/>
      <c r="X96" s="4"/>
      <c r="Y96" s="5"/>
      <c r="Z96" s="407" t="str">
        <f>IFERROR(VLOOKUP(Y96, 【参考】数式用!$A$2:$B$50, 2, FALSE), "")</f>
        <v/>
      </c>
      <c r="AA96" s="408"/>
    </row>
    <row r="97" spans="1:27" ht="33.950000000000003" customHeight="1">
      <c r="A97" s="237"/>
      <c r="B97" s="409">
        <f t="shared" si="0"/>
        <v>59</v>
      </c>
      <c r="C97" s="554"/>
      <c r="D97" s="555"/>
      <c r="E97" s="555"/>
      <c r="F97" s="555"/>
      <c r="G97" s="555"/>
      <c r="H97" s="555"/>
      <c r="I97" s="555"/>
      <c r="J97" s="555"/>
      <c r="K97" s="555"/>
      <c r="L97" s="556"/>
      <c r="M97" s="553"/>
      <c r="N97" s="553"/>
      <c r="O97" s="553"/>
      <c r="P97" s="553"/>
      <c r="Q97" s="553"/>
      <c r="R97" s="550"/>
      <c r="S97" s="551"/>
      <c r="T97" s="551"/>
      <c r="U97" s="551"/>
      <c r="V97" s="552"/>
      <c r="W97" s="24"/>
      <c r="X97" s="4"/>
      <c r="Y97" s="5"/>
      <c r="Z97" s="407" t="str">
        <f>IFERROR(VLOOKUP(Y97, 【参考】数式用!$A$2:$B$50, 2, FALSE), "")</f>
        <v/>
      </c>
      <c r="AA97" s="408"/>
    </row>
    <row r="98" spans="1:27" ht="33.950000000000003" customHeight="1">
      <c r="A98" s="237"/>
      <c r="B98" s="409">
        <f t="shared" si="0"/>
        <v>60</v>
      </c>
      <c r="C98" s="554"/>
      <c r="D98" s="555"/>
      <c r="E98" s="555"/>
      <c r="F98" s="555"/>
      <c r="G98" s="555"/>
      <c r="H98" s="555"/>
      <c r="I98" s="555"/>
      <c r="J98" s="555"/>
      <c r="K98" s="555"/>
      <c r="L98" s="556"/>
      <c r="M98" s="553"/>
      <c r="N98" s="553"/>
      <c r="O98" s="553"/>
      <c r="P98" s="553"/>
      <c r="Q98" s="553"/>
      <c r="R98" s="550"/>
      <c r="S98" s="551"/>
      <c r="T98" s="551"/>
      <c r="U98" s="551"/>
      <c r="V98" s="552"/>
      <c r="W98" s="24"/>
      <c r="X98" s="4"/>
      <c r="Y98" s="5"/>
      <c r="Z98" s="407" t="str">
        <f>IFERROR(VLOOKUP(Y98, 【参考】数式用!$A$2:$B$50, 2, FALSE), "")</f>
        <v/>
      </c>
      <c r="AA98" s="408"/>
    </row>
    <row r="99" spans="1:27" ht="33.950000000000003" customHeight="1">
      <c r="A99" s="237"/>
      <c r="B99" s="409">
        <f t="shared" si="0"/>
        <v>61</v>
      </c>
      <c r="C99" s="554"/>
      <c r="D99" s="555"/>
      <c r="E99" s="555"/>
      <c r="F99" s="555"/>
      <c r="G99" s="555"/>
      <c r="H99" s="555"/>
      <c r="I99" s="555"/>
      <c r="J99" s="555"/>
      <c r="K99" s="555"/>
      <c r="L99" s="556"/>
      <c r="M99" s="553"/>
      <c r="N99" s="553"/>
      <c r="O99" s="553"/>
      <c r="P99" s="553"/>
      <c r="Q99" s="553"/>
      <c r="R99" s="550"/>
      <c r="S99" s="551"/>
      <c r="T99" s="551"/>
      <c r="U99" s="551"/>
      <c r="V99" s="552"/>
      <c r="W99" s="24"/>
      <c r="X99" s="4"/>
      <c r="Y99" s="5"/>
      <c r="Z99" s="407" t="str">
        <f>IFERROR(VLOOKUP(Y99, 【参考】数式用!$A$2:$B$50, 2, FALSE), "")</f>
        <v/>
      </c>
      <c r="AA99" s="408"/>
    </row>
    <row r="100" spans="1:27" ht="33.950000000000003" customHeight="1">
      <c r="A100" s="237"/>
      <c r="B100" s="409">
        <f t="shared" si="0"/>
        <v>62</v>
      </c>
      <c r="C100" s="554"/>
      <c r="D100" s="555"/>
      <c r="E100" s="555"/>
      <c r="F100" s="555"/>
      <c r="G100" s="555"/>
      <c r="H100" s="555"/>
      <c r="I100" s="555"/>
      <c r="J100" s="555"/>
      <c r="K100" s="555"/>
      <c r="L100" s="556"/>
      <c r="M100" s="553"/>
      <c r="N100" s="553"/>
      <c r="O100" s="553"/>
      <c r="P100" s="553"/>
      <c r="Q100" s="553"/>
      <c r="R100" s="550"/>
      <c r="S100" s="551"/>
      <c r="T100" s="551"/>
      <c r="U100" s="551"/>
      <c r="V100" s="552"/>
      <c r="W100" s="24"/>
      <c r="X100" s="4"/>
      <c r="Y100" s="5"/>
      <c r="Z100" s="407" t="str">
        <f>IFERROR(VLOOKUP(Y100, 【参考】数式用!$A$2:$B$50, 2, FALSE), "")</f>
        <v/>
      </c>
      <c r="AA100" s="408"/>
    </row>
    <row r="101" spans="1:27" ht="33.950000000000003" customHeight="1">
      <c r="A101" s="237"/>
      <c r="B101" s="409">
        <f t="shared" si="0"/>
        <v>63</v>
      </c>
      <c r="C101" s="554"/>
      <c r="D101" s="555"/>
      <c r="E101" s="555"/>
      <c r="F101" s="555"/>
      <c r="G101" s="555"/>
      <c r="H101" s="555"/>
      <c r="I101" s="555"/>
      <c r="J101" s="555"/>
      <c r="K101" s="555"/>
      <c r="L101" s="556"/>
      <c r="M101" s="553"/>
      <c r="N101" s="553"/>
      <c r="O101" s="553"/>
      <c r="P101" s="553"/>
      <c r="Q101" s="553"/>
      <c r="R101" s="550"/>
      <c r="S101" s="551"/>
      <c r="T101" s="551"/>
      <c r="U101" s="551"/>
      <c r="V101" s="552"/>
      <c r="W101" s="24"/>
      <c r="X101" s="4"/>
      <c r="Y101" s="5"/>
      <c r="Z101" s="407" t="str">
        <f>IFERROR(VLOOKUP(Y101, 【参考】数式用!$A$2:$B$50, 2, FALSE), "")</f>
        <v/>
      </c>
      <c r="AA101" s="408"/>
    </row>
    <row r="102" spans="1:27" ht="33.950000000000003" customHeight="1">
      <c r="A102" s="237"/>
      <c r="B102" s="409">
        <f t="shared" si="0"/>
        <v>64</v>
      </c>
      <c r="C102" s="554"/>
      <c r="D102" s="555"/>
      <c r="E102" s="555"/>
      <c r="F102" s="555"/>
      <c r="G102" s="555"/>
      <c r="H102" s="555"/>
      <c r="I102" s="555"/>
      <c r="J102" s="555"/>
      <c r="K102" s="555"/>
      <c r="L102" s="556"/>
      <c r="M102" s="553"/>
      <c r="N102" s="553"/>
      <c r="O102" s="553"/>
      <c r="P102" s="553"/>
      <c r="Q102" s="553"/>
      <c r="R102" s="550"/>
      <c r="S102" s="551"/>
      <c r="T102" s="551"/>
      <c r="U102" s="551"/>
      <c r="V102" s="552"/>
      <c r="W102" s="24"/>
      <c r="X102" s="4"/>
      <c r="Y102" s="5"/>
      <c r="Z102" s="407" t="str">
        <f>IFERROR(VLOOKUP(Y102, 【参考】数式用!$A$2:$B$50, 2, FALSE), "")</f>
        <v/>
      </c>
      <c r="AA102" s="408"/>
    </row>
    <row r="103" spans="1:27" ht="33.950000000000003" customHeight="1">
      <c r="A103" s="237"/>
      <c r="B103" s="409">
        <f t="shared" si="0"/>
        <v>65</v>
      </c>
      <c r="C103" s="554"/>
      <c r="D103" s="555"/>
      <c r="E103" s="555"/>
      <c r="F103" s="555"/>
      <c r="G103" s="555"/>
      <c r="H103" s="555"/>
      <c r="I103" s="555"/>
      <c r="J103" s="555"/>
      <c r="K103" s="555"/>
      <c r="L103" s="556"/>
      <c r="M103" s="553"/>
      <c r="N103" s="553"/>
      <c r="O103" s="553"/>
      <c r="P103" s="553"/>
      <c r="Q103" s="553"/>
      <c r="R103" s="550"/>
      <c r="S103" s="551"/>
      <c r="T103" s="551"/>
      <c r="U103" s="551"/>
      <c r="V103" s="552"/>
      <c r="W103" s="24"/>
      <c r="X103" s="4"/>
      <c r="Y103" s="5"/>
      <c r="Z103" s="407" t="str">
        <f>IFERROR(VLOOKUP(Y103, 【参考】数式用!$A$2:$B$50, 2, FALSE), "")</f>
        <v/>
      </c>
      <c r="AA103" s="408"/>
    </row>
    <row r="104" spans="1:27" ht="33.950000000000003" customHeight="1">
      <c r="A104" s="237"/>
      <c r="B104" s="409">
        <f t="shared" si="0"/>
        <v>66</v>
      </c>
      <c r="C104" s="554"/>
      <c r="D104" s="555"/>
      <c r="E104" s="555"/>
      <c r="F104" s="555"/>
      <c r="G104" s="555"/>
      <c r="H104" s="555"/>
      <c r="I104" s="555"/>
      <c r="J104" s="555"/>
      <c r="K104" s="555"/>
      <c r="L104" s="556"/>
      <c r="M104" s="553"/>
      <c r="N104" s="553"/>
      <c r="O104" s="553"/>
      <c r="P104" s="553"/>
      <c r="Q104" s="553"/>
      <c r="R104" s="550"/>
      <c r="S104" s="551"/>
      <c r="T104" s="551"/>
      <c r="U104" s="551"/>
      <c r="V104" s="552"/>
      <c r="W104" s="24"/>
      <c r="X104" s="4"/>
      <c r="Y104" s="5"/>
      <c r="Z104" s="407" t="str">
        <f>IFERROR(VLOOKUP(Y104, 【参考】数式用!$A$2:$B$50, 2, FALSE), "")</f>
        <v/>
      </c>
      <c r="AA104" s="408"/>
    </row>
    <row r="105" spans="1:27" ht="33.950000000000003" customHeight="1">
      <c r="A105" s="237"/>
      <c r="B105" s="409">
        <f t="shared" ref="B105:B138" si="1">B104+1</f>
        <v>67</v>
      </c>
      <c r="C105" s="554"/>
      <c r="D105" s="555"/>
      <c r="E105" s="555"/>
      <c r="F105" s="555"/>
      <c r="G105" s="555"/>
      <c r="H105" s="555"/>
      <c r="I105" s="555"/>
      <c r="J105" s="555"/>
      <c r="K105" s="555"/>
      <c r="L105" s="556"/>
      <c r="M105" s="553"/>
      <c r="N105" s="553"/>
      <c r="O105" s="553"/>
      <c r="P105" s="553"/>
      <c r="Q105" s="553"/>
      <c r="R105" s="550"/>
      <c r="S105" s="551"/>
      <c r="T105" s="551"/>
      <c r="U105" s="551"/>
      <c r="V105" s="552"/>
      <c r="W105" s="24"/>
      <c r="X105" s="4"/>
      <c r="Y105" s="5"/>
      <c r="Z105" s="407" t="str">
        <f>IFERROR(VLOOKUP(Y105, 【参考】数式用!$A$2:$B$50, 2, FALSE), "")</f>
        <v/>
      </c>
      <c r="AA105" s="408"/>
    </row>
    <row r="106" spans="1:27" ht="33.950000000000003" customHeight="1">
      <c r="A106" s="237"/>
      <c r="B106" s="409">
        <f t="shared" si="1"/>
        <v>68</v>
      </c>
      <c r="C106" s="554"/>
      <c r="D106" s="555"/>
      <c r="E106" s="555"/>
      <c r="F106" s="555"/>
      <c r="G106" s="555"/>
      <c r="H106" s="555"/>
      <c r="I106" s="555"/>
      <c r="J106" s="555"/>
      <c r="K106" s="555"/>
      <c r="L106" s="556"/>
      <c r="M106" s="553"/>
      <c r="N106" s="553"/>
      <c r="O106" s="553"/>
      <c r="P106" s="553"/>
      <c r="Q106" s="553"/>
      <c r="R106" s="550"/>
      <c r="S106" s="551"/>
      <c r="T106" s="551"/>
      <c r="U106" s="551"/>
      <c r="V106" s="552"/>
      <c r="W106" s="24"/>
      <c r="X106" s="4"/>
      <c r="Y106" s="5"/>
      <c r="Z106" s="407" t="str">
        <f>IFERROR(VLOOKUP(Y106, 【参考】数式用!$A$2:$B$50, 2, FALSE), "")</f>
        <v/>
      </c>
      <c r="AA106" s="408"/>
    </row>
    <row r="107" spans="1:27" ht="33.950000000000003" customHeight="1">
      <c r="A107" s="237"/>
      <c r="B107" s="409">
        <f t="shared" si="1"/>
        <v>69</v>
      </c>
      <c r="C107" s="554"/>
      <c r="D107" s="555"/>
      <c r="E107" s="555"/>
      <c r="F107" s="555"/>
      <c r="G107" s="555"/>
      <c r="H107" s="555"/>
      <c r="I107" s="555"/>
      <c r="J107" s="555"/>
      <c r="K107" s="555"/>
      <c r="L107" s="556"/>
      <c r="M107" s="553"/>
      <c r="N107" s="553"/>
      <c r="O107" s="553"/>
      <c r="P107" s="553"/>
      <c r="Q107" s="553"/>
      <c r="R107" s="550"/>
      <c r="S107" s="551"/>
      <c r="T107" s="551"/>
      <c r="U107" s="551"/>
      <c r="V107" s="552"/>
      <c r="W107" s="24"/>
      <c r="X107" s="4"/>
      <c r="Y107" s="5"/>
      <c r="Z107" s="407" t="str">
        <f>IFERROR(VLOOKUP(Y107, 【参考】数式用!$A$2:$B$50, 2, FALSE), "")</f>
        <v/>
      </c>
      <c r="AA107" s="408"/>
    </row>
    <row r="108" spans="1:27" ht="33.950000000000003" customHeight="1">
      <c r="A108" s="237"/>
      <c r="B108" s="409">
        <f t="shared" si="1"/>
        <v>70</v>
      </c>
      <c r="C108" s="554"/>
      <c r="D108" s="555"/>
      <c r="E108" s="555"/>
      <c r="F108" s="555"/>
      <c r="G108" s="555"/>
      <c r="H108" s="555"/>
      <c r="I108" s="555"/>
      <c r="J108" s="555"/>
      <c r="K108" s="555"/>
      <c r="L108" s="556"/>
      <c r="M108" s="553"/>
      <c r="N108" s="553"/>
      <c r="O108" s="553"/>
      <c r="P108" s="553"/>
      <c r="Q108" s="553"/>
      <c r="R108" s="550"/>
      <c r="S108" s="551"/>
      <c r="T108" s="551"/>
      <c r="U108" s="551"/>
      <c r="V108" s="552"/>
      <c r="W108" s="24"/>
      <c r="X108" s="4"/>
      <c r="Y108" s="5"/>
      <c r="Z108" s="407" t="str">
        <f>IFERROR(VLOOKUP(Y108, 【参考】数式用!$A$2:$B$50, 2, FALSE), "")</f>
        <v/>
      </c>
      <c r="AA108" s="408"/>
    </row>
    <row r="109" spans="1:27" ht="33.950000000000003" customHeight="1">
      <c r="A109" s="237"/>
      <c r="B109" s="409">
        <f t="shared" si="1"/>
        <v>71</v>
      </c>
      <c r="C109" s="554"/>
      <c r="D109" s="555"/>
      <c r="E109" s="555"/>
      <c r="F109" s="555"/>
      <c r="G109" s="555"/>
      <c r="H109" s="555"/>
      <c r="I109" s="555"/>
      <c r="J109" s="555"/>
      <c r="K109" s="555"/>
      <c r="L109" s="556"/>
      <c r="M109" s="553"/>
      <c r="N109" s="553"/>
      <c r="O109" s="553"/>
      <c r="P109" s="553"/>
      <c r="Q109" s="553"/>
      <c r="R109" s="550"/>
      <c r="S109" s="551"/>
      <c r="T109" s="551"/>
      <c r="U109" s="551"/>
      <c r="V109" s="552"/>
      <c r="W109" s="24"/>
      <c r="X109" s="4"/>
      <c r="Y109" s="5"/>
      <c r="Z109" s="407" t="str">
        <f>IFERROR(VLOOKUP(Y109, 【参考】数式用!$A$2:$B$50, 2, FALSE), "")</f>
        <v/>
      </c>
      <c r="AA109" s="408"/>
    </row>
    <row r="110" spans="1:27" ht="33.950000000000003" customHeight="1">
      <c r="A110" s="237"/>
      <c r="B110" s="409">
        <f t="shared" si="1"/>
        <v>72</v>
      </c>
      <c r="C110" s="554"/>
      <c r="D110" s="555"/>
      <c r="E110" s="555"/>
      <c r="F110" s="555"/>
      <c r="G110" s="555"/>
      <c r="H110" s="555"/>
      <c r="I110" s="555"/>
      <c r="J110" s="555"/>
      <c r="K110" s="555"/>
      <c r="L110" s="556"/>
      <c r="M110" s="553"/>
      <c r="N110" s="553"/>
      <c r="O110" s="553"/>
      <c r="P110" s="553"/>
      <c r="Q110" s="553"/>
      <c r="R110" s="550"/>
      <c r="S110" s="551"/>
      <c r="T110" s="551"/>
      <c r="U110" s="551"/>
      <c r="V110" s="552"/>
      <c r="W110" s="24"/>
      <c r="X110" s="4"/>
      <c r="Y110" s="5"/>
      <c r="Z110" s="407" t="str">
        <f>IFERROR(VLOOKUP(Y110, 【参考】数式用!$A$2:$B$50, 2, FALSE), "")</f>
        <v/>
      </c>
      <c r="AA110" s="408"/>
    </row>
    <row r="111" spans="1:27" ht="33.950000000000003" customHeight="1">
      <c r="A111" s="237"/>
      <c r="B111" s="409">
        <f t="shared" si="1"/>
        <v>73</v>
      </c>
      <c r="C111" s="554"/>
      <c r="D111" s="555"/>
      <c r="E111" s="555"/>
      <c r="F111" s="555"/>
      <c r="G111" s="555"/>
      <c r="H111" s="555"/>
      <c r="I111" s="555"/>
      <c r="J111" s="555"/>
      <c r="K111" s="555"/>
      <c r="L111" s="556"/>
      <c r="M111" s="553"/>
      <c r="N111" s="553"/>
      <c r="O111" s="553"/>
      <c r="P111" s="553"/>
      <c r="Q111" s="553"/>
      <c r="R111" s="550"/>
      <c r="S111" s="551"/>
      <c r="T111" s="551"/>
      <c r="U111" s="551"/>
      <c r="V111" s="552"/>
      <c r="W111" s="24"/>
      <c r="X111" s="4"/>
      <c r="Y111" s="5"/>
      <c r="Z111" s="407" t="str">
        <f>IFERROR(VLOOKUP(Y111, 【参考】数式用!$A$2:$B$50, 2, FALSE), "")</f>
        <v/>
      </c>
      <c r="AA111" s="408"/>
    </row>
    <row r="112" spans="1:27" ht="33.950000000000003" customHeight="1">
      <c r="A112" s="237"/>
      <c r="B112" s="409">
        <f t="shared" si="1"/>
        <v>74</v>
      </c>
      <c r="C112" s="554"/>
      <c r="D112" s="555"/>
      <c r="E112" s="555"/>
      <c r="F112" s="555"/>
      <c r="G112" s="555"/>
      <c r="H112" s="555"/>
      <c r="I112" s="555"/>
      <c r="J112" s="555"/>
      <c r="K112" s="555"/>
      <c r="L112" s="556"/>
      <c r="M112" s="553"/>
      <c r="N112" s="553"/>
      <c r="O112" s="553"/>
      <c r="P112" s="553"/>
      <c r="Q112" s="553"/>
      <c r="R112" s="550"/>
      <c r="S112" s="551"/>
      <c r="T112" s="551"/>
      <c r="U112" s="551"/>
      <c r="V112" s="552"/>
      <c r="W112" s="24"/>
      <c r="X112" s="4"/>
      <c r="Y112" s="5"/>
      <c r="Z112" s="407" t="str">
        <f>IFERROR(VLOOKUP(Y112, 【参考】数式用!$A$2:$B$50, 2, FALSE), "")</f>
        <v/>
      </c>
      <c r="AA112" s="408"/>
    </row>
    <row r="113" spans="1:27" ht="33.950000000000003" customHeight="1">
      <c r="A113" s="237"/>
      <c r="B113" s="409">
        <f t="shared" si="1"/>
        <v>75</v>
      </c>
      <c r="C113" s="554"/>
      <c r="D113" s="555"/>
      <c r="E113" s="555"/>
      <c r="F113" s="555"/>
      <c r="G113" s="555"/>
      <c r="H113" s="555"/>
      <c r="I113" s="555"/>
      <c r="J113" s="555"/>
      <c r="K113" s="555"/>
      <c r="L113" s="556"/>
      <c r="M113" s="553"/>
      <c r="N113" s="553"/>
      <c r="O113" s="553"/>
      <c r="P113" s="553"/>
      <c r="Q113" s="553"/>
      <c r="R113" s="550"/>
      <c r="S113" s="551"/>
      <c r="T113" s="551"/>
      <c r="U113" s="551"/>
      <c r="V113" s="552"/>
      <c r="W113" s="24"/>
      <c r="X113" s="4"/>
      <c r="Y113" s="5"/>
      <c r="Z113" s="407" t="str">
        <f>IFERROR(VLOOKUP(Y113, 【参考】数式用!$A$2:$B$50, 2, FALSE), "")</f>
        <v/>
      </c>
      <c r="AA113" s="408"/>
    </row>
    <row r="114" spans="1:27" ht="33.950000000000003" customHeight="1">
      <c r="A114" s="237"/>
      <c r="B114" s="409">
        <f t="shared" si="1"/>
        <v>76</v>
      </c>
      <c r="C114" s="554"/>
      <c r="D114" s="555"/>
      <c r="E114" s="555"/>
      <c r="F114" s="555"/>
      <c r="G114" s="555"/>
      <c r="H114" s="555"/>
      <c r="I114" s="555"/>
      <c r="J114" s="555"/>
      <c r="K114" s="555"/>
      <c r="L114" s="556"/>
      <c r="M114" s="553"/>
      <c r="N114" s="553"/>
      <c r="O114" s="553"/>
      <c r="P114" s="553"/>
      <c r="Q114" s="553"/>
      <c r="R114" s="550"/>
      <c r="S114" s="551"/>
      <c r="T114" s="551"/>
      <c r="U114" s="551"/>
      <c r="V114" s="552"/>
      <c r="W114" s="24"/>
      <c r="X114" s="4"/>
      <c r="Y114" s="5"/>
      <c r="Z114" s="407" t="str">
        <f>IFERROR(VLOOKUP(Y114, 【参考】数式用!$A$2:$B$50, 2, FALSE), "")</f>
        <v/>
      </c>
      <c r="AA114" s="408"/>
    </row>
    <row r="115" spans="1:27" ht="33.950000000000003" customHeight="1">
      <c r="A115" s="237"/>
      <c r="B115" s="409">
        <f t="shared" si="1"/>
        <v>77</v>
      </c>
      <c r="C115" s="554"/>
      <c r="D115" s="555"/>
      <c r="E115" s="555"/>
      <c r="F115" s="555"/>
      <c r="G115" s="555"/>
      <c r="H115" s="555"/>
      <c r="I115" s="555"/>
      <c r="J115" s="555"/>
      <c r="K115" s="555"/>
      <c r="L115" s="556"/>
      <c r="M115" s="553"/>
      <c r="N115" s="553"/>
      <c r="O115" s="553"/>
      <c r="P115" s="553"/>
      <c r="Q115" s="553"/>
      <c r="R115" s="550"/>
      <c r="S115" s="551"/>
      <c r="T115" s="551"/>
      <c r="U115" s="551"/>
      <c r="V115" s="552"/>
      <c r="W115" s="24"/>
      <c r="X115" s="4"/>
      <c r="Y115" s="5"/>
      <c r="Z115" s="407" t="str">
        <f>IFERROR(VLOOKUP(Y115, 【参考】数式用!$A$2:$B$50, 2, FALSE), "")</f>
        <v/>
      </c>
      <c r="AA115" s="408"/>
    </row>
    <row r="116" spans="1:27" ht="33.950000000000003" customHeight="1">
      <c r="A116" s="237"/>
      <c r="B116" s="409">
        <f t="shared" si="1"/>
        <v>78</v>
      </c>
      <c r="C116" s="554"/>
      <c r="D116" s="555"/>
      <c r="E116" s="555"/>
      <c r="F116" s="555"/>
      <c r="G116" s="555"/>
      <c r="H116" s="555"/>
      <c r="I116" s="555"/>
      <c r="J116" s="555"/>
      <c r="K116" s="555"/>
      <c r="L116" s="556"/>
      <c r="M116" s="553"/>
      <c r="N116" s="553"/>
      <c r="O116" s="553"/>
      <c r="P116" s="553"/>
      <c r="Q116" s="553"/>
      <c r="R116" s="550"/>
      <c r="S116" s="551"/>
      <c r="T116" s="551"/>
      <c r="U116" s="551"/>
      <c r="V116" s="552"/>
      <c r="W116" s="24"/>
      <c r="X116" s="4"/>
      <c r="Y116" s="5"/>
      <c r="Z116" s="407" t="str">
        <f>IFERROR(VLOOKUP(Y116, 【参考】数式用!$A$2:$B$50, 2, FALSE), "")</f>
        <v/>
      </c>
      <c r="AA116" s="408"/>
    </row>
    <row r="117" spans="1:27" ht="33.950000000000003" customHeight="1">
      <c r="A117" s="237"/>
      <c r="B117" s="409">
        <f t="shared" si="1"/>
        <v>79</v>
      </c>
      <c r="C117" s="554"/>
      <c r="D117" s="555"/>
      <c r="E117" s="555"/>
      <c r="F117" s="555"/>
      <c r="G117" s="555"/>
      <c r="H117" s="555"/>
      <c r="I117" s="555"/>
      <c r="J117" s="555"/>
      <c r="K117" s="555"/>
      <c r="L117" s="556"/>
      <c r="M117" s="553"/>
      <c r="N117" s="553"/>
      <c r="O117" s="553"/>
      <c r="P117" s="553"/>
      <c r="Q117" s="553"/>
      <c r="R117" s="550"/>
      <c r="S117" s="551"/>
      <c r="T117" s="551"/>
      <c r="U117" s="551"/>
      <c r="V117" s="552"/>
      <c r="W117" s="24"/>
      <c r="X117" s="4"/>
      <c r="Y117" s="5"/>
      <c r="Z117" s="407" t="str">
        <f>IFERROR(VLOOKUP(Y117, 【参考】数式用!$A$2:$B$50, 2, FALSE), "")</f>
        <v/>
      </c>
      <c r="AA117" s="408"/>
    </row>
    <row r="118" spans="1:27" ht="33.950000000000003" customHeight="1">
      <c r="A118" s="237"/>
      <c r="B118" s="409">
        <f t="shared" si="1"/>
        <v>80</v>
      </c>
      <c r="C118" s="554"/>
      <c r="D118" s="555"/>
      <c r="E118" s="555"/>
      <c r="F118" s="555"/>
      <c r="G118" s="555"/>
      <c r="H118" s="555"/>
      <c r="I118" s="555"/>
      <c r="J118" s="555"/>
      <c r="K118" s="555"/>
      <c r="L118" s="556"/>
      <c r="M118" s="553"/>
      <c r="N118" s="553"/>
      <c r="O118" s="553"/>
      <c r="P118" s="553"/>
      <c r="Q118" s="553"/>
      <c r="R118" s="550"/>
      <c r="S118" s="551"/>
      <c r="T118" s="551"/>
      <c r="U118" s="551"/>
      <c r="V118" s="552"/>
      <c r="W118" s="24"/>
      <c r="X118" s="4"/>
      <c r="Y118" s="5"/>
      <c r="Z118" s="407" t="str">
        <f>IFERROR(VLOOKUP(Y118, 【参考】数式用!$A$2:$B$50, 2, FALSE), "")</f>
        <v/>
      </c>
      <c r="AA118" s="408"/>
    </row>
    <row r="119" spans="1:27" ht="33.950000000000003" customHeight="1">
      <c r="A119" s="237"/>
      <c r="B119" s="409">
        <f t="shared" si="1"/>
        <v>81</v>
      </c>
      <c r="C119" s="554"/>
      <c r="D119" s="555"/>
      <c r="E119" s="555"/>
      <c r="F119" s="555"/>
      <c r="G119" s="555"/>
      <c r="H119" s="555"/>
      <c r="I119" s="555"/>
      <c r="J119" s="555"/>
      <c r="K119" s="555"/>
      <c r="L119" s="556"/>
      <c r="M119" s="553"/>
      <c r="N119" s="553"/>
      <c r="O119" s="553"/>
      <c r="P119" s="553"/>
      <c r="Q119" s="553"/>
      <c r="R119" s="550"/>
      <c r="S119" s="551"/>
      <c r="T119" s="551"/>
      <c r="U119" s="551"/>
      <c r="V119" s="552"/>
      <c r="W119" s="24"/>
      <c r="X119" s="4"/>
      <c r="Y119" s="5"/>
      <c r="Z119" s="407" t="str">
        <f>IFERROR(VLOOKUP(Y119, 【参考】数式用!$A$2:$B$50, 2, FALSE), "")</f>
        <v/>
      </c>
      <c r="AA119" s="408"/>
    </row>
    <row r="120" spans="1:27" ht="33.950000000000003" customHeight="1">
      <c r="A120" s="237"/>
      <c r="B120" s="409">
        <f t="shared" si="1"/>
        <v>82</v>
      </c>
      <c r="C120" s="554"/>
      <c r="D120" s="555"/>
      <c r="E120" s="555"/>
      <c r="F120" s="555"/>
      <c r="G120" s="555"/>
      <c r="H120" s="555"/>
      <c r="I120" s="555"/>
      <c r="J120" s="555"/>
      <c r="K120" s="555"/>
      <c r="L120" s="556"/>
      <c r="M120" s="553"/>
      <c r="N120" s="553"/>
      <c r="O120" s="553"/>
      <c r="P120" s="553"/>
      <c r="Q120" s="553"/>
      <c r="R120" s="550"/>
      <c r="S120" s="551"/>
      <c r="T120" s="551"/>
      <c r="U120" s="551"/>
      <c r="V120" s="552"/>
      <c r="W120" s="24"/>
      <c r="X120" s="4"/>
      <c r="Y120" s="5"/>
      <c r="Z120" s="407" t="str">
        <f>IFERROR(VLOOKUP(Y120, 【参考】数式用!$A$2:$B$50, 2, FALSE), "")</f>
        <v/>
      </c>
      <c r="AA120" s="408"/>
    </row>
    <row r="121" spans="1:27" ht="33.950000000000003" customHeight="1">
      <c r="A121" s="237"/>
      <c r="B121" s="409">
        <f t="shared" si="1"/>
        <v>83</v>
      </c>
      <c r="C121" s="554"/>
      <c r="D121" s="555"/>
      <c r="E121" s="555"/>
      <c r="F121" s="555"/>
      <c r="G121" s="555"/>
      <c r="H121" s="555"/>
      <c r="I121" s="555"/>
      <c r="J121" s="555"/>
      <c r="K121" s="555"/>
      <c r="L121" s="556"/>
      <c r="M121" s="553"/>
      <c r="N121" s="553"/>
      <c r="O121" s="553"/>
      <c r="P121" s="553"/>
      <c r="Q121" s="553"/>
      <c r="R121" s="550"/>
      <c r="S121" s="551"/>
      <c r="T121" s="551"/>
      <c r="U121" s="551"/>
      <c r="V121" s="552"/>
      <c r="W121" s="24"/>
      <c r="X121" s="4"/>
      <c r="Y121" s="5"/>
      <c r="Z121" s="407" t="str">
        <f>IFERROR(VLOOKUP(Y121, 【参考】数式用!$A$2:$B$50, 2, FALSE), "")</f>
        <v/>
      </c>
      <c r="AA121" s="408"/>
    </row>
    <row r="122" spans="1:27" ht="33.950000000000003" customHeight="1">
      <c r="A122" s="237"/>
      <c r="B122" s="409">
        <f t="shared" si="1"/>
        <v>84</v>
      </c>
      <c r="C122" s="554"/>
      <c r="D122" s="555"/>
      <c r="E122" s="555"/>
      <c r="F122" s="555"/>
      <c r="G122" s="555"/>
      <c r="H122" s="555"/>
      <c r="I122" s="555"/>
      <c r="J122" s="555"/>
      <c r="K122" s="555"/>
      <c r="L122" s="556"/>
      <c r="M122" s="553"/>
      <c r="N122" s="553"/>
      <c r="O122" s="553"/>
      <c r="P122" s="553"/>
      <c r="Q122" s="553"/>
      <c r="R122" s="550"/>
      <c r="S122" s="551"/>
      <c r="T122" s="551"/>
      <c r="U122" s="551"/>
      <c r="V122" s="552"/>
      <c r="W122" s="24"/>
      <c r="X122" s="4"/>
      <c r="Y122" s="5"/>
      <c r="Z122" s="407" t="str">
        <f>IFERROR(VLOOKUP(Y122, 【参考】数式用!$A$2:$B$50, 2, FALSE), "")</f>
        <v/>
      </c>
      <c r="AA122" s="408"/>
    </row>
    <row r="123" spans="1:27" ht="33.950000000000003" customHeight="1">
      <c r="A123" s="237"/>
      <c r="B123" s="409">
        <f t="shared" si="1"/>
        <v>85</v>
      </c>
      <c r="C123" s="554"/>
      <c r="D123" s="555"/>
      <c r="E123" s="555"/>
      <c r="F123" s="555"/>
      <c r="G123" s="555"/>
      <c r="H123" s="555"/>
      <c r="I123" s="555"/>
      <c r="J123" s="555"/>
      <c r="K123" s="555"/>
      <c r="L123" s="556"/>
      <c r="M123" s="553"/>
      <c r="N123" s="553"/>
      <c r="O123" s="553"/>
      <c r="P123" s="553"/>
      <c r="Q123" s="553"/>
      <c r="R123" s="550"/>
      <c r="S123" s="551"/>
      <c r="T123" s="551"/>
      <c r="U123" s="551"/>
      <c r="V123" s="552"/>
      <c r="W123" s="24"/>
      <c r="X123" s="4"/>
      <c r="Y123" s="5"/>
      <c r="Z123" s="407" t="str">
        <f>IFERROR(VLOOKUP(Y123, 【参考】数式用!$A$2:$B$50, 2, FALSE), "")</f>
        <v/>
      </c>
      <c r="AA123" s="408"/>
    </row>
    <row r="124" spans="1:27" ht="33.950000000000003" customHeight="1">
      <c r="A124" s="237"/>
      <c r="B124" s="409">
        <f t="shared" si="1"/>
        <v>86</v>
      </c>
      <c r="C124" s="554"/>
      <c r="D124" s="555"/>
      <c r="E124" s="555"/>
      <c r="F124" s="555"/>
      <c r="G124" s="555"/>
      <c r="H124" s="555"/>
      <c r="I124" s="555"/>
      <c r="J124" s="555"/>
      <c r="K124" s="555"/>
      <c r="L124" s="556"/>
      <c r="M124" s="553"/>
      <c r="N124" s="553"/>
      <c r="O124" s="553"/>
      <c r="P124" s="553"/>
      <c r="Q124" s="553"/>
      <c r="R124" s="550"/>
      <c r="S124" s="551"/>
      <c r="T124" s="551"/>
      <c r="U124" s="551"/>
      <c r="V124" s="552"/>
      <c r="W124" s="24"/>
      <c r="X124" s="4"/>
      <c r="Y124" s="5"/>
      <c r="Z124" s="407" t="str">
        <f>IFERROR(VLOOKUP(Y124, 【参考】数式用!$A$2:$B$50, 2, FALSE), "")</f>
        <v/>
      </c>
      <c r="AA124" s="408"/>
    </row>
    <row r="125" spans="1:27" ht="33.950000000000003" customHeight="1">
      <c r="A125" s="237"/>
      <c r="B125" s="409">
        <f t="shared" si="1"/>
        <v>87</v>
      </c>
      <c r="C125" s="554"/>
      <c r="D125" s="555"/>
      <c r="E125" s="555"/>
      <c r="F125" s="555"/>
      <c r="G125" s="555"/>
      <c r="H125" s="555"/>
      <c r="I125" s="555"/>
      <c r="J125" s="555"/>
      <c r="K125" s="555"/>
      <c r="L125" s="556"/>
      <c r="M125" s="553"/>
      <c r="N125" s="553"/>
      <c r="O125" s="553"/>
      <c r="P125" s="553"/>
      <c r="Q125" s="553"/>
      <c r="R125" s="550"/>
      <c r="S125" s="551"/>
      <c r="T125" s="551"/>
      <c r="U125" s="551"/>
      <c r="V125" s="552"/>
      <c r="W125" s="24"/>
      <c r="X125" s="4"/>
      <c r="Y125" s="5"/>
      <c r="Z125" s="407" t="str">
        <f>IFERROR(VLOOKUP(Y125, 【参考】数式用!$A$2:$B$50, 2, FALSE), "")</f>
        <v/>
      </c>
      <c r="AA125" s="408"/>
    </row>
    <row r="126" spans="1:27" ht="33.950000000000003" customHeight="1">
      <c r="A126" s="237"/>
      <c r="B126" s="409">
        <f t="shared" si="1"/>
        <v>88</v>
      </c>
      <c r="C126" s="554"/>
      <c r="D126" s="555"/>
      <c r="E126" s="555"/>
      <c r="F126" s="555"/>
      <c r="G126" s="555"/>
      <c r="H126" s="555"/>
      <c r="I126" s="555"/>
      <c r="J126" s="555"/>
      <c r="K126" s="555"/>
      <c r="L126" s="556"/>
      <c r="M126" s="553"/>
      <c r="N126" s="553"/>
      <c r="O126" s="553"/>
      <c r="P126" s="553"/>
      <c r="Q126" s="553"/>
      <c r="R126" s="550"/>
      <c r="S126" s="551"/>
      <c r="T126" s="551"/>
      <c r="U126" s="551"/>
      <c r="V126" s="552"/>
      <c r="W126" s="24"/>
      <c r="X126" s="4"/>
      <c r="Y126" s="5"/>
      <c r="Z126" s="407" t="str">
        <f>IFERROR(VLOOKUP(Y126, 【参考】数式用!$A$2:$B$50, 2, FALSE), "")</f>
        <v/>
      </c>
      <c r="AA126" s="408"/>
    </row>
    <row r="127" spans="1:27" ht="33.950000000000003" customHeight="1">
      <c r="A127" s="237"/>
      <c r="B127" s="409">
        <f t="shared" si="1"/>
        <v>89</v>
      </c>
      <c r="C127" s="554"/>
      <c r="D127" s="555"/>
      <c r="E127" s="555"/>
      <c r="F127" s="555"/>
      <c r="G127" s="555"/>
      <c r="H127" s="555"/>
      <c r="I127" s="555"/>
      <c r="J127" s="555"/>
      <c r="K127" s="555"/>
      <c r="L127" s="556"/>
      <c r="M127" s="553"/>
      <c r="N127" s="553"/>
      <c r="O127" s="553"/>
      <c r="P127" s="553"/>
      <c r="Q127" s="553"/>
      <c r="R127" s="550"/>
      <c r="S127" s="551"/>
      <c r="T127" s="551"/>
      <c r="U127" s="551"/>
      <c r="V127" s="552"/>
      <c r="W127" s="24"/>
      <c r="X127" s="4"/>
      <c r="Y127" s="5"/>
      <c r="Z127" s="407" t="str">
        <f>IFERROR(VLOOKUP(Y127, 【参考】数式用!$A$2:$B$50, 2, FALSE), "")</f>
        <v/>
      </c>
      <c r="AA127" s="408"/>
    </row>
    <row r="128" spans="1:27" ht="33.950000000000003" customHeight="1">
      <c r="A128" s="237"/>
      <c r="B128" s="409">
        <f t="shared" si="1"/>
        <v>90</v>
      </c>
      <c r="C128" s="554"/>
      <c r="D128" s="555"/>
      <c r="E128" s="555"/>
      <c r="F128" s="555"/>
      <c r="G128" s="555"/>
      <c r="H128" s="555"/>
      <c r="I128" s="555"/>
      <c r="J128" s="555"/>
      <c r="K128" s="555"/>
      <c r="L128" s="556"/>
      <c r="M128" s="553"/>
      <c r="N128" s="553"/>
      <c r="O128" s="553"/>
      <c r="P128" s="553"/>
      <c r="Q128" s="553"/>
      <c r="R128" s="550"/>
      <c r="S128" s="551"/>
      <c r="T128" s="551"/>
      <c r="U128" s="551"/>
      <c r="V128" s="552"/>
      <c r="W128" s="24"/>
      <c r="X128" s="4"/>
      <c r="Y128" s="5"/>
      <c r="Z128" s="407" t="str">
        <f>IFERROR(VLOOKUP(Y128, 【参考】数式用!$A$2:$B$50, 2, FALSE), "")</f>
        <v/>
      </c>
      <c r="AA128" s="408"/>
    </row>
    <row r="129" spans="1:27" ht="33.950000000000003" customHeight="1">
      <c r="A129" s="237"/>
      <c r="B129" s="409">
        <f t="shared" si="1"/>
        <v>91</v>
      </c>
      <c r="C129" s="554"/>
      <c r="D129" s="555"/>
      <c r="E129" s="555"/>
      <c r="F129" s="555"/>
      <c r="G129" s="555"/>
      <c r="H129" s="555"/>
      <c r="I129" s="555"/>
      <c r="J129" s="555"/>
      <c r="K129" s="555"/>
      <c r="L129" s="556"/>
      <c r="M129" s="553"/>
      <c r="N129" s="553"/>
      <c r="O129" s="553"/>
      <c r="P129" s="553"/>
      <c r="Q129" s="553"/>
      <c r="R129" s="550"/>
      <c r="S129" s="551"/>
      <c r="T129" s="551"/>
      <c r="U129" s="551"/>
      <c r="V129" s="552"/>
      <c r="W129" s="24"/>
      <c r="X129" s="4"/>
      <c r="Y129" s="5"/>
      <c r="Z129" s="407" t="str">
        <f>IFERROR(VLOOKUP(Y129, 【参考】数式用!$A$2:$B$50, 2, FALSE), "")</f>
        <v/>
      </c>
      <c r="AA129" s="408"/>
    </row>
    <row r="130" spans="1:27" ht="33.950000000000003" customHeight="1">
      <c r="A130" s="237"/>
      <c r="B130" s="409">
        <f t="shared" si="1"/>
        <v>92</v>
      </c>
      <c r="C130" s="554"/>
      <c r="D130" s="555"/>
      <c r="E130" s="555"/>
      <c r="F130" s="555"/>
      <c r="G130" s="555"/>
      <c r="H130" s="555"/>
      <c r="I130" s="555"/>
      <c r="J130" s="555"/>
      <c r="K130" s="555"/>
      <c r="L130" s="556"/>
      <c r="M130" s="553"/>
      <c r="N130" s="553"/>
      <c r="O130" s="553"/>
      <c r="P130" s="553"/>
      <c r="Q130" s="553"/>
      <c r="R130" s="550"/>
      <c r="S130" s="551"/>
      <c r="T130" s="551"/>
      <c r="U130" s="551"/>
      <c r="V130" s="552"/>
      <c r="W130" s="24"/>
      <c r="X130" s="4"/>
      <c r="Y130" s="5"/>
      <c r="Z130" s="407" t="str">
        <f>IFERROR(VLOOKUP(Y130, 【参考】数式用!$A$2:$B$50, 2, FALSE), "")</f>
        <v/>
      </c>
      <c r="AA130" s="408"/>
    </row>
    <row r="131" spans="1:27" ht="33.950000000000003" customHeight="1">
      <c r="A131" s="237"/>
      <c r="B131" s="409">
        <f t="shared" si="1"/>
        <v>93</v>
      </c>
      <c r="C131" s="554"/>
      <c r="D131" s="555"/>
      <c r="E131" s="555"/>
      <c r="F131" s="555"/>
      <c r="G131" s="555"/>
      <c r="H131" s="555"/>
      <c r="I131" s="555"/>
      <c r="J131" s="555"/>
      <c r="K131" s="555"/>
      <c r="L131" s="556"/>
      <c r="M131" s="553"/>
      <c r="N131" s="553"/>
      <c r="O131" s="553"/>
      <c r="P131" s="553"/>
      <c r="Q131" s="553"/>
      <c r="R131" s="550"/>
      <c r="S131" s="551"/>
      <c r="T131" s="551"/>
      <c r="U131" s="551"/>
      <c r="V131" s="552"/>
      <c r="W131" s="24"/>
      <c r="X131" s="4"/>
      <c r="Y131" s="5"/>
      <c r="Z131" s="407" t="str">
        <f>IFERROR(VLOOKUP(Y131, 【参考】数式用!$A$2:$B$50, 2, FALSE), "")</f>
        <v/>
      </c>
      <c r="AA131" s="408"/>
    </row>
    <row r="132" spans="1:27" ht="33.950000000000003" customHeight="1">
      <c r="A132" s="237"/>
      <c r="B132" s="409">
        <f t="shared" si="1"/>
        <v>94</v>
      </c>
      <c r="C132" s="554"/>
      <c r="D132" s="555"/>
      <c r="E132" s="555"/>
      <c r="F132" s="555"/>
      <c r="G132" s="555"/>
      <c r="H132" s="555"/>
      <c r="I132" s="555"/>
      <c r="J132" s="555"/>
      <c r="K132" s="555"/>
      <c r="L132" s="556"/>
      <c r="M132" s="553"/>
      <c r="N132" s="553"/>
      <c r="O132" s="553"/>
      <c r="P132" s="553"/>
      <c r="Q132" s="553"/>
      <c r="R132" s="550"/>
      <c r="S132" s="551"/>
      <c r="T132" s="551"/>
      <c r="U132" s="551"/>
      <c r="V132" s="552"/>
      <c r="W132" s="24"/>
      <c r="X132" s="4"/>
      <c r="Y132" s="5"/>
      <c r="Z132" s="407" t="str">
        <f>IFERROR(VLOOKUP(Y132, 【参考】数式用!$A$2:$B$50, 2, FALSE), "")</f>
        <v/>
      </c>
      <c r="AA132" s="408"/>
    </row>
    <row r="133" spans="1:27" ht="33.950000000000003" customHeight="1">
      <c r="A133" s="237"/>
      <c r="B133" s="409">
        <f t="shared" si="1"/>
        <v>95</v>
      </c>
      <c r="C133" s="554"/>
      <c r="D133" s="555"/>
      <c r="E133" s="555"/>
      <c r="F133" s="555"/>
      <c r="G133" s="555"/>
      <c r="H133" s="555"/>
      <c r="I133" s="555"/>
      <c r="J133" s="555"/>
      <c r="K133" s="555"/>
      <c r="L133" s="556"/>
      <c r="M133" s="553"/>
      <c r="N133" s="553"/>
      <c r="O133" s="553"/>
      <c r="P133" s="553"/>
      <c r="Q133" s="553"/>
      <c r="R133" s="550"/>
      <c r="S133" s="551"/>
      <c r="T133" s="551"/>
      <c r="U133" s="551"/>
      <c r="V133" s="552"/>
      <c r="W133" s="24"/>
      <c r="X133" s="4"/>
      <c r="Y133" s="5"/>
      <c r="Z133" s="407" t="str">
        <f>IFERROR(VLOOKUP(Y133, 【参考】数式用!$A$2:$B$50, 2, FALSE), "")</f>
        <v/>
      </c>
      <c r="AA133" s="408"/>
    </row>
    <row r="134" spans="1:27" ht="33.950000000000003" customHeight="1">
      <c r="A134" s="237"/>
      <c r="B134" s="409">
        <f t="shared" si="1"/>
        <v>96</v>
      </c>
      <c r="C134" s="554"/>
      <c r="D134" s="555"/>
      <c r="E134" s="555"/>
      <c r="F134" s="555"/>
      <c r="G134" s="555"/>
      <c r="H134" s="555"/>
      <c r="I134" s="555"/>
      <c r="J134" s="555"/>
      <c r="K134" s="555"/>
      <c r="L134" s="556"/>
      <c r="M134" s="553"/>
      <c r="N134" s="553"/>
      <c r="O134" s="553"/>
      <c r="P134" s="553"/>
      <c r="Q134" s="553"/>
      <c r="R134" s="550"/>
      <c r="S134" s="551"/>
      <c r="T134" s="551"/>
      <c r="U134" s="551"/>
      <c r="V134" s="552"/>
      <c r="W134" s="24"/>
      <c r="X134" s="4"/>
      <c r="Y134" s="5"/>
      <c r="Z134" s="407" t="str">
        <f>IFERROR(VLOOKUP(Y134, 【参考】数式用!$A$2:$B$50, 2, FALSE), "")</f>
        <v/>
      </c>
      <c r="AA134" s="408"/>
    </row>
    <row r="135" spans="1:27" ht="33.950000000000003" customHeight="1">
      <c r="A135" s="237"/>
      <c r="B135" s="409">
        <f t="shared" si="1"/>
        <v>97</v>
      </c>
      <c r="C135" s="554"/>
      <c r="D135" s="555"/>
      <c r="E135" s="555"/>
      <c r="F135" s="555"/>
      <c r="G135" s="555"/>
      <c r="H135" s="555"/>
      <c r="I135" s="555"/>
      <c r="J135" s="555"/>
      <c r="K135" s="555"/>
      <c r="L135" s="556"/>
      <c r="M135" s="553"/>
      <c r="N135" s="553"/>
      <c r="O135" s="553"/>
      <c r="P135" s="553"/>
      <c r="Q135" s="553"/>
      <c r="R135" s="550"/>
      <c r="S135" s="551"/>
      <c r="T135" s="551"/>
      <c r="U135" s="551"/>
      <c r="V135" s="552"/>
      <c r="W135" s="24"/>
      <c r="X135" s="4"/>
      <c r="Y135" s="5"/>
      <c r="Z135" s="407" t="str">
        <f>IFERROR(VLOOKUP(Y135, 【参考】数式用!$A$2:$B$50, 2, FALSE), "")</f>
        <v/>
      </c>
      <c r="AA135" s="408"/>
    </row>
    <row r="136" spans="1:27" ht="33.950000000000003" customHeight="1">
      <c r="A136" s="237"/>
      <c r="B136" s="409">
        <f t="shared" si="1"/>
        <v>98</v>
      </c>
      <c r="C136" s="554"/>
      <c r="D136" s="555"/>
      <c r="E136" s="555"/>
      <c r="F136" s="555"/>
      <c r="G136" s="555"/>
      <c r="H136" s="555"/>
      <c r="I136" s="555"/>
      <c r="J136" s="555"/>
      <c r="K136" s="555"/>
      <c r="L136" s="556"/>
      <c r="M136" s="553"/>
      <c r="N136" s="553"/>
      <c r="O136" s="553"/>
      <c r="P136" s="553"/>
      <c r="Q136" s="553"/>
      <c r="R136" s="550"/>
      <c r="S136" s="551"/>
      <c r="T136" s="551"/>
      <c r="U136" s="551"/>
      <c r="V136" s="552"/>
      <c r="W136" s="24"/>
      <c r="X136" s="4"/>
      <c r="Y136" s="5"/>
      <c r="Z136" s="407" t="str">
        <f>IFERROR(VLOOKUP(Y136, 【参考】数式用!$A$2:$B$50, 2, FALSE), "")</f>
        <v/>
      </c>
      <c r="AA136" s="408"/>
    </row>
    <row r="137" spans="1:27" ht="33.950000000000003" customHeight="1">
      <c r="A137" s="237"/>
      <c r="B137" s="409">
        <f t="shared" si="1"/>
        <v>99</v>
      </c>
      <c r="C137" s="554"/>
      <c r="D137" s="555"/>
      <c r="E137" s="555"/>
      <c r="F137" s="555"/>
      <c r="G137" s="555"/>
      <c r="H137" s="555"/>
      <c r="I137" s="555"/>
      <c r="J137" s="555"/>
      <c r="K137" s="555"/>
      <c r="L137" s="556"/>
      <c r="M137" s="553"/>
      <c r="N137" s="553"/>
      <c r="O137" s="553"/>
      <c r="P137" s="553"/>
      <c r="Q137" s="553"/>
      <c r="R137" s="550"/>
      <c r="S137" s="551"/>
      <c r="T137" s="551"/>
      <c r="U137" s="551"/>
      <c r="V137" s="552"/>
      <c r="W137" s="24"/>
      <c r="X137" s="4"/>
      <c r="Y137" s="5"/>
      <c r="Z137" s="407" t="str">
        <f>IFERROR(VLOOKUP(Y137, 【参考】数式用!$A$2:$B$50, 2, FALSE), "")</f>
        <v/>
      </c>
      <c r="AA137" s="408"/>
    </row>
    <row r="138" spans="1:27" ht="33.950000000000003" customHeight="1" thickBot="1">
      <c r="A138" s="237"/>
      <c r="B138" s="409">
        <f t="shared" si="1"/>
        <v>100</v>
      </c>
      <c r="C138" s="557"/>
      <c r="D138" s="558"/>
      <c r="E138" s="558"/>
      <c r="F138" s="558"/>
      <c r="G138" s="558"/>
      <c r="H138" s="558"/>
      <c r="I138" s="558"/>
      <c r="J138" s="558"/>
      <c r="K138" s="558"/>
      <c r="L138" s="559"/>
      <c r="M138" s="561"/>
      <c r="N138" s="561"/>
      <c r="O138" s="561"/>
      <c r="P138" s="561"/>
      <c r="Q138" s="561"/>
      <c r="R138" s="562"/>
      <c r="S138" s="563"/>
      <c r="T138" s="563"/>
      <c r="U138" s="563"/>
      <c r="V138" s="564"/>
      <c r="W138" s="36"/>
      <c r="X138" s="37"/>
      <c r="Y138" s="38"/>
      <c r="Z138" s="407" t="str">
        <f>IFERROR(VLOOKUP(Y138, 【参考】数式用!$A$2:$B$50, 2, FALSE), "")</f>
        <v/>
      </c>
      <c r="AA138" s="408"/>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B37:B38"/>
    <mergeCell ref="X37:X38"/>
    <mergeCell ref="Y37:Y38"/>
    <mergeCell ref="M26:X26"/>
    <mergeCell ref="C27:L27"/>
    <mergeCell ref="M27:X27"/>
    <mergeCell ref="C18:L18"/>
    <mergeCell ref="C22:L22"/>
    <mergeCell ref="M22:X22"/>
    <mergeCell ref="C36:AA36"/>
    <mergeCell ref="Z37:Z38"/>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5"/>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zoomScale="115" zoomScaleNormal="120" zoomScaleSheetLayoutView="115" workbookViewId="0">
      <selection activeCell="H11" sqref="H11:AK11"/>
    </sheetView>
  </sheetViews>
  <sheetFormatPr defaultColWidth="9" defaultRowHeight="13.5"/>
  <cols>
    <col min="1" max="1" width="2.5" style="109" customWidth="1"/>
    <col min="2" max="2" width="2.875" style="109" customWidth="1"/>
    <col min="3" max="5" width="2.625" style="109" customWidth="1"/>
    <col min="6" max="6" width="2.75" style="109" customWidth="1"/>
    <col min="7" max="7" width="2.625" style="109" customWidth="1"/>
    <col min="8" max="15" width="2.5" style="109" customWidth="1"/>
    <col min="16" max="16" width="4.375" style="109" customWidth="1"/>
    <col min="17" max="17" width="8.25" style="109" customWidth="1"/>
    <col min="18" max="18" width="2.5" style="109" customWidth="1"/>
    <col min="19" max="19" width="3.5" style="109" customWidth="1"/>
    <col min="20" max="20" width="2.5" style="109" customWidth="1"/>
    <col min="21" max="21" width="3.875" style="109" customWidth="1"/>
    <col min="22" max="36" width="2.5" style="109" customWidth="1"/>
    <col min="37" max="37" width="3.875" style="109" customWidth="1"/>
    <col min="38" max="38" width="3.75" style="109" customWidth="1"/>
    <col min="39" max="39" width="17.375" style="109" hidden="1" customWidth="1"/>
    <col min="40" max="40" width="8.875" style="109" hidden="1" customWidth="1"/>
    <col min="41" max="42" width="6.375" style="109" hidden="1" customWidth="1"/>
    <col min="43" max="53" width="6.375" style="109" customWidth="1"/>
    <col min="54" max="54" width="2.5" style="109" customWidth="1"/>
    <col min="55" max="56" width="6.375" style="109" customWidth="1"/>
    <col min="57" max="57" width="18.375" style="109" customWidth="1"/>
    <col min="58" max="60" width="6.375" style="109" customWidth="1"/>
    <col min="61" max="16384" width="9" style="109"/>
  </cols>
  <sheetData>
    <row r="1" spans="1:50" ht="19.5" customHeight="1">
      <c r="A1" s="107"/>
      <c r="B1" s="106" t="s">
        <v>35</v>
      </c>
      <c r="C1" s="106"/>
      <c r="D1" s="106"/>
      <c r="E1" s="106"/>
      <c r="F1" s="106"/>
      <c r="G1" s="106"/>
      <c r="H1" s="106"/>
      <c r="I1" s="106"/>
      <c r="J1" s="106"/>
      <c r="K1" s="106"/>
      <c r="L1" s="106"/>
      <c r="M1" s="106"/>
      <c r="N1" s="106"/>
      <c r="O1" s="106"/>
      <c r="P1" s="106"/>
      <c r="Q1" s="106"/>
      <c r="R1" s="106"/>
      <c r="S1" s="106"/>
      <c r="T1" s="106"/>
      <c r="U1" s="106"/>
      <c r="V1" s="106"/>
      <c r="W1" s="106"/>
      <c r="X1" s="106"/>
      <c r="Y1" s="106"/>
      <c r="Z1" s="782" t="s">
        <v>36</v>
      </c>
      <c r="AA1" s="782"/>
      <c r="AB1" s="782"/>
      <c r="AC1" s="782"/>
      <c r="AD1" s="782" t="str">
        <f>IF(基本情報入力シート!C18="","",基本情報入力シート!C18)</f>
        <v>東京都</v>
      </c>
      <c r="AE1" s="782"/>
      <c r="AF1" s="782"/>
      <c r="AG1" s="782"/>
      <c r="AH1" s="782"/>
      <c r="AI1" s="782"/>
      <c r="AJ1" s="782"/>
      <c r="AK1" s="782"/>
      <c r="AL1" s="107"/>
    </row>
    <row r="2" spans="1:50" ht="12" customHeight="1">
      <c r="A2" s="107"/>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7"/>
    </row>
    <row r="3" spans="1:50" ht="16.5" customHeight="1">
      <c r="A3" s="107"/>
      <c r="B3" s="811" t="s">
        <v>2007</v>
      </c>
      <c r="C3" s="811"/>
      <c r="D3" s="811"/>
      <c r="E3" s="811"/>
      <c r="F3" s="811"/>
      <c r="G3" s="811"/>
      <c r="H3" s="811"/>
      <c r="I3" s="811"/>
      <c r="J3" s="811"/>
      <c r="K3" s="811"/>
      <c r="L3" s="811"/>
      <c r="M3" s="811"/>
      <c r="N3" s="811"/>
      <c r="O3" s="811"/>
      <c r="P3" s="811"/>
      <c r="Q3" s="811"/>
      <c r="R3" s="811"/>
      <c r="S3" s="811"/>
      <c r="T3" s="811"/>
      <c r="U3" s="811"/>
      <c r="V3" s="811"/>
      <c r="W3" s="811"/>
      <c r="X3" s="811"/>
      <c r="Y3" s="811"/>
      <c r="Z3" s="811"/>
      <c r="AA3" s="811"/>
      <c r="AB3" s="811"/>
      <c r="AC3" s="811"/>
      <c r="AD3" s="811"/>
      <c r="AE3" s="811"/>
      <c r="AF3" s="811"/>
      <c r="AG3" s="811"/>
      <c r="AH3" s="811"/>
      <c r="AI3" s="811"/>
      <c r="AJ3" s="811"/>
      <c r="AK3" s="811"/>
      <c r="AL3" s="811"/>
    </row>
    <row r="4" spans="1:50" ht="5.0999999999999996" customHeight="1">
      <c r="A4" s="107"/>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row>
    <row r="5" spans="1:50" ht="20.25" customHeight="1">
      <c r="A5" s="107"/>
      <c r="B5" s="156" t="s">
        <v>37</v>
      </c>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C5" s="106"/>
      <c r="AD5" s="106"/>
      <c r="AE5" s="106"/>
      <c r="AF5" s="106"/>
      <c r="AG5" s="106"/>
      <c r="AH5" s="106"/>
      <c r="AI5" s="106"/>
      <c r="AJ5" s="106"/>
      <c r="AK5" s="106"/>
      <c r="AL5" s="107"/>
    </row>
    <row r="6" spans="1:50" s="158" customFormat="1" ht="13.5" customHeight="1">
      <c r="A6" s="157"/>
      <c r="B6" s="801" t="s">
        <v>8</v>
      </c>
      <c r="C6" s="802"/>
      <c r="D6" s="802"/>
      <c r="E6" s="802"/>
      <c r="F6" s="802"/>
      <c r="G6" s="802"/>
      <c r="H6" s="798" t="str">
        <f>IF(基本情報入力シート!M22="","",基本情報入力シート!M22)</f>
        <v>○○サービスジギョウショ</v>
      </c>
      <c r="I6" s="799"/>
      <c r="J6" s="799"/>
      <c r="K6" s="799"/>
      <c r="L6" s="799"/>
      <c r="M6" s="799"/>
      <c r="N6" s="799"/>
      <c r="O6" s="799"/>
      <c r="P6" s="799"/>
      <c r="Q6" s="799"/>
      <c r="R6" s="799"/>
      <c r="S6" s="799"/>
      <c r="T6" s="799"/>
      <c r="U6" s="799"/>
      <c r="V6" s="799"/>
      <c r="W6" s="799"/>
      <c r="X6" s="799"/>
      <c r="Y6" s="799"/>
      <c r="Z6" s="799"/>
      <c r="AA6" s="799"/>
      <c r="AB6" s="799"/>
      <c r="AC6" s="799"/>
      <c r="AD6" s="799"/>
      <c r="AE6" s="799"/>
      <c r="AF6" s="799"/>
      <c r="AG6" s="799"/>
      <c r="AH6" s="799"/>
      <c r="AI6" s="799"/>
      <c r="AJ6" s="799"/>
      <c r="AK6" s="800"/>
      <c r="AL6" s="157"/>
    </row>
    <row r="7" spans="1:50" s="158" customFormat="1" ht="22.5" customHeight="1">
      <c r="A7" s="157"/>
      <c r="B7" s="792" t="s">
        <v>7</v>
      </c>
      <c r="C7" s="793"/>
      <c r="D7" s="793"/>
      <c r="E7" s="793"/>
      <c r="F7" s="793"/>
      <c r="G7" s="793"/>
      <c r="H7" s="803" t="str">
        <f>IF(基本情報入力シート!M23="","",基本情報入力シート!M23)</f>
        <v>○○サービス事業所</v>
      </c>
      <c r="I7" s="804"/>
      <c r="J7" s="804"/>
      <c r="K7" s="804"/>
      <c r="L7" s="804"/>
      <c r="M7" s="804"/>
      <c r="N7" s="804"/>
      <c r="O7" s="804"/>
      <c r="P7" s="804"/>
      <c r="Q7" s="804"/>
      <c r="R7" s="804"/>
      <c r="S7" s="804"/>
      <c r="T7" s="804"/>
      <c r="U7" s="804"/>
      <c r="V7" s="804"/>
      <c r="W7" s="804"/>
      <c r="X7" s="804"/>
      <c r="Y7" s="804"/>
      <c r="Z7" s="804"/>
      <c r="AA7" s="804"/>
      <c r="AB7" s="804"/>
      <c r="AC7" s="804"/>
      <c r="AD7" s="804"/>
      <c r="AE7" s="804"/>
      <c r="AF7" s="804"/>
      <c r="AG7" s="804"/>
      <c r="AH7" s="804"/>
      <c r="AI7" s="804"/>
      <c r="AJ7" s="804"/>
      <c r="AK7" s="805"/>
      <c r="AL7" s="157"/>
    </row>
    <row r="8" spans="1:50" s="158" customFormat="1" ht="12.75" customHeight="1">
      <c r="A8" s="157"/>
      <c r="B8" s="786" t="s">
        <v>38</v>
      </c>
      <c r="C8" s="787"/>
      <c r="D8" s="787"/>
      <c r="E8" s="787"/>
      <c r="F8" s="787"/>
      <c r="G8" s="787"/>
      <c r="H8" s="159" t="s">
        <v>12</v>
      </c>
      <c r="I8" s="794" t="str">
        <f>IF(基本情報入力シート!AC24="－","",基本情報入力シート!AC24)</f>
        <v>100－1234</v>
      </c>
      <c r="J8" s="794"/>
      <c r="K8" s="794"/>
      <c r="L8" s="794"/>
      <c r="M8" s="794"/>
      <c r="N8" s="160"/>
      <c r="O8" s="161"/>
      <c r="P8" s="161"/>
      <c r="Q8" s="161"/>
      <c r="R8" s="161"/>
      <c r="S8" s="161"/>
      <c r="T8" s="161"/>
      <c r="U8" s="161"/>
      <c r="V8" s="161"/>
      <c r="W8" s="161"/>
      <c r="X8" s="161"/>
      <c r="Y8" s="161"/>
      <c r="Z8" s="161"/>
      <c r="AA8" s="161"/>
      <c r="AB8" s="161"/>
      <c r="AC8" s="161"/>
      <c r="AD8" s="161"/>
      <c r="AE8" s="161"/>
      <c r="AF8" s="161"/>
      <c r="AG8" s="161"/>
      <c r="AH8" s="161"/>
      <c r="AI8" s="161"/>
      <c r="AJ8" s="161"/>
      <c r="AK8" s="162"/>
      <c r="AL8" s="157"/>
    </row>
    <row r="9" spans="1:50" s="158" customFormat="1" ht="12" customHeight="1">
      <c r="A9" s="157"/>
      <c r="B9" s="788"/>
      <c r="C9" s="789"/>
      <c r="D9" s="789"/>
      <c r="E9" s="789"/>
      <c r="F9" s="789"/>
      <c r="G9" s="789"/>
      <c r="H9" s="806" t="str">
        <f>IF(基本情報入力シート!M25="","",基本情報入力シート!M25)</f>
        <v>東京都千代田区霞が関1-2-2</v>
      </c>
      <c r="I9" s="807"/>
      <c r="J9" s="807"/>
      <c r="K9" s="807"/>
      <c r="L9" s="807"/>
      <c r="M9" s="807"/>
      <c r="N9" s="807"/>
      <c r="O9" s="807"/>
      <c r="P9" s="807"/>
      <c r="Q9" s="807"/>
      <c r="R9" s="807"/>
      <c r="S9" s="807"/>
      <c r="T9" s="807"/>
      <c r="U9" s="807"/>
      <c r="V9" s="807"/>
      <c r="W9" s="807"/>
      <c r="X9" s="807"/>
      <c r="Y9" s="807"/>
      <c r="Z9" s="807"/>
      <c r="AA9" s="807"/>
      <c r="AB9" s="807"/>
      <c r="AC9" s="807"/>
      <c r="AD9" s="807"/>
      <c r="AE9" s="807"/>
      <c r="AF9" s="807"/>
      <c r="AG9" s="807"/>
      <c r="AH9" s="807"/>
      <c r="AI9" s="807"/>
      <c r="AJ9" s="807"/>
      <c r="AK9" s="808"/>
      <c r="AL9" s="157"/>
    </row>
    <row r="10" spans="1:50" s="158" customFormat="1" ht="12" customHeight="1">
      <c r="A10" s="157"/>
      <c r="B10" s="790"/>
      <c r="C10" s="791"/>
      <c r="D10" s="791"/>
      <c r="E10" s="791"/>
      <c r="F10" s="791"/>
      <c r="G10" s="791"/>
      <c r="H10" s="783" t="str">
        <f>IF(基本情報入力シート!M26="","",基本情報入力シート!M26)</f>
        <v/>
      </c>
      <c r="I10" s="784"/>
      <c r="J10" s="784"/>
      <c r="K10" s="784"/>
      <c r="L10" s="784"/>
      <c r="M10" s="784"/>
      <c r="N10" s="784"/>
      <c r="O10" s="784"/>
      <c r="P10" s="784"/>
      <c r="Q10" s="784"/>
      <c r="R10" s="784"/>
      <c r="S10" s="784"/>
      <c r="T10" s="784"/>
      <c r="U10" s="784"/>
      <c r="V10" s="784"/>
      <c r="W10" s="784"/>
      <c r="X10" s="784"/>
      <c r="Y10" s="784"/>
      <c r="Z10" s="784"/>
      <c r="AA10" s="784"/>
      <c r="AB10" s="784"/>
      <c r="AC10" s="784"/>
      <c r="AD10" s="784"/>
      <c r="AE10" s="784"/>
      <c r="AF10" s="784"/>
      <c r="AG10" s="784"/>
      <c r="AH10" s="784"/>
      <c r="AI10" s="784"/>
      <c r="AJ10" s="784"/>
      <c r="AK10" s="785"/>
      <c r="AL10" s="157"/>
    </row>
    <row r="11" spans="1:50" s="158" customFormat="1" ht="15" customHeight="1">
      <c r="A11" s="157"/>
      <c r="B11" s="796" t="s">
        <v>8</v>
      </c>
      <c r="C11" s="797"/>
      <c r="D11" s="797"/>
      <c r="E11" s="797"/>
      <c r="F11" s="797"/>
      <c r="G11" s="797"/>
      <c r="H11" s="798" t="str">
        <f>IF(基本情報入力シート!M29="","",基本情報入力シート!M29)</f>
        <v>コウロウ　ハナコ</v>
      </c>
      <c r="I11" s="799"/>
      <c r="J11" s="799"/>
      <c r="K11" s="799"/>
      <c r="L11" s="799"/>
      <c r="M11" s="799"/>
      <c r="N11" s="799"/>
      <c r="O11" s="799"/>
      <c r="P11" s="799"/>
      <c r="Q11" s="799"/>
      <c r="R11" s="799"/>
      <c r="S11" s="799"/>
      <c r="T11" s="799"/>
      <c r="U11" s="799"/>
      <c r="V11" s="799"/>
      <c r="W11" s="799"/>
      <c r="X11" s="799"/>
      <c r="Y11" s="799"/>
      <c r="Z11" s="799"/>
      <c r="AA11" s="799"/>
      <c r="AB11" s="799"/>
      <c r="AC11" s="799"/>
      <c r="AD11" s="799"/>
      <c r="AE11" s="799"/>
      <c r="AF11" s="799"/>
      <c r="AG11" s="799"/>
      <c r="AH11" s="799"/>
      <c r="AI11" s="799"/>
      <c r="AJ11" s="799"/>
      <c r="AK11" s="800"/>
      <c r="AL11" s="157"/>
      <c r="AT11" s="163"/>
      <c r="AU11" s="163"/>
      <c r="AV11" s="163"/>
      <c r="AW11" s="163"/>
      <c r="AX11" s="163"/>
    </row>
    <row r="12" spans="1:50" s="158" customFormat="1" ht="22.5" customHeight="1">
      <c r="A12" s="157"/>
      <c r="B12" s="788" t="s">
        <v>39</v>
      </c>
      <c r="C12" s="789"/>
      <c r="D12" s="789"/>
      <c r="E12" s="789"/>
      <c r="F12" s="789"/>
      <c r="G12" s="789"/>
      <c r="H12" s="783" t="str">
        <f>IF(基本情報入力シート!M30="","",基本情報入力シート!M30)</f>
        <v>厚労　花子</v>
      </c>
      <c r="I12" s="784"/>
      <c r="J12" s="784"/>
      <c r="K12" s="784"/>
      <c r="L12" s="784"/>
      <c r="M12" s="784"/>
      <c r="N12" s="784"/>
      <c r="O12" s="784"/>
      <c r="P12" s="784"/>
      <c r="Q12" s="784"/>
      <c r="R12" s="784"/>
      <c r="S12" s="784"/>
      <c r="T12" s="784"/>
      <c r="U12" s="784"/>
      <c r="V12" s="784"/>
      <c r="W12" s="784"/>
      <c r="X12" s="784"/>
      <c r="Y12" s="784"/>
      <c r="Z12" s="784"/>
      <c r="AA12" s="784"/>
      <c r="AB12" s="784"/>
      <c r="AC12" s="784"/>
      <c r="AD12" s="784"/>
      <c r="AE12" s="784"/>
      <c r="AF12" s="784"/>
      <c r="AG12" s="784"/>
      <c r="AH12" s="784"/>
      <c r="AI12" s="784"/>
      <c r="AJ12" s="784"/>
      <c r="AK12" s="785"/>
      <c r="AL12" s="157"/>
      <c r="AT12" s="163"/>
      <c r="AU12" s="163"/>
      <c r="AV12" s="163"/>
      <c r="AW12" s="163"/>
      <c r="AX12" s="163"/>
    </row>
    <row r="13" spans="1:50" s="158" customFormat="1" ht="17.25" customHeight="1">
      <c r="A13" s="157"/>
      <c r="B13" s="809" t="s">
        <v>20</v>
      </c>
      <c r="C13" s="809"/>
      <c r="D13" s="809"/>
      <c r="E13" s="809"/>
      <c r="F13" s="809"/>
      <c r="G13" s="809"/>
      <c r="H13" s="795" t="s">
        <v>21</v>
      </c>
      <c r="I13" s="795"/>
      <c r="J13" s="795"/>
      <c r="K13" s="792"/>
      <c r="L13" s="810" t="str">
        <f>IF(基本情報入力シート!M31="","",基本情報入力シート!M31)</f>
        <v>03-3571-XXXX</v>
      </c>
      <c r="M13" s="810"/>
      <c r="N13" s="810"/>
      <c r="O13" s="810"/>
      <c r="P13" s="810"/>
      <c r="Q13" s="810"/>
      <c r="R13" s="810"/>
      <c r="S13" s="810"/>
      <c r="T13" s="810"/>
      <c r="U13" s="810"/>
      <c r="V13" s="809" t="s">
        <v>22</v>
      </c>
      <c r="W13" s="809"/>
      <c r="X13" s="809"/>
      <c r="Y13" s="809"/>
      <c r="Z13" s="810" t="str">
        <f>IF(基本情報入力シート!M32="","",基本情報入力シート!M32)</f>
        <v>aaa@aaa.aa.jp</v>
      </c>
      <c r="AA13" s="810"/>
      <c r="AB13" s="810"/>
      <c r="AC13" s="810"/>
      <c r="AD13" s="810"/>
      <c r="AE13" s="810"/>
      <c r="AF13" s="810"/>
      <c r="AG13" s="810"/>
      <c r="AH13" s="810"/>
      <c r="AI13" s="810"/>
      <c r="AJ13" s="810"/>
      <c r="AK13" s="810"/>
      <c r="AL13" s="157"/>
      <c r="AT13" s="163"/>
      <c r="AU13" s="163"/>
      <c r="AV13" s="163"/>
      <c r="AW13" s="163"/>
      <c r="AX13" s="163"/>
    </row>
    <row r="14" spans="1:50" ht="6" customHeight="1">
      <c r="A14" s="107"/>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7"/>
      <c r="AS14" s="164"/>
    </row>
    <row r="15" spans="1:50" ht="18" customHeight="1">
      <c r="A15" s="107"/>
      <c r="B15" s="165" t="s">
        <v>40</v>
      </c>
      <c r="C15" s="166"/>
      <c r="D15" s="166"/>
      <c r="E15" s="166"/>
      <c r="F15" s="166"/>
      <c r="G15" s="106"/>
      <c r="H15" s="166"/>
      <c r="I15" s="166"/>
      <c r="J15" s="166"/>
      <c r="K15" s="166"/>
      <c r="L15" s="167"/>
      <c r="M15" s="168"/>
      <c r="N15" s="106"/>
      <c r="O15" s="167"/>
      <c r="P15" s="167"/>
      <c r="Q15" s="167"/>
      <c r="R15" s="167"/>
      <c r="S15" s="167"/>
      <c r="T15" s="167"/>
      <c r="U15" s="167"/>
      <c r="V15" s="167"/>
      <c r="W15" s="166"/>
      <c r="X15" s="166"/>
      <c r="Y15" s="166"/>
      <c r="Z15" s="166"/>
      <c r="AA15" s="167"/>
      <c r="AB15" s="167"/>
      <c r="AC15" s="107"/>
      <c r="AD15" s="107"/>
      <c r="AE15" s="167"/>
      <c r="AF15" s="167"/>
      <c r="AG15" s="167"/>
      <c r="AH15" s="167"/>
      <c r="AI15" s="167"/>
      <c r="AJ15" s="167"/>
      <c r="AK15" s="167"/>
      <c r="AL15" s="107"/>
      <c r="AT15" s="164"/>
      <c r="AU15" s="164"/>
      <c r="AV15" s="164"/>
      <c r="AW15" s="164"/>
      <c r="AX15" s="164"/>
    </row>
    <row r="16" spans="1:50" s="158" customFormat="1" ht="19.5" customHeight="1">
      <c r="A16" s="157"/>
      <c r="B16" s="169" t="s">
        <v>41</v>
      </c>
      <c r="C16" s="170"/>
      <c r="D16" s="171"/>
      <c r="E16" s="172"/>
      <c r="F16" s="172"/>
      <c r="G16" s="172"/>
      <c r="H16" s="172"/>
      <c r="I16" s="172"/>
      <c r="J16" s="172"/>
      <c r="K16" s="172"/>
      <c r="L16" s="173"/>
      <c r="M16" s="173"/>
      <c r="N16" s="173"/>
      <c r="O16" s="173"/>
      <c r="P16" s="173"/>
      <c r="Q16" s="173"/>
      <c r="R16" s="173"/>
      <c r="S16" s="173"/>
      <c r="T16" s="174"/>
      <c r="U16" s="175"/>
      <c r="V16" s="175"/>
      <c r="W16" s="176"/>
      <c r="X16" s="157"/>
      <c r="Y16" s="157"/>
      <c r="Z16" s="157"/>
      <c r="AA16" s="157"/>
      <c r="AB16" s="157"/>
      <c r="AC16" s="157"/>
      <c r="AD16" s="157"/>
      <c r="AE16" s="157"/>
      <c r="AF16" s="157"/>
      <c r="AG16" s="157"/>
      <c r="AH16" s="177"/>
      <c r="AI16" s="157"/>
      <c r="AJ16" s="157"/>
      <c r="AK16" s="157"/>
      <c r="AL16" s="157"/>
    </row>
    <row r="17" spans="1:57" s="158" customFormat="1" ht="18.75" customHeight="1">
      <c r="A17" s="157"/>
      <c r="B17" s="813" t="s">
        <v>42</v>
      </c>
      <c r="C17" s="814"/>
      <c r="D17" s="814"/>
      <c r="E17" s="814"/>
      <c r="F17" s="814"/>
      <c r="G17" s="814"/>
      <c r="H17" s="814"/>
      <c r="I17" s="814"/>
      <c r="J17" s="814"/>
      <c r="K17" s="814"/>
      <c r="L17" s="814"/>
      <c r="M17" s="814"/>
      <c r="N17" s="814"/>
      <c r="O17" s="814"/>
      <c r="P17" s="814"/>
      <c r="Q17" s="814"/>
      <c r="R17" s="814"/>
      <c r="S17" s="814"/>
      <c r="T17" s="814"/>
      <c r="U17" s="814"/>
      <c r="V17" s="814"/>
      <c r="W17" s="814"/>
      <c r="X17" s="814"/>
      <c r="Y17" s="814"/>
      <c r="Z17" s="814"/>
      <c r="AA17" s="814"/>
      <c r="AB17" s="814"/>
      <c r="AC17" s="815"/>
      <c r="AD17" s="157"/>
      <c r="AE17" s="157"/>
      <c r="AF17" s="157"/>
      <c r="AG17" s="157"/>
      <c r="AH17" s="177"/>
      <c r="AI17" s="157"/>
      <c r="AJ17" s="157"/>
      <c r="AK17" s="157"/>
      <c r="AL17" s="157"/>
    </row>
    <row r="18" spans="1:57" ht="19.5" customHeight="1" thickBot="1">
      <c r="A18" s="107"/>
      <c r="B18" s="178" t="s">
        <v>43</v>
      </c>
      <c r="C18" s="734" t="s">
        <v>1911</v>
      </c>
      <c r="D18" s="734"/>
      <c r="E18" s="734"/>
      <c r="F18" s="734"/>
      <c r="G18" s="734"/>
      <c r="H18" s="734"/>
      <c r="I18" s="734"/>
      <c r="J18" s="734"/>
      <c r="K18" s="734"/>
      <c r="L18" s="734"/>
      <c r="M18" s="734"/>
      <c r="N18" s="734"/>
      <c r="O18" s="734"/>
      <c r="P18" s="734"/>
      <c r="Q18" s="734"/>
      <c r="R18" s="734"/>
      <c r="S18" s="734"/>
      <c r="T18" s="734"/>
      <c r="U18" s="734"/>
      <c r="V18" s="812"/>
      <c r="W18" s="779">
        <f>'別紙様式3-2（加算　個票）'!N5</f>
        <v>28865601</v>
      </c>
      <c r="X18" s="780"/>
      <c r="Y18" s="780"/>
      <c r="Z18" s="780"/>
      <c r="AA18" s="780"/>
      <c r="AB18" s="781"/>
      <c r="AC18" s="179" t="s">
        <v>44</v>
      </c>
      <c r="AD18" s="107"/>
      <c r="AE18" s="107"/>
      <c r="AF18" s="107"/>
      <c r="AG18" s="107"/>
      <c r="AH18" s="107"/>
      <c r="AI18" s="107"/>
      <c r="AJ18" s="107"/>
      <c r="AK18" s="107"/>
      <c r="AL18" s="107"/>
    </row>
    <row r="19" spans="1:57" ht="27" customHeight="1" thickBot="1">
      <c r="A19" s="107"/>
      <c r="B19" s="178" t="s">
        <v>46</v>
      </c>
      <c r="C19" s="734" t="s">
        <v>1912</v>
      </c>
      <c r="D19" s="734"/>
      <c r="E19" s="734"/>
      <c r="F19" s="734"/>
      <c r="G19" s="734"/>
      <c r="H19" s="734"/>
      <c r="I19" s="734"/>
      <c r="J19" s="734"/>
      <c r="K19" s="734"/>
      <c r="L19" s="734"/>
      <c r="M19" s="734"/>
      <c r="N19" s="734"/>
      <c r="O19" s="734"/>
      <c r="P19" s="734"/>
      <c r="Q19" s="734"/>
      <c r="R19" s="734"/>
      <c r="S19" s="734"/>
      <c r="T19" s="734"/>
      <c r="U19" s="734"/>
      <c r="V19" s="734"/>
      <c r="W19" s="753">
        <v>0</v>
      </c>
      <c r="X19" s="754"/>
      <c r="Y19" s="754"/>
      <c r="Z19" s="754"/>
      <c r="AA19" s="754"/>
      <c r="AB19" s="755"/>
      <c r="AC19" s="180" t="s">
        <v>44</v>
      </c>
      <c r="AD19" s="106" t="s">
        <v>45</v>
      </c>
      <c r="AE19" s="181"/>
      <c r="AF19" s="107"/>
      <c r="AG19" s="107"/>
      <c r="AH19" s="107"/>
      <c r="AI19" s="107"/>
      <c r="AJ19" s="107"/>
      <c r="AK19" s="107"/>
      <c r="AL19" s="107"/>
      <c r="AM19" s="182"/>
      <c r="AN19" s="182"/>
      <c r="AO19" s="182"/>
      <c r="AP19" s="182"/>
      <c r="AQ19" s="183"/>
      <c r="AR19" s="183"/>
      <c r="AS19" s="183"/>
      <c r="AT19" s="183"/>
      <c r="AU19" s="183"/>
      <c r="AV19" s="183"/>
      <c r="AW19" s="183"/>
      <c r="AX19" s="183"/>
      <c r="AY19" s="183"/>
      <c r="AZ19" s="183"/>
      <c r="BA19" s="184"/>
    </row>
    <row r="20" spans="1:57" ht="21.75" customHeight="1" thickBot="1">
      <c r="A20" s="107"/>
      <c r="B20" s="178" t="s">
        <v>47</v>
      </c>
      <c r="C20" s="735" t="s">
        <v>1913</v>
      </c>
      <c r="D20" s="735"/>
      <c r="E20" s="735"/>
      <c r="F20" s="735"/>
      <c r="G20" s="735"/>
      <c r="H20" s="735"/>
      <c r="I20" s="735"/>
      <c r="J20" s="735"/>
      <c r="K20" s="735"/>
      <c r="L20" s="735"/>
      <c r="M20" s="735"/>
      <c r="N20" s="735"/>
      <c r="O20" s="735"/>
      <c r="P20" s="735"/>
      <c r="Q20" s="735"/>
      <c r="R20" s="735"/>
      <c r="S20" s="735"/>
      <c r="T20" s="735"/>
      <c r="U20" s="735"/>
      <c r="V20" s="736"/>
      <c r="W20" s="779">
        <f>W18+W19</f>
        <v>28865601</v>
      </c>
      <c r="X20" s="780"/>
      <c r="Y20" s="780"/>
      <c r="Z20" s="780"/>
      <c r="AA20" s="780"/>
      <c r="AB20" s="781"/>
      <c r="AC20" s="179" t="s">
        <v>44</v>
      </c>
      <c r="AD20" s="106" t="s">
        <v>45</v>
      </c>
      <c r="AE20" s="737" t="str">
        <f>IF(H7="", "", IFERROR(IF(W21&gt;=W20,"○","×"),""))</f>
        <v>○</v>
      </c>
      <c r="AF20" s="107"/>
      <c r="AG20" s="107"/>
      <c r="AH20" s="107"/>
      <c r="AI20" s="107"/>
      <c r="AJ20" s="107"/>
      <c r="AK20" s="107"/>
      <c r="AL20" s="107"/>
      <c r="AM20" s="107"/>
      <c r="AN20" s="107"/>
      <c r="AO20" s="107"/>
      <c r="AP20" s="107"/>
      <c r="AQ20" s="745" t="s">
        <v>1994</v>
      </c>
      <c r="AR20" s="746"/>
      <c r="AS20" s="746"/>
      <c r="AT20" s="746"/>
      <c r="AU20" s="746"/>
      <c r="AV20" s="746"/>
      <c r="AW20" s="746"/>
      <c r="AX20" s="746"/>
      <c r="AY20" s="746"/>
      <c r="AZ20" s="746"/>
      <c r="BA20" s="746"/>
      <c r="BB20" s="746"/>
      <c r="BC20" s="746"/>
      <c r="BD20" s="746"/>
      <c r="BE20" s="747"/>
    </row>
    <row r="21" spans="1:57" ht="37.15" customHeight="1" thickBot="1">
      <c r="A21" s="107"/>
      <c r="B21" s="178" t="s">
        <v>48</v>
      </c>
      <c r="C21" s="735" t="s">
        <v>2114</v>
      </c>
      <c r="D21" s="735"/>
      <c r="E21" s="735"/>
      <c r="F21" s="735"/>
      <c r="G21" s="735"/>
      <c r="H21" s="735"/>
      <c r="I21" s="735"/>
      <c r="J21" s="735"/>
      <c r="K21" s="735"/>
      <c r="L21" s="735"/>
      <c r="M21" s="735"/>
      <c r="N21" s="735"/>
      <c r="O21" s="735"/>
      <c r="P21" s="735"/>
      <c r="Q21" s="735"/>
      <c r="R21" s="735"/>
      <c r="S21" s="735"/>
      <c r="T21" s="735"/>
      <c r="U21" s="735"/>
      <c r="V21" s="735"/>
      <c r="W21" s="753">
        <v>28865601</v>
      </c>
      <c r="X21" s="754"/>
      <c r="Y21" s="754"/>
      <c r="Z21" s="754"/>
      <c r="AA21" s="754"/>
      <c r="AB21" s="755"/>
      <c r="AC21" s="185" t="s">
        <v>44</v>
      </c>
      <c r="AD21" s="106" t="s">
        <v>45</v>
      </c>
      <c r="AE21" s="738"/>
      <c r="AF21" s="107"/>
      <c r="AG21" s="107"/>
      <c r="AH21" s="107"/>
      <c r="AI21" s="107"/>
      <c r="AJ21" s="107"/>
      <c r="AK21" s="107"/>
      <c r="AL21" s="107"/>
    </row>
    <row r="22" spans="1:57" ht="18" customHeight="1">
      <c r="A22" s="107"/>
      <c r="B22" s="186" t="s">
        <v>49</v>
      </c>
      <c r="C22" s="187"/>
      <c r="D22" s="187"/>
      <c r="E22" s="187"/>
      <c r="F22" s="188"/>
      <c r="G22" s="189"/>
      <c r="H22" s="189"/>
      <c r="I22" s="189"/>
      <c r="J22" s="189"/>
      <c r="K22" s="188"/>
      <c r="L22" s="188"/>
      <c r="M22" s="188"/>
      <c r="N22" s="188"/>
      <c r="O22" s="34"/>
      <c r="P22" s="34"/>
      <c r="Q22" s="189"/>
      <c r="R22" s="189"/>
      <c r="S22" s="189"/>
      <c r="T22" s="189"/>
      <c r="U22" s="190"/>
      <c r="V22" s="190"/>
      <c r="W22" s="190"/>
      <c r="X22" s="190"/>
      <c r="Y22" s="190"/>
      <c r="Z22" s="190"/>
      <c r="AA22" s="190"/>
      <c r="AB22" s="190"/>
      <c r="AC22" s="190"/>
      <c r="AD22" s="190"/>
      <c r="AE22" s="190"/>
      <c r="AF22" s="190"/>
      <c r="AG22" s="190"/>
      <c r="AH22" s="190"/>
      <c r="AI22" s="190"/>
      <c r="AJ22" s="190"/>
      <c r="AK22" s="190"/>
      <c r="AL22" s="191"/>
      <c r="AM22" s="192"/>
    </row>
    <row r="23" spans="1:57" ht="25.5" customHeight="1">
      <c r="A23" s="107"/>
      <c r="B23" s="193" t="s">
        <v>50</v>
      </c>
      <c r="C23" s="698" t="s">
        <v>2115</v>
      </c>
      <c r="D23" s="698"/>
      <c r="E23" s="698"/>
      <c r="F23" s="698"/>
      <c r="G23" s="698"/>
      <c r="H23" s="698"/>
      <c r="I23" s="698"/>
      <c r="J23" s="698"/>
      <c r="K23" s="698"/>
      <c r="L23" s="698"/>
      <c r="M23" s="698"/>
      <c r="N23" s="698"/>
      <c r="O23" s="698"/>
      <c r="P23" s="698"/>
      <c r="Q23" s="698"/>
      <c r="R23" s="698"/>
      <c r="S23" s="698"/>
      <c r="T23" s="698"/>
      <c r="U23" s="698"/>
      <c r="V23" s="698"/>
      <c r="W23" s="698"/>
      <c r="X23" s="698"/>
      <c r="Y23" s="698"/>
      <c r="Z23" s="698"/>
      <c r="AA23" s="698"/>
      <c r="AB23" s="698"/>
      <c r="AC23" s="698"/>
      <c r="AD23" s="698"/>
      <c r="AE23" s="698"/>
      <c r="AF23" s="698"/>
      <c r="AG23" s="698"/>
      <c r="AH23" s="698"/>
      <c r="AI23" s="698"/>
      <c r="AJ23" s="698"/>
      <c r="AK23" s="698"/>
      <c r="AL23" s="190"/>
      <c r="AM23" s="192"/>
      <c r="AN23" s="192"/>
    </row>
    <row r="24" spans="1:57" ht="7.5" customHeight="1">
      <c r="A24" s="107"/>
      <c r="B24" s="194"/>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06"/>
      <c r="AB24" s="195"/>
      <c r="AC24" s="195"/>
      <c r="AD24" s="195"/>
      <c r="AE24" s="195"/>
      <c r="AF24" s="195"/>
      <c r="AG24" s="195"/>
      <c r="AH24" s="195"/>
      <c r="AI24" s="195"/>
      <c r="AJ24" s="195"/>
      <c r="AK24" s="195"/>
      <c r="AL24" s="107"/>
    </row>
    <row r="25" spans="1:57" ht="19.5" customHeight="1" thickBot="1">
      <c r="A25" s="107"/>
      <c r="B25" s="169" t="s">
        <v>51</v>
      </c>
      <c r="C25" s="196"/>
      <c r="D25" s="197"/>
      <c r="E25" s="197"/>
      <c r="F25" s="197"/>
      <c r="G25" s="198"/>
      <c r="H25" s="198"/>
      <c r="I25" s="198"/>
      <c r="J25" s="198"/>
      <c r="K25" s="198"/>
      <c r="L25" s="198"/>
      <c r="M25" s="198"/>
      <c r="N25" s="198"/>
      <c r="O25" s="198"/>
      <c r="P25" s="198"/>
      <c r="Q25" s="199"/>
      <c r="R25" s="199"/>
      <c r="S25" s="199"/>
      <c r="T25" s="199"/>
      <c r="U25" s="199"/>
      <c r="V25" s="199"/>
      <c r="W25" s="198"/>
      <c r="X25" s="198"/>
      <c r="Y25" s="198"/>
      <c r="Z25" s="198"/>
      <c r="AA25" s="198"/>
      <c r="AB25" s="198"/>
      <c r="AC25" s="198"/>
      <c r="AD25" s="200"/>
      <c r="AE25" s="198"/>
      <c r="AF25" s="198"/>
      <c r="AG25" s="198"/>
      <c r="AH25" s="198"/>
      <c r="AI25" s="198"/>
      <c r="AJ25" s="198"/>
      <c r="AK25" s="200"/>
      <c r="AL25" s="107"/>
    </row>
    <row r="26" spans="1:57" ht="18.75" customHeight="1" thickBot="1">
      <c r="A26" s="107"/>
      <c r="B26" s="201" t="s">
        <v>43</v>
      </c>
      <c r="C26" s="774" t="s">
        <v>1914</v>
      </c>
      <c r="D26" s="774"/>
      <c r="E26" s="774"/>
      <c r="F26" s="774"/>
      <c r="G26" s="774"/>
      <c r="H26" s="774"/>
      <c r="I26" s="774"/>
      <c r="J26" s="774"/>
      <c r="K26" s="774"/>
      <c r="L26" s="774"/>
      <c r="M26" s="774"/>
      <c r="N26" s="774"/>
      <c r="O26" s="774"/>
      <c r="P26" s="775"/>
      <c r="Q26" s="682">
        <f>Q27-Q28-Q29</f>
        <v>29584399</v>
      </c>
      <c r="R26" s="683"/>
      <c r="S26" s="683"/>
      <c r="T26" s="683"/>
      <c r="U26" s="683"/>
      <c r="V26" s="684"/>
      <c r="W26" s="202" t="s">
        <v>44</v>
      </c>
      <c r="X26" s="203" t="s">
        <v>45</v>
      </c>
      <c r="Y26" s="737" t="str">
        <f>IF(H7="", "", IF(Q30="","",IF(Q26="","",IF(Q26&gt;=Q30,"○","×"))))</f>
        <v>○</v>
      </c>
      <c r="Z26" s="204"/>
      <c r="AA26" s="198"/>
      <c r="AB26" s="198"/>
      <c r="AC26" s="198"/>
      <c r="AD26" s="200"/>
      <c r="AE26" s="200"/>
      <c r="AF26" s="200"/>
      <c r="AG26" s="200"/>
      <c r="AH26" s="200"/>
      <c r="AI26" s="200"/>
      <c r="AJ26" s="200"/>
      <c r="AK26" s="200"/>
      <c r="AL26" s="107"/>
      <c r="AM26" s="107"/>
      <c r="AN26" s="107"/>
      <c r="AO26" s="107"/>
      <c r="AP26" s="107"/>
      <c r="AQ26" s="762" t="s">
        <v>2141</v>
      </c>
      <c r="AR26" s="763"/>
      <c r="AS26" s="763"/>
      <c r="AT26" s="763"/>
      <c r="AU26" s="763"/>
      <c r="AV26" s="763"/>
      <c r="AW26" s="763"/>
      <c r="AX26" s="763"/>
      <c r="AY26" s="763"/>
      <c r="AZ26" s="763"/>
      <c r="BA26" s="763"/>
      <c r="BB26" s="763"/>
      <c r="BC26" s="763"/>
      <c r="BD26" s="763"/>
      <c r="BE26" s="764"/>
    </row>
    <row r="27" spans="1:57" ht="18.75" customHeight="1" thickBot="1">
      <c r="A27" s="107"/>
      <c r="B27" s="913"/>
      <c r="C27" s="817" t="s">
        <v>1915</v>
      </c>
      <c r="D27" s="817"/>
      <c r="E27" s="817"/>
      <c r="F27" s="817"/>
      <c r="G27" s="817"/>
      <c r="H27" s="817"/>
      <c r="I27" s="817"/>
      <c r="J27" s="817"/>
      <c r="K27" s="817"/>
      <c r="L27" s="817"/>
      <c r="M27" s="817"/>
      <c r="N27" s="817"/>
      <c r="O27" s="817"/>
      <c r="P27" s="700"/>
      <c r="Q27" s="776">
        <v>60000000</v>
      </c>
      <c r="R27" s="777"/>
      <c r="S27" s="777"/>
      <c r="T27" s="777"/>
      <c r="U27" s="777"/>
      <c r="V27" s="778"/>
      <c r="W27" s="202" t="s">
        <v>44</v>
      </c>
      <c r="X27" s="203"/>
      <c r="Y27" s="818"/>
      <c r="Z27" s="204"/>
      <c r="AA27" s="198"/>
      <c r="AB27" s="198"/>
      <c r="AC27" s="198"/>
      <c r="AD27" s="200"/>
      <c r="AE27" s="198"/>
      <c r="AF27" s="198"/>
      <c r="AG27" s="198"/>
      <c r="AH27" s="198"/>
      <c r="AI27" s="198"/>
      <c r="AJ27" s="198"/>
      <c r="AK27" s="200"/>
      <c r="AL27" s="107"/>
      <c r="AM27" s="107"/>
      <c r="AN27" s="107"/>
      <c r="AO27" s="107"/>
      <c r="AP27" s="107"/>
      <c r="AQ27" s="765"/>
      <c r="AR27" s="766"/>
      <c r="AS27" s="766"/>
      <c r="AT27" s="766"/>
      <c r="AU27" s="766"/>
      <c r="AV27" s="766"/>
      <c r="AW27" s="766"/>
      <c r="AX27" s="766"/>
      <c r="AY27" s="766"/>
      <c r="AZ27" s="766"/>
      <c r="BA27" s="766"/>
      <c r="BB27" s="766"/>
      <c r="BC27" s="766"/>
      <c r="BD27" s="766"/>
      <c r="BE27" s="767"/>
    </row>
    <row r="28" spans="1:57" ht="18.75" customHeight="1" thickBot="1">
      <c r="A28" s="107"/>
      <c r="B28" s="913"/>
      <c r="C28" s="706" t="s">
        <v>1916</v>
      </c>
      <c r="D28" s="706"/>
      <c r="E28" s="706"/>
      <c r="F28" s="706"/>
      <c r="G28" s="706"/>
      <c r="H28" s="706"/>
      <c r="I28" s="706"/>
      <c r="J28" s="706"/>
      <c r="K28" s="706"/>
      <c r="L28" s="706"/>
      <c r="M28" s="706"/>
      <c r="N28" s="706"/>
      <c r="O28" s="706"/>
      <c r="P28" s="707"/>
      <c r="Q28" s="682">
        <f>W21</f>
        <v>28865601</v>
      </c>
      <c r="R28" s="683"/>
      <c r="S28" s="683"/>
      <c r="T28" s="683"/>
      <c r="U28" s="683"/>
      <c r="V28" s="684"/>
      <c r="W28" s="202" t="s">
        <v>44</v>
      </c>
      <c r="X28" s="203"/>
      <c r="Y28" s="818"/>
      <c r="Z28" s="204"/>
      <c r="AA28" s="198"/>
      <c r="AB28" s="198"/>
      <c r="AC28" s="198"/>
      <c r="AD28" s="200"/>
      <c r="AE28" s="198"/>
      <c r="AF28" s="198"/>
      <c r="AG28" s="198"/>
      <c r="AH28" s="198"/>
      <c r="AI28" s="198"/>
      <c r="AJ28" s="198"/>
      <c r="AK28" s="200"/>
      <c r="AL28" s="107"/>
      <c r="AM28" s="107"/>
      <c r="AN28" s="107"/>
      <c r="AO28" s="107"/>
      <c r="AP28" s="107"/>
      <c r="AQ28" s="765"/>
      <c r="AR28" s="766"/>
      <c r="AS28" s="766"/>
      <c r="AT28" s="766"/>
      <c r="AU28" s="766"/>
      <c r="AV28" s="766"/>
      <c r="AW28" s="766"/>
      <c r="AX28" s="766"/>
      <c r="AY28" s="766"/>
      <c r="AZ28" s="766"/>
      <c r="BA28" s="766"/>
      <c r="BB28" s="766"/>
      <c r="BC28" s="766"/>
      <c r="BD28" s="766"/>
      <c r="BE28" s="767"/>
    </row>
    <row r="29" spans="1:57" ht="27.75" customHeight="1" thickBot="1">
      <c r="A29" s="107"/>
      <c r="B29" s="205"/>
      <c r="C29" s="706" t="s">
        <v>2010</v>
      </c>
      <c r="D29" s="706"/>
      <c r="E29" s="706"/>
      <c r="F29" s="706"/>
      <c r="G29" s="706"/>
      <c r="H29" s="706"/>
      <c r="I29" s="706"/>
      <c r="J29" s="706"/>
      <c r="K29" s="706"/>
      <c r="L29" s="706"/>
      <c r="M29" s="706"/>
      <c r="N29" s="706"/>
      <c r="O29" s="706"/>
      <c r="P29" s="707"/>
      <c r="Q29" s="776">
        <v>1550000</v>
      </c>
      <c r="R29" s="777"/>
      <c r="S29" s="777"/>
      <c r="T29" s="777"/>
      <c r="U29" s="777"/>
      <c r="V29" s="778"/>
      <c r="W29" s="202" t="s">
        <v>44</v>
      </c>
      <c r="X29" s="203"/>
      <c r="Y29" s="818"/>
      <c r="Z29" s="204"/>
      <c r="AA29" s="198"/>
      <c r="AB29" s="198"/>
      <c r="AC29" s="198"/>
      <c r="AD29" s="200"/>
      <c r="AE29" s="198"/>
      <c r="AF29" s="198"/>
      <c r="AG29" s="198"/>
      <c r="AH29" s="198"/>
      <c r="AI29" s="198"/>
      <c r="AJ29" s="198"/>
      <c r="AK29" s="200"/>
      <c r="AL29" s="107"/>
      <c r="AM29" s="107"/>
      <c r="AN29" s="107"/>
      <c r="AO29" s="107"/>
      <c r="AP29" s="107"/>
      <c r="AQ29" s="765"/>
      <c r="AR29" s="766"/>
      <c r="AS29" s="766"/>
      <c r="AT29" s="766"/>
      <c r="AU29" s="766"/>
      <c r="AV29" s="766"/>
      <c r="AW29" s="766"/>
      <c r="AX29" s="766"/>
      <c r="AY29" s="766"/>
      <c r="AZ29" s="766"/>
      <c r="BA29" s="766"/>
      <c r="BB29" s="766"/>
      <c r="BC29" s="766"/>
      <c r="BD29" s="766"/>
      <c r="BE29" s="767"/>
    </row>
    <row r="30" spans="1:57" ht="30.75" customHeight="1" thickBot="1">
      <c r="A30" s="107"/>
      <c r="B30" s="201" t="s">
        <v>46</v>
      </c>
      <c r="C30" s="685" t="s">
        <v>1917</v>
      </c>
      <c r="D30" s="686"/>
      <c r="E30" s="686"/>
      <c r="F30" s="686"/>
      <c r="G30" s="686"/>
      <c r="H30" s="686"/>
      <c r="I30" s="686"/>
      <c r="J30" s="686"/>
      <c r="K30" s="686"/>
      <c r="L30" s="686"/>
      <c r="M30" s="686"/>
      <c r="N30" s="686"/>
      <c r="O30" s="686"/>
      <c r="P30" s="686"/>
      <c r="Q30" s="682">
        <f>Q31-Q32-Q33-Q34</f>
        <v>28100000</v>
      </c>
      <c r="R30" s="683"/>
      <c r="S30" s="683"/>
      <c r="T30" s="683"/>
      <c r="U30" s="683"/>
      <c r="V30" s="684"/>
      <c r="W30" s="206" t="s">
        <v>44</v>
      </c>
      <c r="X30" s="203" t="s">
        <v>45</v>
      </c>
      <c r="Y30" s="738"/>
      <c r="Z30" s="204"/>
      <c r="AA30" s="198"/>
      <c r="AB30" s="198"/>
      <c r="AC30" s="198"/>
      <c r="AD30" s="200"/>
      <c r="AE30" s="198"/>
      <c r="AF30" s="198"/>
      <c r="AG30" s="198"/>
      <c r="AH30" s="198"/>
      <c r="AI30" s="198"/>
      <c r="AJ30" s="198"/>
      <c r="AK30" s="200"/>
      <c r="AL30" s="107"/>
      <c r="AM30" s="107"/>
      <c r="AN30" s="107"/>
      <c r="AO30" s="107"/>
      <c r="AP30" s="107"/>
      <c r="AQ30" s="768"/>
      <c r="AR30" s="769"/>
      <c r="AS30" s="769"/>
      <c r="AT30" s="769"/>
      <c r="AU30" s="769"/>
      <c r="AV30" s="769"/>
      <c r="AW30" s="769"/>
      <c r="AX30" s="769"/>
      <c r="AY30" s="769"/>
      <c r="AZ30" s="769"/>
      <c r="BA30" s="769"/>
      <c r="BB30" s="769"/>
      <c r="BC30" s="769"/>
      <c r="BD30" s="769"/>
      <c r="BE30" s="770"/>
    </row>
    <row r="31" spans="1:57" ht="18.75" customHeight="1" thickBot="1">
      <c r="A31" s="107"/>
      <c r="B31" s="748"/>
      <c r="C31" s="700" t="s">
        <v>1918</v>
      </c>
      <c r="D31" s="701"/>
      <c r="E31" s="701"/>
      <c r="F31" s="701"/>
      <c r="G31" s="701"/>
      <c r="H31" s="701"/>
      <c r="I31" s="701"/>
      <c r="J31" s="701"/>
      <c r="K31" s="701"/>
      <c r="L31" s="701"/>
      <c r="M31" s="701"/>
      <c r="N31" s="701"/>
      <c r="O31" s="701"/>
      <c r="P31" s="702"/>
      <c r="Q31" s="703">
        <v>55000000</v>
      </c>
      <c r="R31" s="704"/>
      <c r="S31" s="704"/>
      <c r="T31" s="704"/>
      <c r="U31" s="704"/>
      <c r="V31" s="705"/>
      <c r="W31" s="202" t="s">
        <v>44</v>
      </c>
      <c r="X31" s="198"/>
      <c r="Y31" s="198"/>
      <c r="Z31" s="198"/>
      <c r="AA31" s="198"/>
      <c r="AB31" s="198"/>
      <c r="AC31" s="198"/>
      <c r="AD31" s="200"/>
      <c r="AE31" s="198"/>
      <c r="AF31" s="198"/>
      <c r="AG31" s="198"/>
      <c r="AH31" s="198"/>
      <c r="AI31" s="198"/>
      <c r="AJ31" s="198"/>
      <c r="AK31" s="200"/>
      <c r="AL31" s="107"/>
    </row>
    <row r="32" spans="1:57" ht="18.75" customHeight="1" thickBot="1">
      <c r="A32" s="107"/>
      <c r="B32" s="748"/>
      <c r="C32" s="700" t="s">
        <v>2116</v>
      </c>
      <c r="D32" s="701"/>
      <c r="E32" s="701"/>
      <c r="F32" s="701"/>
      <c r="G32" s="701"/>
      <c r="H32" s="701"/>
      <c r="I32" s="701"/>
      <c r="J32" s="701"/>
      <c r="K32" s="701"/>
      <c r="L32" s="701"/>
      <c r="M32" s="701"/>
      <c r="N32" s="701"/>
      <c r="O32" s="701"/>
      <c r="P32" s="702"/>
      <c r="Q32" s="703">
        <v>26000000</v>
      </c>
      <c r="R32" s="704"/>
      <c r="S32" s="704"/>
      <c r="T32" s="704"/>
      <c r="U32" s="704"/>
      <c r="V32" s="705"/>
      <c r="W32" s="202" t="s">
        <v>44</v>
      </c>
      <c r="X32" s="198"/>
      <c r="Y32" s="198"/>
      <c r="Z32" s="198"/>
      <c r="AA32" s="198"/>
      <c r="AB32" s="198"/>
      <c r="AC32" s="198"/>
      <c r="AD32" s="200"/>
      <c r="AE32" s="198"/>
      <c r="AF32" s="198"/>
      <c r="AG32" s="198"/>
      <c r="AH32" s="198"/>
      <c r="AI32" s="198"/>
      <c r="AJ32" s="198"/>
      <c r="AK32" s="200"/>
      <c r="AL32" s="107"/>
    </row>
    <row r="33" spans="1:57" ht="27.75" customHeight="1" thickBot="1">
      <c r="A33" s="107"/>
      <c r="B33" s="748"/>
      <c r="C33" s="708" t="s">
        <v>2117</v>
      </c>
      <c r="D33" s="709"/>
      <c r="E33" s="709"/>
      <c r="F33" s="709"/>
      <c r="G33" s="709"/>
      <c r="H33" s="709"/>
      <c r="I33" s="709"/>
      <c r="J33" s="709"/>
      <c r="K33" s="709"/>
      <c r="L33" s="709"/>
      <c r="M33" s="709"/>
      <c r="N33" s="709"/>
      <c r="O33" s="709"/>
      <c r="P33" s="710"/>
      <c r="Q33" s="703">
        <v>900000</v>
      </c>
      <c r="R33" s="704"/>
      <c r="S33" s="704"/>
      <c r="T33" s="704"/>
      <c r="U33" s="704"/>
      <c r="V33" s="705"/>
      <c r="W33" s="202" t="s">
        <v>44</v>
      </c>
      <c r="X33" s="198"/>
      <c r="Y33" s="198"/>
      <c r="Z33" s="198"/>
      <c r="AA33" s="198"/>
      <c r="AB33" s="198"/>
      <c r="AC33" s="198"/>
      <c r="AD33" s="200"/>
      <c r="AE33" s="198"/>
      <c r="AF33" s="198"/>
      <c r="AG33" s="198"/>
      <c r="AH33" s="198"/>
      <c r="AI33" s="198"/>
      <c r="AJ33" s="198"/>
      <c r="AK33" s="200"/>
      <c r="AL33" s="107"/>
    </row>
    <row r="34" spans="1:57" ht="28.5" customHeight="1" thickBot="1">
      <c r="A34" s="107"/>
      <c r="B34" s="749"/>
      <c r="C34" s="750" t="s">
        <v>2011</v>
      </c>
      <c r="D34" s="751"/>
      <c r="E34" s="751"/>
      <c r="F34" s="751"/>
      <c r="G34" s="751"/>
      <c r="H34" s="751"/>
      <c r="I34" s="751"/>
      <c r="J34" s="751"/>
      <c r="K34" s="751"/>
      <c r="L34" s="751"/>
      <c r="M34" s="751"/>
      <c r="N34" s="751"/>
      <c r="O34" s="751"/>
      <c r="P34" s="752"/>
      <c r="Q34" s="703">
        <v>0</v>
      </c>
      <c r="R34" s="704"/>
      <c r="S34" s="704"/>
      <c r="T34" s="704"/>
      <c r="U34" s="704"/>
      <c r="V34" s="705"/>
      <c r="W34" s="206" t="s">
        <v>44</v>
      </c>
      <c r="X34" s="198"/>
      <c r="Y34" s="198"/>
      <c r="Z34" s="198"/>
      <c r="AA34" s="200"/>
      <c r="AC34" s="198"/>
      <c r="AD34" s="198"/>
      <c r="AE34" s="198"/>
      <c r="AF34" s="198"/>
      <c r="AG34" s="198"/>
      <c r="AH34" s="198"/>
      <c r="AI34" s="200"/>
      <c r="AJ34" s="107"/>
      <c r="AK34" s="107"/>
      <c r="AL34" s="107"/>
      <c r="AW34" s="153"/>
    </row>
    <row r="35" spans="1:57" s="158" customFormat="1" ht="6" customHeight="1">
      <c r="A35" s="157"/>
      <c r="B35" s="172"/>
      <c r="C35" s="170"/>
      <c r="D35" s="171"/>
      <c r="E35" s="172"/>
      <c r="F35" s="172"/>
      <c r="G35" s="172"/>
      <c r="H35" s="172"/>
      <c r="I35" s="172"/>
      <c r="J35" s="172"/>
      <c r="K35" s="172"/>
      <c r="L35" s="173"/>
      <c r="M35" s="173"/>
      <c r="N35" s="173"/>
      <c r="O35" s="173"/>
      <c r="P35" s="173"/>
      <c r="Q35" s="173"/>
      <c r="R35" s="173"/>
      <c r="S35" s="173"/>
      <c r="T35" s="174"/>
      <c r="U35" s="175"/>
      <c r="V35" s="175"/>
      <c r="W35" s="175"/>
      <c r="X35" s="175"/>
      <c r="Y35" s="175"/>
      <c r="Z35" s="175"/>
      <c r="AA35" s="172"/>
      <c r="AB35" s="172"/>
      <c r="AC35" s="174"/>
      <c r="AD35" s="175"/>
      <c r="AE35" s="175"/>
      <c r="AF35" s="175"/>
      <c r="AG35" s="175"/>
      <c r="AH35" s="175"/>
      <c r="AI35" s="175"/>
      <c r="AJ35" s="172"/>
      <c r="AK35" s="172"/>
      <c r="AL35" s="157"/>
      <c r="AT35" s="163"/>
      <c r="AU35" s="163"/>
      <c r="AV35" s="163"/>
      <c r="AW35" s="163"/>
      <c r="AX35" s="163"/>
    </row>
    <row r="36" spans="1:57" ht="12" customHeight="1">
      <c r="A36" s="107"/>
      <c r="B36" s="207" t="s">
        <v>49</v>
      </c>
      <c r="C36" s="208"/>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row>
    <row r="37" spans="1:57" s="158" customFormat="1" ht="24" customHeight="1">
      <c r="A37" s="157"/>
      <c r="B37" s="209" t="s">
        <v>50</v>
      </c>
      <c r="C37" s="699" t="s">
        <v>1919</v>
      </c>
      <c r="D37" s="699"/>
      <c r="E37" s="699"/>
      <c r="F37" s="699"/>
      <c r="G37" s="699"/>
      <c r="H37" s="699"/>
      <c r="I37" s="699"/>
      <c r="J37" s="699"/>
      <c r="K37" s="699"/>
      <c r="L37" s="699"/>
      <c r="M37" s="699"/>
      <c r="N37" s="699"/>
      <c r="O37" s="699"/>
      <c r="P37" s="699"/>
      <c r="Q37" s="699"/>
      <c r="R37" s="699"/>
      <c r="S37" s="699"/>
      <c r="T37" s="699"/>
      <c r="U37" s="699"/>
      <c r="V37" s="699"/>
      <c r="W37" s="699"/>
      <c r="X37" s="699"/>
      <c r="Y37" s="699"/>
      <c r="Z37" s="699"/>
      <c r="AA37" s="699"/>
      <c r="AB37" s="699"/>
      <c r="AC37" s="699"/>
      <c r="AD37" s="699"/>
      <c r="AE37" s="699"/>
      <c r="AF37" s="699"/>
      <c r="AG37" s="699"/>
      <c r="AH37" s="699"/>
      <c r="AI37" s="699"/>
      <c r="AJ37" s="699"/>
      <c r="AK37" s="699"/>
      <c r="AL37" s="210"/>
      <c r="AT37" s="163"/>
      <c r="AU37" s="163"/>
      <c r="AV37" s="163"/>
      <c r="AW37" s="163"/>
      <c r="AX37" s="163"/>
    </row>
    <row r="38" spans="1:57" s="158" customFormat="1" ht="33" customHeight="1">
      <c r="A38" s="157"/>
      <c r="B38" s="209" t="s">
        <v>50</v>
      </c>
      <c r="C38" s="698" t="s">
        <v>2012</v>
      </c>
      <c r="D38" s="698"/>
      <c r="E38" s="698"/>
      <c r="F38" s="698"/>
      <c r="G38" s="698"/>
      <c r="H38" s="698"/>
      <c r="I38" s="698"/>
      <c r="J38" s="698"/>
      <c r="K38" s="698"/>
      <c r="L38" s="698"/>
      <c r="M38" s="698"/>
      <c r="N38" s="698"/>
      <c r="O38" s="698"/>
      <c r="P38" s="698"/>
      <c r="Q38" s="698"/>
      <c r="R38" s="698"/>
      <c r="S38" s="698"/>
      <c r="T38" s="698"/>
      <c r="U38" s="698"/>
      <c r="V38" s="698"/>
      <c r="W38" s="698"/>
      <c r="X38" s="698"/>
      <c r="Y38" s="698"/>
      <c r="Z38" s="698"/>
      <c r="AA38" s="698"/>
      <c r="AB38" s="698"/>
      <c r="AC38" s="698"/>
      <c r="AD38" s="698"/>
      <c r="AE38" s="698"/>
      <c r="AF38" s="698"/>
      <c r="AG38" s="698"/>
      <c r="AH38" s="698"/>
      <c r="AI38" s="698"/>
      <c r="AJ38" s="698"/>
      <c r="AK38" s="698"/>
      <c r="AL38" s="210"/>
      <c r="AT38" s="163"/>
      <c r="AU38" s="163"/>
      <c r="AV38" s="163"/>
      <c r="AW38" s="163"/>
      <c r="AX38" s="163"/>
    </row>
    <row r="39" spans="1:57" s="158" customFormat="1" ht="44.25" customHeight="1">
      <c r="A39" s="157"/>
      <c r="B39" s="209" t="s">
        <v>50</v>
      </c>
      <c r="C39" s="699" t="s">
        <v>2118</v>
      </c>
      <c r="D39" s="699"/>
      <c r="E39" s="699"/>
      <c r="F39" s="699"/>
      <c r="G39" s="699"/>
      <c r="H39" s="699"/>
      <c r="I39" s="699"/>
      <c r="J39" s="699"/>
      <c r="K39" s="699"/>
      <c r="L39" s="699"/>
      <c r="M39" s="699"/>
      <c r="N39" s="699"/>
      <c r="O39" s="699"/>
      <c r="P39" s="699"/>
      <c r="Q39" s="699"/>
      <c r="R39" s="699"/>
      <c r="S39" s="699"/>
      <c r="T39" s="699"/>
      <c r="U39" s="699"/>
      <c r="V39" s="699"/>
      <c r="W39" s="699"/>
      <c r="X39" s="699"/>
      <c r="Y39" s="699"/>
      <c r="Z39" s="699"/>
      <c r="AA39" s="699"/>
      <c r="AB39" s="699"/>
      <c r="AC39" s="699"/>
      <c r="AD39" s="699"/>
      <c r="AE39" s="699"/>
      <c r="AF39" s="699"/>
      <c r="AG39" s="699"/>
      <c r="AH39" s="699"/>
      <c r="AI39" s="699"/>
      <c r="AJ39" s="699"/>
      <c r="AK39" s="699"/>
      <c r="AL39" s="210"/>
      <c r="AT39" s="163"/>
      <c r="AU39" s="163"/>
      <c r="AV39" s="163"/>
      <c r="AW39" s="163"/>
      <c r="AX39" s="163"/>
    </row>
    <row r="40" spans="1:57" ht="4.5" customHeight="1">
      <c r="A40" s="107"/>
      <c r="B40" s="211"/>
      <c r="C40" s="208"/>
      <c r="D40" s="208"/>
      <c r="E40" s="208"/>
      <c r="F40" s="208"/>
      <c r="G40" s="208"/>
      <c r="H40" s="208"/>
      <c r="I40" s="208"/>
      <c r="J40" s="208"/>
      <c r="K40" s="208"/>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08"/>
      <c r="AL40" s="208"/>
    </row>
    <row r="41" spans="1:57" ht="19.5" customHeight="1">
      <c r="A41" s="107"/>
      <c r="B41" s="643" t="s">
        <v>1992</v>
      </c>
      <c r="C41" s="643"/>
      <c r="D41" s="643"/>
      <c r="E41" s="643"/>
      <c r="F41" s="643"/>
      <c r="G41" s="643"/>
      <c r="H41" s="643"/>
      <c r="I41" s="643"/>
      <c r="J41" s="643"/>
      <c r="K41" s="643"/>
      <c r="L41" s="643"/>
      <c r="M41" s="643"/>
      <c r="N41" s="643"/>
      <c r="O41" s="643"/>
      <c r="P41" s="643"/>
      <c r="Q41" s="643"/>
      <c r="R41" s="643"/>
      <c r="S41" s="643"/>
      <c r="T41" s="643"/>
      <c r="U41" s="643"/>
      <c r="V41" s="643"/>
      <c r="W41" s="643"/>
      <c r="X41" s="643"/>
      <c r="Y41" s="643"/>
      <c r="Z41" s="643"/>
      <c r="AA41" s="643"/>
      <c r="AB41" s="643"/>
      <c r="AC41" s="643"/>
      <c r="AD41" s="643"/>
      <c r="AE41" s="643"/>
      <c r="AF41" s="643"/>
      <c r="AG41" s="643"/>
      <c r="AH41" s="643"/>
      <c r="AI41" s="643"/>
      <c r="AJ41" s="643"/>
      <c r="AK41" s="643"/>
      <c r="AL41" s="169"/>
      <c r="AT41" s="164"/>
      <c r="AU41" s="164"/>
      <c r="AV41" s="164"/>
      <c r="AW41" s="164"/>
      <c r="AX41" s="164"/>
    </row>
    <row r="42" spans="1:57" ht="16.5" customHeight="1" thickBot="1">
      <c r="A42" s="107"/>
      <c r="B42" s="108" t="s">
        <v>50</v>
      </c>
      <c r="C42" s="832" t="s">
        <v>2013</v>
      </c>
      <c r="D42" s="832"/>
      <c r="E42" s="832"/>
      <c r="F42" s="832"/>
      <c r="G42" s="832"/>
      <c r="H42" s="832"/>
      <c r="I42" s="832"/>
      <c r="J42" s="832"/>
      <c r="K42" s="832"/>
      <c r="L42" s="832"/>
      <c r="M42" s="832"/>
      <c r="N42" s="832"/>
      <c r="O42" s="832"/>
      <c r="P42" s="832"/>
      <c r="Q42" s="832"/>
      <c r="R42" s="832"/>
      <c r="S42" s="832"/>
      <c r="T42" s="832"/>
      <c r="U42" s="832"/>
      <c r="V42" s="832"/>
      <c r="W42" s="832"/>
      <c r="X42" s="832"/>
      <c r="Y42" s="832"/>
      <c r="Z42" s="832"/>
      <c r="AA42" s="832"/>
      <c r="AB42" s="832"/>
      <c r="AC42" s="832"/>
      <c r="AD42" s="832"/>
      <c r="AE42" s="832"/>
      <c r="AF42" s="832"/>
      <c r="AG42" s="832"/>
      <c r="AH42" s="832"/>
      <c r="AI42" s="832"/>
      <c r="AJ42" s="832"/>
      <c r="AK42" s="832"/>
      <c r="AL42" s="170"/>
      <c r="AT42" s="164"/>
      <c r="AU42" s="164"/>
      <c r="AV42" s="164"/>
      <c r="AW42" s="164"/>
      <c r="AX42" s="164"/>
    </row>
    <row r="43" spans="1:57" ht="51.75" customHeight="1">
      <c r="A43" s="107"/>
      <c r="B43" s="725" t="s">
        <v>52</v>
      </c>
      <c r="C43" s="726"/>
      <c r="D43" s="726"/>
      <c r="E43" s="727"/>
      <c r="F43" s="825"/>
      <c r="G43" s="826"/>
      <c r="H43" s="826"/>
      <c r="I43" s="826"/>
      <c r="J43" s="826"/>
      <c r="K43" s="826"/>
      <c r="L43" s="826"/>
      <c r="M43" s="826"/>
      <c r="N43" s="826"/>
      <c r="O43" s="826"/>
      <c r="P43" s="826"/>
      <c r="Q43" s="826"/>
      <c r="R43" s="826"/>
      <c r="S43" s="826"/>
      <c r="T43" s="826"/>
      <c r="U43" s="826"/>
      <c r="V43" s="826"/>
      <c r="W43" s="826"/>
      <c r="X43" s="826"/>
      <c r="Y43" s="826"/>
      <c r="Z43" s="826"/>
      <c r="AA43" s="826"/>
      <c r="AB43" s="826"/>
      <c r="AC43" s="826"/>
      <c r="AD43" s="826"/>
      <c r="AE43" s="826"/>
      <c r="AF43" s="826"/>
      <c r="AG43" s="826"/>
      <c r="AH43" s="826"/>
      <c r="AI43" s="826"/>
      <c r="AJ43" s="826"/>
      <c r="AK43" s="827"/>
      <c r="AL43" s="157"/>
      <c r="AQ43" s="620" t="s">
        <v>1995</v>
      </c>
      <c r="AR43" s="621"/>
      <c r="AS43" s="621"/>
      <c r="AT43" s="621"/>
      <c r="AU43" s="621"/>
      <c r="AV43" s="621"/>
      <c r="AW43" s="621"/>
      <c r="AX43" s="621"/>
      <c r="AY43" s="621"/>
      <c r="AZ43" s="621"/>
      <c r="BA43" s="621"/>
      <c r="BB43" s="621"/>
      <c r="BC43" s="621"/>
      <c r="BD43" s="621"/>
      <c r="BE43" s="622"/>
    </row>
    <row r="44" spans="1:57" ht="47.25" customHeight="1" thickBot="1">
      <c r="A44" s="107"/>
      <c r="B44" s="725" t="s">
        <v>53</v>
      </c>
      <c r="C44" s="726"/>
      <c r="D44" s="726"/>
      <c r="E44" s="727"/>
      <c r="F44" s="833"/>
      <c r="G44" s="834"/>
      <c r="H44" s="834"/>
      <c r="I44" s="834"/>
      <c r="J44" s="834"/>
      <c r="K44" s="834"/>
      <c r="L44" s="834"/>
      <c r="M44" s="834"/>
      <c r="N44" s="834"/>
      <c r="O44" s="834"/>
      <c r="P44" s="834"/>
      <c r="Q44" s="834"/>
      <c r="R44" s="834"/>
      <c r="S44" s="834"/>
      <c r="T44" s="834"/>
      <c r="U44" s="834"/>
      <c r="V44" s="834"/>
      <c r="W44" s="834"/>
      <c r="X44" s="834"/>
      <c r="Y44" s="834"/>
      <c r="Z44" s="834"/>
      <c r="AA44" s="834"/>
      <c r="AB44" s="834"/>
      <c r="AC44" s="834"/>
      <c r="AD44" s="834"/>
      <c r="AE44" s="834"/>
      <c r="AF44" s="834"/>
      <c r="AG44" s="834"/>
      <c r="AH44" s="834"/>
      <c r="AI44" s="834"/>
      <c r="AJ44" s="834"/>
      <c r="AK44" s="835"/>
      <c r="AL44" s="157"/>
      <c r="AQ44" s="623"/>
      <c r="AR44" s="624"/>
      <c r="AS44" s="624"/>
      <c r="AT44" s="624"/>
      <c r="AU44" s="624"/>
      <c r="AV44" s="624"/>
      <c r="AW44" s="624"/>
      <c r="AX44" s="624"/>
      <c r="AY44" s="624"/>
      <c r="AZ44" s="624"/>
      <c r="BA44" s="624"/>
      <c r="BB44" s="624"/>
      <c r="BC44" s="624"/>
      <c r="BD44" s="624"/>
      <c r="BE44" s="625"/>
    </row>
    <row r="45" spans="1:57" ht="13.5" customHeight="1">
      <c r="A45" s="107"/>
      <c r="B45" s="212"/>
      <c r="C45" s="212"/>
      <c r="D45" s="212"/>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3"/>
      <c r="AT45" s="164"/>
      <c r="AU45" s="164"/>
      <c r="AV45" s="164"/>
      <c r="AW45" s="164"/>
      <c r="AX45" s="164"/>
    </row>
    <row r="46" spans="1:57" s="215" customFormat="1" ht="30.75" customHeight="1">
      <c r="A46" s="214"/>
      <c r="B46" s="819" t="s">
        <v>2009</v>
      </c>
      <c r="C46" s="819"/>
      <c r="D46" s="819"/>
      <c r="E46" s="819"/>
      <c r="F46" s="819"/>
      <c r="G46" s="819"/>
      <c r="H46" s="819"/>
      <c r="I46" s="819"/>
      <c r="J46" s="819"/>
      <c r="K46" s="819"/>
      <c r="L46" s="819"/>
      <c r="M46" s="819"/>
      <c r="N46" s="819"/>
      <c r="O46" s="819"/>
      <c r="P46" s="819"/>
      <c r="Q46" s="819"/>
      <c r="R46" s="819"/>
      <c r="S46" s="819"/>
      <c r="T46" s="819"/>
      <c r="U46" s="819"/>
      <c r="V46" s="819"/>
      <c r="W46" s="819"/>
      <c r="X46" s="819"/>
      <c r="Y46" s="819"/>
      <c r="Z46" s="819"/>
      <c r="AA46" s="819"/>
      <c r="AB46" s="819"/>
      <c r="AC46" s="819"/>
      <c r="AD46" s="819"/>
      <c r="AE46" s="819"/>
      <c r="AF46" s="819"/>
      <c r="AG46" s="819"/>
      <c r="AH46" s="819"/>
      <c r="AI46" s="819"/>
      <c r="AJ46" s="819"/>
      <c r="AK46" s="819"/>
      <c r="AL46" s="214"/>
      <c r="AT46" s="216"/>
      <c r="AU46" s="216"/>
      <c r="AV46" s="216"/>
      <c r="AW46" s="216"/>
      <c r="AX46" s="216"/>
    </row>
    <row r="47" spans="1:57" s="215" customFormat="1" ht="17.45" customHeight="1" thickBot="1">
      <c r="A47" s="214"/>
      <c r="B47" s="739" t="s">
        <v>1983</v>
      </c>
      <c r="C47" s="739"/>
      <c r="D47" s="739"/>
      <c r="E47" s="739"/>
      <c r="F47" s="739"/>
      <c r="G47" s="739"/>
      <c r="H47" s="739"/>
      <c r="I47" s="739"/>
      <c r="J47" s="739"/>
      <c r="K47" s="739"/>
      <c r="L47" s="739"/>
      <c r="M47" s="739"/>
      <c r="N47" s="739"/>
      <c r="O47" s="739"/>
      <c r="P47" s="739"/>
      <c r="Q47" s="739"/>
      <c r="R47" s="739"/>
      <c r="S47" s="739"/>
      <c r="T47" s="739"/>
      <c r="U47" s="739"/>
      <c r="V47" s="739"/>
      <c r="W47" s="739"/>
      <c r="X47" s="739"/>
      <c r="Y47" s="739"/>
      <c r="Z47" s="739"/>
      <c r="AA47" s="739"/>
      <c r="AB47" s="739"/>
      <c r="AC47" s="739"/>
      <c r="AD47" s="739"/>
      <c r="AE47" s="739"/>
      <c r="AF47" s="739"/>
      <c r="AG47" s="739"/>
      <c r="AH47" s="739"/>
      <c r="AI47" s="739"/>
      <c r="AJ47" s="739"/>
      <c r="AK47" s="739"/>
      <c r="AL47" s="214"/>
      <c r="AM47" s="217" t="s">
        <v>1986</v>
      </c>
      <c r="AN47" s="217">
        <f>COUNTA('別紙様式3-2（加算　個票）'!P14:P113)+COUNTA('別紙様式3-2（加算　個票）'!Y14:Y113)-COUNTIF('別紙様式3-2（加算　個票）'!Y14:Y113, "ー")</f>
        <v>9</v>
      </c>
      <c r="AO47" s="218"/>
      <c r="AP47" s="218"/>
      <c r="AT47" s="216"/>
      <c r="AU47" s="216"/>
      <c r="AV47" s="216"/>
      <c r="AW47" s="216"/>
      <c r="AX47" s="216"/>
    </row>
    <row r="48" spans="1:57" s="215" customFormat="1" ht="26.45" customHeight="1" thickBot="1">
      <c r="A48" s="214"/>
      <c r="B48" s="626" t="s">
        <v>2000</v>
      </c>
      <c r="C48" s="627"/>
      <c r="D48" s="627"/>
      <c r="E48" s="627"/>
      <c r="F48" s="627"/>
      <c r="G48" s="627"/>
      <c r="H48" s="627"/>
      <c r="I48" s="627"/>
      <c r="J48" s="627"/>
      <c r="K48" s="627"/>
      <c r="L48" s="627"/>
      <c r="M48" s="627"/>
      <c r="N48" s="627"/>
      <c r="O48" s="627"/>
      <c r="P48" s="627"/>
      <c r="Q48" s="627"/>
      <c r="R48" s="627"/>
      <c r="S48" s="627"/>
      <c r="T48" s="627"/>
      <c r="U48" s="627"/>
      <c r="V48" s="627"/>
      <c r="W48" s="627"/>
      <c r="X48" s="627"/>
      <c r="Y48" s="627"/>
      <c r="Z48" s="627"/>
      <c r="AA48" s="627"/>
      <c r="AB48" s="627"/>
      <c r="AC48" s="627"/>
      <c r="AD48" s="627"/>
      <c r="AE48" s="627"/>
      <c r="AF48" s="627"/>
      <c r="AG48" s="627"/>
      <c r="AH48" s="627"/>
      <c r="AI48" s="627"/>
      <c r="AJ48" s="627"/>
      <c r="AK48" s="324" t="str">
        <f>IF(H7="", "", IF(AN47=AN51, "○", "×"))</f>
        <v>○</v>
      </c>
      <c r="AL48" s="214"/>
      <c r="AM48" s="217" t="s">
        <v>1987</v>
      </c>
      <c r="AN48" s="217">
        <f>$AN$47-(COUNTIF('別紙様式3-2（加算　個票）'!$P$14:$P$113,"処遇加算Ⅳ")+COUNTIF('別紙様式3-2（加算　個票）'!$Y$14:$Y$113, "処遇加算Ⅳ"))</f>
        <v>5</v>
      </c>
      <c r="AO48" s="218"/>
      <c r="AP48" s="218"/>
      <c r="AT48" s="216"/>
      <c r="AU48" s="216"/>
      <c r="AV48" s="216"/>
      <c r="AW48" s="216"/>
      <c r="AX48" s="216"/>
    </row>
    <row r="49" spans="1:57" s="215" customFormat="1" ht="30.75" customHeight="1" thickBot="1">
      <c r="A49" s="214"/>
      <c r="B49" s="740" t="s">
        <v>2119</v>
      </c>
      <c r="C49" s="741"/>
      <c r="D49" s="741"/>
      <c r="E49" s="741"/>
      <c r="F49" s="741"/>
      <c r="G49" s="741"/>
      <c r="H49" s="741"/>
      <c r="I49" s="741"/>
      <c r="J49" s="741"/>
      <c r="K49" s="741"/>
      <c r="L49" s="741"/>
      <c r="M49" s="741"/>
      <c r="N49" s="741"/>
      <c r="O49" s="741"/>
      <c r="P49" s="741"/>
      <c r="Q49" s="741"/>
      <c r="R49" s="741"/>
      <c r="S49" s="742"/>
      <c r="T49" s="743">
        <f>'別紙様式3-2（加算　個票）'!N6</f>
        <v>12110450</v>
      </c>
      <c r="U49" s="744"/>
      <c r="V49" s="744"/>
      <c r="W49" s="744"/>
      <c r="X49" s="744"/>
      <c r="Y49" s="219" t="s">
        <v>44</v>
      </c>
      <c r="AA49" s="120"/>
      <c r="AB49" s="107"/>
      <c r="AC49" s="107"/>
      <c r="AD49" s="107"/>
      <c r="AE49" s="214"/>
      <c r="AF49" s="214"/>
      <c r="AG49" s="214"/>
      <c r="AH49" s="214"/>
      <c r="AI49" s="214"/>
      <c r="AJ49" s="214"/>
      <c r="AK49" s="214"/>
      <c r="AL49" s="214"/>
      <c r="AM49" s="217" t="s">
        <v>1988</v>
      </c>
      <c r="AN49" s="217">
        <f>AN48-(COUNTIF('別紙様式3-2（加算　個票）'!$P$14:$P$113,"処遇加算Ⅲ")+COUNTIF('別紙様式3-2（加算　個票）'!$Y$14:$Y$113, "処遇加算Ⅲ"))</f>
        <v>5</v>
      </c>
      <c r="AO49" s="218"/>
      <c r="AP49" s="218"/>
      <c r="AQ49" s="216"/>
    </row>
    <row r="50" spans="1:57" s="215" customFormat="1" ht="30.75" customHeight="1" thickBot="1">
      <c r="A50" s="214"/>
      <c r="B50" s="756" t="s">
        <v>2120</v>
      </c>
      <c r="C50" s="828"/>
      <c r="D50" s="828"/>
      <c r="E50" s="828"/>
      <c r="F50" s="828"/>
      <c r="G50" s="828"/>
      <c r="H50" s="828"/>
      <c r="I50" s="828"/>
      <c r="J50" s="828"/>
      <c r="K50" s="828"/>
      <c r="L50" s="828"/>
      <c r="M50" s="828"/>
      <c r="N50" s="828"/>
      <c r="O50" s="828"/>
      <c r="P50" s="828"/>
      <c r="Q50" s="828"/>
      <c r="R50" s="828"/>
      <c r="S50" s="828"/>
      <c r="T50" s="829">
        <v>12110450</v>
      </c>
      <c r="U50" s="830"/>
      <c r="V50" s="830"/>
      <c r="W50" s="830"/>
      <c r="X50" s="831"/>
      <c r="Y50" s="220" t="s">
        <v>44</v>
      </c>
      <c r="Z50" s="107" t="s">
        <v>45</v>
      </c>
      <c r="AA50" s="181" t="str">
        <f>IF(H7="", "", IF(T50&gt;=T49, "○", "×"))</f>
        <v>○</v>
      </c>
      <c r="AB50" s="221"/>
      <c r="AC50" s="221"/>
      <c r="AD50" s="221"/>
      <c r="AE50" s="214"/>
      <c r="AF50" s="214"/>
      <c r="AG50" s="214"/>
      <c r="AH50" s="214"/>
      <c r="AI50" s="214"/>
      <c r="AJ50" s="214"/>
      <c r="AK50" s="214"/>
      <c r="AL50" s="214"/>
      <c r="AM50" s="426" t="s">
        <v>124</v>
      </c>
      <c r="AN50" s="426">
        <f>AN49-(COUNTIF('別紙様式3-2（加算　個票）'!$P$14:$P$113,"処遇加算Ⅱ")+COUNTIF('別紙様式3-2（加算　個票）'!$Y$14:$Y$113, "処遇加算Ⅱ"))</f>
        <v>3</v>
      </c>
      <c r="AO50" s="218"/>
      <c r="AP50" s="218"/>
      <c r="AQ50" s="216"/>
    </row>
    <row r="51" spans="1:57" s="215" customFormat="1" ht="12" customHeight="1">
      <c r="A51" s="214"/>
      <c r="B51" s="222"/>
      <c r="C51" s="222"/>
      <c r="D51" s="222"/>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14"/>
      <c r="AM51" s="427" t="s">
        <v>2002</v>
      </c>
      <c r="AN51" s="428">
        <f>COUNTIF('別紙様式3-2（加算　個票）'!T:T, "○")+COUNTIF('別紙様式3-2（加算　個票）'!AB:AB, "○")</f>
        <v>9</v>
      </c>
      <c r="AO51" s="218"/>
      <c r="AP51" s="218"/>
      <c r="AT51" s="216"/>
      <c r="AU51" s="216"/>
      <c r="AV51" s="216"/>
      <c r="AW51" s="216"/>
      <c r="AX51" s="216"/>
    </row>
    <row r="52" spans="1:57" ht="32.450000000000003" customHeight="1" thickBot="1">
      <c r="A52" s="107"/>
      <c r="B52" s="739" t="s">
        <v>2121</v>
      </c>
      <c r="C52" s="739"/>
      <c r="D52" s="739"/>
      <c r="E52" s="739"/>
      <c r="F52" s="739"/>
      <c r="G52" s="739"/>
      <c r="H52" s="739"/>
      <c r="I52" s="739"/>
      <c r="J52" s="739"/>
      <c r="K52" s="739"/>
      <c r="L52" s="739"/>
      <c r="M52" s="739"/>
      <c r="N52" s="739"/>
      <c r="O52" s="739"/>
      <c r="P52" s="739"/>
      <c r="Q52" s="739"/>
      <c r="R52" s="739"/>
      <c r="S52" s="739"/>
      <c r="T52" s="739"/>
      <c r="U52" s="739"/>
      <c r="V52" s="739"/>
      <c r="W52" s="739"/>
      <c r="X52" s="739"/>
      <c r="Y52" s="739"/>
      <c r="Z52" s="739"/>
      <c r="AA52" s="739"/>
      <c r="AB52" s="739"/>
      <c r="AC52" s="739"/>
      <c r="AD52" s="739"/>
      <c r="AE52" s="739"/>
      <c r="AF52" s="739"/>
      <c r="AG52" s="739"/>
      <c r="AH52" s="739"/>
      <c r="AI52" s="739"/>
      <c r="AJ52" s="739"/>
      <c r="AK52" s="739"/>
      <c r="AL52" s="107"/>
      <c r="AN52" s="226"/>
      <c r="AO52" s="218"/>
      <c r="AP52" s="218"/>
    </row>
    <row r="53" spans="1:57" ht="21" customHeight="1" thickBot="1">
      <c r="A53" s="107"/>
      <c r="B53" s="626" t="s">
        <v>2001</v>
      </c>
      <c r="C53" s="627"/>
      <c r="D53" s="627"/>
      <c r="E53" s="627"/>
      <c r="F53" s="627"/>
      <c r="G53" s="627"/>
      <c r="H53" s="627"/>
      <c r="I53" s="627"/>
      <c r="J53" s="627"/>
      <c r="K53" s="627"/>
      <c r="L53" s="627"/>
      <c r="M53" s="627"/>
      <c r="N53" s="627"/>
      <c r="O53" s="627"/>
      <c r="P53" s="627"/>
      <c r="Q53" s="627"/>
      <c r="R53" s="627"/>
      <c r="S53" s="627"/>
      <c r="T53" s="627"/>
      <c r="U53" s="627"/>
      <c r="V53" s="627"/>
      <c r="W53" s="627"/>
      <c r="X53" s="627"/>
      <c r="Y53" s="627"/>
      <c r="Z53" s="627"/>
      <c r="AA53" s="627"/>
      <c r="AB53" s="627"/>
      <c r="AC53" s="627"/>
      <c r="AD53" s="627"/>
      <c r="AE53" s="627"/>
      <c r="AF53" s="627"/>
      <c r="AG53" s="627"/>
      <c r="AH53" s="627"/>
      <c r="AI53" s="627"/>
      <c r="AJ53" s="627"/>
      <c r="AK53" s="324" t="str">
        <f>IF(H7="", "", IF(AN53=AN54, "○", "×"))</f>
        <v>○</v>
      </c>
      <c r="AL53" s="107"/>
      <c r="AM53" s="439" t="s">
        <v>1996</v>
      </c>
      <c r="AN53" s="440">
        <f>COUNT('別紙様式3-2（加算　個票）'!U:U)+COUNT('別紙様式3-2（加算　個票）'!AC:AD)</f>
        <v>4</v>
      </c>
      <c r="AO53" s="218"/>
      <c r="AP53" s="218"/>
    </row>
    <row r="54" spans="1:57" ht="25.5" customHeight="1" thickBot="1">
      <c r="A54" s="107"/>
      <c r="B54" s="756" t="s">
        <v>2122</v>
      </c>
      <c r="C54" s="757"/>
      <c r="D54" s="757"/>
      <c r="E54" s="757"/>
      <c r="F54" s="757"/>
      <c r="G54" s="757"/>
      <c r="H54" s="757"/>
      <c r="I54" s="757"/>
      <c r="J54" s="757"/>
      <c r="K54" s="757"/>
      <c r="L54" s="757"/>
      <c r="M54" s="757"/>
      <c r="N54" s="757"/>
      <c r="O54" s="757"/>
      <c r="P54" s="757"/>
      <c r="Q54" s="757"/>
      <c r="R54" s="757"/>
      <c r="S54" s="758"/>
      <c r="T54" s="743">
        <f>'別紙様式3-2（加算　個票）'!N7</f>
        <v>2438029</v>
      </c>
      <c r="U54" s="744"/>
      <c r="V54" s="744"/>
      <c r="W54" s="744"/>
      <c r="X54" s="744"/>
      <c r="Y54" s="223" t="s">
        <v>44</v>
      </c>
      <c r="Z54" s="224" t="s">
        <v>45</v>
      </c>
      <c r="AA54" s="186"/>
      <c r="AB54" s="107"/>
      <c r="AC54" s="107"/>
      <c r="AD54" s="107"/>
      <c r="AE54" s="107"/>
      <c r="AF54" s="107"/>
      <c r="AG54" s="107" t="s">
        <v>45</v>
      </c>
      <c r="AH54" s="225" t="str">
        <f>IF(T55&lt;T54,"×","")</f>
        <v/>
      </c>
      <c r="AI54" s="107"/>
      <c r="AJ54" s="107"/>
      <c r="AK54" s="107"/>
      <c r="AL54" s="107"/>
      <c r="AM54" s="424" t="s">
        <v>1997</v>
      </c>
      <c r="AN54" s="425">
        <f>COUNTIF('別紙様式3-2（加算　個票）'!V:V, "○")+COUNTIF('別紙様式3-2（加算　個票）'!AE:AE, "○")</f>
        <v>4</v>
      </c>
      <c r="AO54" s="218"/>
      <c r="AP54" s="218"/>
      <c r="AQ54" s="628" t="s">
        <v>54</v>
      </c>
      <c r="AR54" s="629"/>
      <c r="AS54" s="629"/>
      <c r="AT54" s="629"/>
      <c r="AU54" s="629"/>
      <c r="AV54" s="629"/>
      <c r="AW54" s="629"/>
      <c r="AX54" s="629"/>
      <c r="AY54" s="629"/>
      <c r="AZ54" s="629"/>
      <c r="BA54" s="629"/>
      <c r="BB54" s="629"/>
      <c r="BC54" s="629"/>
      <c r="BD54" s="629"/>
      <c r="BE54" s="630"/>
    </row>
    <row r="55" spans="1:57" ht="23.25" customHeight="1" thickBot="1">
      <c r="A55" s="107"/>
      <c r="B55" s="820" t="s">
        <v>55</v>
      </c>
      <c r="C55" s="821"/>
      <c r="D55" s="821"/>
      <c r="E55" s="821"/>
      <c r="F55" s="821"/>
      <c r="G55" s="821"/>
      <c r="H55" s="821"/>
      <c r="I55" s="821"/>
      <c r="J55" s="821"/>
      <c r="K55" s="821"/>
      <c r="L55" s="821"/>
      <c r="M55" s="821"/>
      <c r="N55" s="821"/>
      <c r="O55" s="821"/>
      <c r="P55" s="821"/>
      <c r="Q55" s="821"/>
      <c r="R55" s="821"/>
      <c r="S55" s="821"/>
      <c r="T55" s="822">
        <v>2440711</v>
      </c>
      <c r="U55" s="823"/>
      <c r="V55" s="823"/>
      <c r="W55" s="823"/>
      <c r="X55" s="824"/>
      <c r="Y55" s="227" t="s">
        <v>44</v>
      </c>
      <c r="Z55" s="107"/>
      <c r="AA55" s="228" t="s">
        <v>56</v>
      </c>
      <c r="AB55" s="771">
        <f>IFERROR(T56/T54*100,0)</f>
        <v>82.033478682985319</v>
      </c>
      <c r="AC55" s="772"/>
      <c r="AD55" s="773"/>
      <c r="AE55" s="229" t="s">
        <v>57</v>
      </c>
      <c r="AF55" s="230" t="s">
        <v>58</v>
      </c>
      <c r="AG55" s="107" t="s">
        <v>45</v>
      </c>
      <c r="AH55" s="181" t="str">
        <f>IF(T54=0,"",(IF(AND(AB55&gt;=200/3,T56&lt;=T55),"○","×")))</f>
        <v>○</v>
      </c>
      <c r="AI55" s="221"/>
      <c r="AJ55" s="221"/>
      <c r="AK55" s="221"/>
      <c r="AL55" s="221"/>
      <c r="AM55" s="441"/>
      <c r="AN55" s="423"/>
      <c r="AO55" s="226"/>
      <c r="AP55" s="226"/>
      <c r="AQ55" s="628" t="s">
        <v>1999</v>
      </c>
      <c r="AR55" s="629"/>
      <c r="AS55" s="629"/>
      <c r="AT55" s="629"/>
      <c r="AU55" s="629"/>
      <c r="AV55" s="629"/>
      <c r="AW55" s="629"/>
      <c r="AX55" s="629"/>
      <c r="AY55" s="629"/>
      <c r="AZ55" s="629"/>
      <c r="BA55" s="629"/>
      <c r="BB55" s="629"/>
      <c r="BC55" s="629"/>
      <c r="BD55" s="629"/>
      <c r="BE55" s="630"/>
    </row>
    <row r="56" spans="1:57" ht="26.25" customHeight="1" thickBot="1">
      <c r="A56" s="107"/>
      <c r="B56" s="231"/>
      <c r="C56" s="634" t="s">
        <v>1998</v>
      </c>
      <c r="D56" s="635"/>
      <c r="E56" s="635"/>
      <c r="F56" s="635"/>
      <c r="G56" s="635"/>
      <c r="H56" s="635"/>
      <c r="I56" s="635"/>
      <c r="J56" s="635"/>
      <c r="K56" s="635"/>
      <c r="L56" s="635"/>
      <c r="M56" s="635"/>
      <c r="N56" s="635"/>
      <c r="O56" s="635"/>
      <c r="P56" s="635"/>
      <c r="Q56" s="635"/>
      <c r="R56" s="635"/>
      <c r="S56" s="635"/>
      <c r="T56" s="759">
        <v>2000000</v>
      </c>
      <c r="U56" s="760"/>
      <c r="V56" s="760"/>
      <c r="W56" s="760"/>
      <c r="X56" s="761"/>
      <c r="Y56" s="232" t="s">
        <v>44</v>
      </c>
      <c r="Z56" s="233" t="s">
        <v>45</v>
      </c>
      <c r="AA56" s="32"/>
      <c r="AB56" s="234"/>
      <c r="AC56" s="235"/>
      <c r="AD56" s="236"/>
      <c r="AE56" s="236"/>
      <c r="AF56" s="230"/>
      <c r="AG56" s="107"/>
      <c r="AH56" s="107"/>
      <c r="AI56" s="221"/>
      <c r="AJ56" s="107"/>
      <c r="AK56" s="221"/>
      <c r="AL56" s="221"/>
      <c r="AM56" s="423"/>
      <c r="AN56" s="423"/>
      <c r="AO56" s="226"/>
      <c r="AP56" s="226"/>
      <c r="AQ56" s="237"/>
    </row>
    <row r="57" spans="1:57" ht="16.5" customHeight="1">
      <c r="A57" s="107"/>
      <c r="B57" s="107"/>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221"/>
      <c r="AK57" s="221"/>
      <c r="AL57" s="221"/>
      <c r="AM57" s="423"/>
      <c r="AN57" s="423"/>
      <c r="AO57" s="226"/>
      <c r="AP57" s="226"/>
    </row>
    <row r="58" spans="1:57" ht="18" customHeight="1">
      <c r="A58" s="107"/>
      <c r="B58" s="169" t="s">
        <v>2123</v>
      </c>
      <c r="C58" s="169"/>
      <c r="D58" s="169"/>
      <c r="E58" s="169"/>
      <c r="F58" s="169"/>
      <c r="G58" s="169"/>
      <c r="H58" s="169"/>
      <c r="I58" s="169"/>
      <c r="J58" s="169"/>
      <c r="K58" s="169"/>
      <c r="L58" s="169"/>
      <c r="Z58" s="107"/>
      <c r="AA58" s="107"/>
      <c r="AB58" s="107"/>
      <c r="AC58" s="107"/>
      <c r="AD58" s="107"/>
      <c r="AE58" s="107"/>
      <c r="AF58" s="107"/>
      <c r="AG58" s="107"/>
      <c r="AH58" s="107"/>
      <c r="AI58" s="107"/>
      <c r="AJ58" s="107"/>
      <c r="AK58" s="107"/>
      <c r="AL58" s="107"/>
      <c r="AM58" s="423"/>
      <c r="AN58" s="423"/>
      <c r="AO58" s="226"/>
      <c r="AP58" s="226"/>
    </row>
    <row r="59" spans="1:57" ht="3" customHeight="1" thickBot="1">
      <c r="A59" s="107"/>
      <c r="B59" s="107"/>
      <c r="C59" s="169"/>
      <c r="D59" s="169"/>
      <c r="E59" s="169"/>
      <c r="F59" s="169"/>
      <c r="G59" s="169"/>
      <c r="H59" s="169"/>
      <c r="I59" s="169"/>
      <c r="J59" s="169"/>
      <c r="K59" s="169"/>
      <c r="L59" s="169"/>
      <c r="M59" s="169"/>
      <c r="N59" s="169"/>
      <c r="O59" s="169"/>
      <c r="P59" s="169"/>
      <c r="Q59" s="169"/>
      <c r="R59" s="169"/>
      <c r="S59" s="169"/>
      <c r="T59" s="169"/>
      <c r="U59" s="169"/>
      <c r="V59" s="169"/>
      <c r="W59" s="169"/>
      <c r="X59" s="169"/>
      <c r="Y59" s="169"/>
      <c r="Z59" s="169"/>
      <c r="AA59" s="169"/>
      <c r="AB59" s="169"/>
      <c r="AC59" s="169"/>
      <c r="AD59" s="169"/>
      <c r="AE59" s="169"/>
      <c r="AF59" s="169"/>
      <c r="AG59" s="169"/>
      <c r="AH59" s="169"/>
      <c r="AI59" s="169"/>
      <c r="AJ59" s="169"/>
      <c r="AK59" s="169"/>
      <c r="AL59" s="214"/>
      <c r="AM59" s="218"/>
      <c r="AN59" s="218"/>
      <c r="AO59" s="423"/>
      <c r="AP59" s="423"/>
    </row>
    <row r="60" spans="1:57" ht="13.5" customHeight="1" thickBot="1">
      <c r="A60" s="107"/>
      <c r="B60" s="661"/>
      <c r="C60" s="662"/>
      <c r="D60" s="631" t="s">
        <v>60</v>
      </c>
      <c r="E60" s="631"/>
      <c r="F60" s="631"/>
      <c r="G60" s="631"/>
      <c r="H60" s="631"/>
      <c r="I60" s="631"/>
      <c r="J60" s="631"/>
      <c r="K60" s="631"/>
      <c r="L60" s="631"/>
      <c r="M60" s="631"/>
      <c r="N60" s="631"/>
      <c r="O60" s="631"/>
      <c r="P60" s="631"/>
      <c r="Q60" s="631"/>
      <c r="R60" s="631"/>
      <c r="S60" s="631"/>
      <c r="T60" s="631"/>
      <c r="U60" s="631"/>
      <c r="V60" s="631"/>
      <c r="W60" s="631"/>
      <c r="X60" s="631"/>
      <c r="Y60" s="631"/>
      <c r="Z60" s="632"/>
      <c r="AA60" s="214"/>
      <c r="AC60" s="170"/>
      <c r="AD60" s="170"/>
      <c r="AE60" s="170"/>
      <c r="AF60" s="170"/>
      <c r="AG60" s="170"/>
      <c r="AH60" s="170"/>
      <c r="AI60" s="816"/>
      <c r="AJ60" s="816"/>
      <c r="AK60" s="816"/>
      <c r="AL60" s="157"/>
      <c r="AM60" s="517" t="b">
        <v>1</v>
      </c>
      <c r="AN60" s="218"/>
      <c r="AO60" s="218"/>
      <c r="AP60" s="218"/>
    </row>
    <row r="61" spans="1:57" ht="2.25" customHeight="1">
      <c r="A61" s="107"/>
      <c r="B61" s="157"/>
      <c r="C61" s="157"/>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157"/>
      <c r="AM61" s="218"/>
      <c r="AN61" s="218"/>
      <c r="AO61" s="218"/>
      <c r="AP61" s="218"/>
    </row>
    <row r="62" spans="1:57" ht="6" customHeight="1">
      <c r="A62" s="107"/>
      <c r="B62" s="239"/>
      <c r="C62" s="240"/>
      <c r="D62" s="240"/>
      <c r="E62" s="240"/>
      <c r="F62" s="240"/>
      <c r="G62" s="240"/>
      <c r="H62" s="240"/>
      <c r="I62" s="240"/>
      <c r="J62" s="240"/>
      <c r="K62" s="240"/>
      <c r="L62" s="240"/>
      <c r="M62" s="240"/>
      <c r="N62" s="240"/>
      <c r="O62" s="240"/>
      <c r="P62" s="240"/>
      <c r="Q62" s="240"/>
      <c r="R62" s="240"/>
      <c r="S62" s="240"/>
      <c r="T62" s="240"/>
      <c r="U62" s="240"/>
      <c r="V62" s="240"/>
      <c r="W62" s="240"/>
      <c r="X62" s="240"/>
      <c r="Y62" s="240"/>
      <c r="Z62" s="240"/>
      <c r="AA62" s="157"/>
      <c r="AB62" s="240"/>
      <c r="AC62" s="240"/>
      <c r="AD62" s="240"/>
      <c r="AE62" s="240"/>
      <c r="AF62" s="240"/>
      <c r="AG62" s="240"/>
      <c r="AH62" s="240"/>
      <c r="AI62" s="240"/>
      <c r="AJ62" s="240"/>
      <c r="AK62" s="240"/>
      <c r="AL62" s="157"/>
      <c r="AM62" s="218"/>
      <c r="AN62" s="218"/>
      <c r="AO62" s="218"/>
      <c r="AP62" s="218"/>
    </row>
    <row r="63" spans="1:57" ht="16.5" customHeight="1" thickBot="1">
      <c r="A63" s="107"/>
      <c r="B63" s="207"/>
      <c r="C63" s="687" t="s">
        <v>61</v>
      </c>
      <c r="D63" s="687"/>
      <c r="E63" s="687"/>
      <c r="F63" s="687"/>
      <c r="G63" s="687"/>
      <c r="H63" s="687"/>
      <c r="I63" s="687"/>
      <c r="J63" s="687"/>
      <c r="K63" s="687"/>
      <c r="L63" s="687"/>
      <c r="M63" s="687"/>
      <c r="N63" s="687"/>
      <c r="O63" s="687"/>
      <c r="P63" s="687"/>
      <c r="Q63" s="687"/>
      <c r="R63" s="687"/>
      <c r="S63" s="687"/>
      <c r="T63" s="687"/>
      <c r="U63" s="207"/>
      <c r="V63" s="207"/>
      <c r="W63" s="207"/>
      <c r="X63" s="207"/>
      <c r="Y63" s="207"/>
      <c r="Z63" s="207"/>
      <c r="AA63" s="207"/>
      <c r="AB63" s="207"/>
      <c r="AC63" s="207"/>
      <c r="AD63" s="195"/>
      <c r="AE63" s="195"/>
      <c r="AF63" s="195"/>
      <c r="AG63" s="195"/>
      <c r="AH63" s="195"/>
      <c r="AI63" s="195"/>
      <c r="AJ63" s="195"/>
      <c r="AK63" s="195"/>
      <c r="AL63" s="157"/>
      <c r="AM63" s="218"/>
      <c r="AN63" s="218"/>
      <c r="AO63" s="218"/>
      <c r="AP63" s="218"/>
    </row>
    <row r="64" spans="1:57" ht="18.75" customHeight="1" thickBot="1">
      <c r="A64" s="107"/>
      <c r="B64" s="157"/>
      <c r="C64" s="661"/>
      <c r="D64" s="662"/>
      <c r="E64" s="688" t="s">
        <v>62</v>
      </c>
      <c r="F64" s="688"/>
      <c r="G64" s="688"/>
      <c r="H64" s="688"/>
      <c r="I64" s="688"/>
      <c r="J64" s="688"/>
      <c r="K64" s="688"/>
      <c r="L64" s="688"/>
      <c r="M64" s="688"/>
      <c r="N64" s="688"/>
      <c r="O64" s="688"/>
      <c r="P64" s="688"/>
      <c r="Q64" s="688"/>
      <c r="R64" s="689"/>
      <c r="S64" s="241" t="s">
        <v>45</v>
      </c>
      <c r="T64" s="181" t="str">
        <f>IF(H7="", "",IF(AM60=TRUE, "", IF(AM64=TRUE,"○","×")))</f>
        <v/>
      </c>
      <c r="U64" s="157"/>
      <c r="V64" s="242"/>
      <c r="W64" s="242"/>
      <c r="X64" s="242"/>
      <c r="Y64" s="242"/>
      <c r="Z64" s="242"/>
      <c r="AA64" s="242"/>
      <c r="AB64" s="242"/>
      <c r="AC64" s="242"/>
      <c r="AD64" s="242"/>
      <c r="AE64" s="242"/>
      <c r="AF64" s="242"/>
      <c r="AG64" s="242"/>
      <c r="AH64" s="242"/>
      <c r="AI64" s="242"/>
      <c r="AJ64" s="242"/>
      <c r="AK64" s="242"/>
      <c r="AL64" s="157"/>
      <c r="AM64" s="517" t="b">
        <v>0</v>
      </c>
      <c r="AN64" s="218"/>
      <c r="AO64" s="218"/>
      <c r="AP64" s="218"/>
    </row>
    <row r="65" spans="1:57" ht="14.25" customHeight="1">
      <c r="A65" s="107"/>
      <c r="B65" s="243"/>
      <c r="C65" s="244" t="s">
        <v>63</v>
      </c>
      <c r="D65" s="245" t="s">
        <v>2124</v>
      </c>
      <c r="E65" s="194"/>
      <c r="F65" s="194"/>
      <c r="G65" s="194"/>
      <c r="H65" s="194"/>
      <c r="I65" s="194"/>
      <c r="J65" s="194"/>
      <c r="K65" s="194"/>
      <c r="L65" s="194"/>
      <c r="M65" s="194"/>
      <c r="N65" s="194"/>
      <c r="O65" s="194"/>
      <c r="P65" s="194"/>
      <c r="Q65" s="194"/>
      <c r="R65" s="194"/>
      <c r="S65" s="245"/>
      <c r="T65" s="245"/>
      <c r="U65" s="245"/>
      <c r="V65" s="194"/>
      <c r="W65" s="194"/>
      <c r="X65" s="194"/>
      <c r="Y65" s="194"/>
      <c r="Z65" s="246"/>
      <c r="AA65" s="246"/>
      <c r="AB65" s="246"/>
      <c r="AC65" s="246"/>
      <c r="AD65" s="113"/>
      <c r="AE65" s="113"/>
      <c r="AF65" s="113"/>
      <c r="AG65" s="113"/>
      <c r="AH65" s="170"/>
      <c r="AI65" s="170"/>
      <c r="AJ65" s="170"/>
      <c r="AK65" s="247"/>
      <c r="AL65" s="157"/>
      <c r="AM65" s="218"/>
      <c r="AN65" s="218"/>
      <c r="AO65" s="218"/>
      <c r="AP65" s="218"/>
    </row>
    <row r="66" spans="1:57" ht="14.25" customHeight="1">
      <c r="A66" s="107"/>
      <c r="B66" s="243"/>
      <c r="C66" s="248" t="s">
        <v>64</v>
      </c>
      <c r="D66" s="249" t="s">
        <v>65</v>
      </c>
      <c r="E66" s="249"/>
      <c r="F66" s="249"/>
      <c r="G66" s="249"/>
      <c r="H66" s="249"/>
      <c r="I66" s="249"/>
      <c r="J66" s="249"/>
      <c r="K66" s="249"/>
      <c r="L66" s="249"/>
      <c r="M66" s="249"/>
      <c r="N66" s="249"/>
      <c r="O66" s="249"/>
      <c r="P66" s="249"/>
      <c r="Q66" s="249"/>
      <c r="R66" s="249"/>
      <c r="S66" s="249"/>
      <c r="T66" s="249"/>
      <c r="U66" s="249"/>
      <c r="V66" s="249"/>
      <c r="W66" s="249"/>
      <c r="X66" s="249"/>
      <c r="Y66" s="249"/>
      <c r="Z66" s="250"/>
      <c r="AA66" s="250"/>
      <c r="AB66" s="250"/>
      <c r="AC66" s="250"/>
      <c r="AD66" s="251"/>
      <c r="AE66" s="251"/>
      <c r="AF66" s="251"/>
      <c r="AG66" s="251"/>
      <c r="AH66" s="252"/>
      <c r="AI66" s="252"/>
      <c r="AJ66" s="252"/>
      <c r="AK66" s="253"/>
      <c r="AL66" s="157"/>
      <c r="AM66" s="218"/>
      <c r="AN66" s="218"/>
      <c r="AO66" s="218"/>
      <c r="AP66" s="218"/>
    </row>
    <row r="67" spans="1:57" ht="14.25" customHeight="1">
      <c r="A67" s="107"/>
      <c r="B67" s="243"/>
      <c r="C67" s="254" t="s">
        <v>66</v>
      </c>
      <c r="D67" s="255" t="s">
        <v>2016</v>
      </c>
      <c r="E67" s="256"/>
      <c r="F67" s="256"/>
      <c r="G67" s="256"/>
      <c r="H67" s="256"/>
      <c r="I67" s="256"/>
      <c r="J67" s="256"/>
      <c r="K67" s="256"/>
      <c r="L67" s="256"/>
      <c r="M67" s="256"/>
      <c r="N67" s="256"/>
      <c r="O67" s="256"/>
      <c r="P67" s="256"/>
      <c r="Q67" s="256"/>
      <c r="R67" s="256"/>
      <c r="S67" s="256"/>
      <c r="T67" s="256"/>
      <c r="U67" s="256"/>
      <c r="V67" s="256"/>
      <c r="W67" s="256"/>
      <c r="X67" s="256"/>
      <c r="Y67" s="256"/>
      <c r="Z67" s="257"/>
      <c r="AA67" s="257"/>
      <c r="AB67" s="257"/>
      <c r="AC67" s="257"/>
      <c r="AD67" s="258"/>
      <c r="AE67" s="258"/>
      <c r="AF67" s="258"/>
      <c r="AG67" s="258"/>
      <c r="AH67" s="259"/>
      <c r="AI67" s="259"/>
      <c r="AJ67" s="259"/>
      <c r="AK67" s="260"/>
      <c r="AL67" s="261"/>
      <c r="AM67" s="218"/>
      <c r="AN67" s="218"/>
      <c r="AO67" s="218"/>
      <c r="AP67" s="218"/>
    </row>
    <row r="68" spans="1:57" ht="11.25" customHeight="1">
      <c r="A68" s="107"/>
      <c r="B68" s="243"/>
      <c r="C68" s="262"/>
      <c r="D68" s="194"/>
      <c r="E68" s="212"/>
      <c r="F68" s="212"/>
      <c r="G68" s="212"/>
      <c r="H68" s="212"/>
      <c r="I68" s="212"/>
      <c r="J68" s="212"/>
      <c r="K68" s="212"/>
      <c r="L68" s="212"/>
      <c r="M68" s="212"/>
      <c r="N68" s="212"/>
      <c r="O68" s="212"/>
      <c r="P68" s="212"/>
      <c r="Q68" s="212"/>
      <c r="R68" s="212"/>
      <c r="S68" s="212"/>
      <c r="T68" s="212"/>
      <c r="U68" s="212"/>
      <c r="V68" s="212"/>
      <c r="W68" s="212"/>
      <c r="X68" s="212"/>
      <c r="Y68" s="212"/>
      <c r="Z68" s="246"/>
      <c r="AA68" s="246"/>
      <c r="AB68" s="246"/>
      <c r="AC68" s="246"/>
      <c r="AD68" s="113"/>
      <c r="AE68" s="113"/>
      <c r="AF68" s="113"/>
      <c r="AG68" s="113"/>
      <c r="AH68" s="170"/>
      <c r="AI68" s="170"/>
      <c r="AJ68" s="170"/>
      <c r="AK68" s="170"/>
      <c r="AL68" s="261"/>
      <c r="AM68" s="218"/>
      <c r="AN68" s="218"/>
      <c r="AO68" s="218"/>
      <c r="AP68" s="218"/>
    </row>
    <row r="69" spans="1:57" ht="14.25" customHeight="1" thickBot="1">
      <c r="A69" s="107"/>
      <c r="B69" s="157"/>
      <c r="C69" s="687" t="s">
        <v>67</v>
      </c>
      <c r="D69" s="687"/>
      <c r="E69" s="687"/>
      <c r="F69" s="687"/>
      <c r="G69" s="687"/>
      <c r="H69" s="687"/>
      <c r="I69" s="687"/>
      <c r="J69" s="687"/>
      <c r="K69" s="687"/>
      <c r="L69" s="687"/>
      <c r="M69" s="687"/>
      <c r="N69" s="687"/>
      <c r="O69" s="687"/>
      <c r="P69" s="687"/>
      <c r="Q69" s="687"/>
      <c r="R69" s="687"/>
      <c r="S69" s="263"/>
      <c r="T69" s="263"/>
      <c r="U69" s="263"/>
      <c r="V69" s="263"/>
      <c r="W69" s="263"/>
      <c r="X69" s="263"/>
      <c r="Y69" s="263"/>
      <c r="Z69" s="263"/>
      <c r="AA69" s="263"/>
      <c r="AB69" s="263"/>
      <c r="AC69" s="263"/>
      <c r="AD69" s="263"/>
      <c r="AE69" s="263"/>
      <c r="AF69" s="263"/>
      <c r="AG69" s="263"/>
      <c r="AH69" s="263"/>
      <c r="AI69" s="263"/>
      <c r="AJ69" s="263"/>
      <c r="AK69" s="263"/>
      <c r="AL69" s="263"/>
      <c r="AM69" s="218"/>
      <c r="AN69" s="218"/>
      <c r="AO69" s="218"/>
      <c r="AP69" s="218"/>
    </row>
    <row r="70" spans="1:57" ht="21.75" customHeight="1" thickBot="1">
      <c r="A70" s="107"/>
      <c r="B70" s="264"/>
      <c r="C70" s="661"/>
      <c r="D70" s="662"/>
      <c r="E70" s="688" t="s">
        <v>68</v>
      </c>
      <c r="F70" s="688"/>
      <c r="G70" s="688"/>
      <c r="H70" s="688"/>
      <c r="I70" s="688"/>
      <c r="J70" s="688"/>
      <c r="K70" s="688"/>
      <c r="L70" s="688"/>
      <c r="M70" s="688"/>
      <c r="N70" s="688"/>
      <c r="O70" s="688"/>
      <c r="P70" s="688"/>
      <c r="Q70" s="688"/>
      <c r="R70" s="689"/>
      <c r="S70" s="241" t="s">
        <v>45</v>
      </c>
      <c r="T70" s="181" t="str">
        <f>IF(H7="", "",IF(AM60=TRUE,"",IF(AND(AM70=TRUE,OR(AND(AN70=TRUE,J73&lt;&gt;""),AND(AO71=TRUE,J75&lt;&gt;""))),"○","×")))</f>
        <v/>
      </c>
      <c r="U70" s="265"/>
      <c r="V70" s="266"/>
      <c r="W70" s="266"/>
      <c r="X70" s="266"/>
      <c r="Y70" s="266"/>
      <c r="Z70" s="266"/>
      <c r="AA70" s="266"/>
      <c r="AB70" s="266"/>
      <c r="AC70" s="266"/>
      <c r="AD70" s="266"/>
      <c r="AE70" s="266"/>
      <c r="AF70" s="266"/>
      <c r="AG70" s="266"/>
      <c r="AH70" s="266"/>
      <c r="AI70" s="266"/>
      <c r="AJ70" s="266"/>
      <c r="AK70" s="266"/>
      <c r="AL70" s="263"/>
      <c r="AM70" s="517" t="b">
        <v>0</v>
      </c>
      <c r="AN70" s="517" t="b">
        <v>0</v>
      </c>
      <c r="AO70" s="218"/>
      <c r="AP70" s="218"/>
    </row>
    <row r="71" spans="1:57" ht="30.75" customHeight="1" thickBot="1">
      <c r="A71" s="107"/>
      <c r="B71" s="666"/>
      <c r="C71" s="244" t="s">
        <v>63</v>
      </c>
      <c r="D71" s="690" t="s">
        <v>2017</v>
      </c>
      <c r="E71" s="691"/>
      <c r="F71" s="691"/>
      <c r="G71" s="691"/>
      <c r="H71" s="692"/>
      <c r="I71" s="692"/>
      <c r="J71" s="692"/>
      <c r="K71" s="692"/>
      <c r="L71" s="692"/>
      <c r="M71" s="692"/>
      <c r="N71" s="692"/>
      <c r="O71" s="692"/>
      <c r="P71" s="692"/>
      <c r="Q71" s="692"/>
      <c r="R71" s="692"/>
      <c r="S71" s="692"/>
      <c r="T71" s="692"/>
      <c r="U71" s="692"/>
      <c r="V71" s="692"/>
      <c r="W71" s="692"/>
      <c r="X71" s="692"/>
      <c r="Y71" s="692"/>
      <c r="Z71" s="692"/>
      <c r="AA71" s="692"/>
      <c r="AB71" s="692"/>
      <c r="AC71" s="692"/>
      <c r="AD71" s="692"/>
      <c r="AE71" s="692"/>
      <c r="AF71" s="692"/>
      <c r="AG71" s="692"/>
      <c r="AH71" s="692"/>
      <c r="AI71" s="692"/>
      <c r="AJ71" s="692"/>
      <c r="AK71" s="693"/>
      <c r="AL71" s="157"/>
      <c r="AM71" s="517" t="b">
        <v>1</v>
      </c>
      <c r="AN71" s="218"/>
      <c r="AO71" s="517" t="b">
        <v>0</v>
      </c>
      <c r="AP71" s="218"/>
    </row>
    <row r="72" spans="1:57" ht="28.5" customHeight="1" thickBot="1">
      <c r="A72" s="107"/>
      <c r="B72" s="666"/>
      <c r="C72" s="711"/>
      <c r="D72" s="713" t="s">
        <v>69</v>
      </c>
      <c r="E72" s="714"/>
      <c r="F72" s="714"/>
      <c r="G72" s="714"/>
      <c r="H72" s="694"/>
      <c r="I72" s="696" t="s">
        <v>43</v>
      </c>
      <c r="J72" s="719" t="s">
        <v>2018</v>
      </c>
      <c r="K72" s="720"/>
      <c r="L72" s="720"/>
      <c r="M72" s="720"/>
      <c r="N72" s="720"/>
      <c r="O72" s="720"/>
      <c r="P72" s="720"/>
      <c r="Q72" s="720"/>
      <c r="R72" s="720"/>
      <c r="S72" s="720"/>
      <c r="T72" s="720"/>
      <c r="U72" s="720"/>
      <c r="V72" s="720"/>
      <c r="W72" s="720"/>
      <c r="X72" s="720"/>
      <c r="Y72" s="720"/>
      <c r="Z72" s="720"/>
      <c r="AA72" s="720"/>
      <c r="AB72" s="720"/>
      <c r="AC72" s="720"/>
      <c r="AD72" s="720"/>
      <c r="AE72" s="720"/>
      <c r="AF72" s="720"/>
      <c r="AG72" s="720"/>
      <c r="AH72" s="720"/>
      <c r="AI72" s="720"/>
      <c r="AJ72" s="720"/>
      <c r="AK72" s="721"/>
      <c r="AL72" s="157"/>
      <c r="AM72" s="218"/>
      <c r="AN72" s="218"/>
      <c r="AO72" s="218"/>
      <c r="AP72" s="218"/>
    </row>
    <row r="73" spans="1:57" ht="34.5" customHeight="1" thickBot="1">
      <c r="A73" s="107"/>
      <c r="B73" s="666"/>
      <c r="C73" s="711"/>
      <c r="D73" s="715"/>
      <c r="E73" s="716"/>
      <c r="F73" s="716"/>
      <c r="G73" s="716"/>
      <c r="H73" s="695"/>
      <c r="I73" s="697"/>
      <c r="J73" s="722"/>
      <c r="K73" s="723"/>
      <c r="L73" s="723"/>
      <c r="M73" s="723"/>
      <c r="N73" s="723"/>
      <c r="O73" s="723"/>
      <c r="P73" s="723"/>
      <c r="Q73" s="723"/>
      <c r="R73" s="723"/>
      <c r="S73" s="723"/>
      <c r="T73" s="723"/>
      <c r="U73" s="723"/>
      <c r="V73" s="723"/>
      <c r="W73" s="723"/>
      <c r="X73" s="723"/>
      <c r="Y73" s="723"/>
      <c r="Z73" s="723"/>
      <c r="AA73" s="723"/>
      <c r="AB73" s="723"/>
      <c r="AC73" s="723"/>
      <c r="AD73" s="723"/>
      <c r="AE73" s="723"/>
      <c r="AF73" s="723"/>
      <c r="AG73" s="723"/>
      <c r="AH73" s="723"/>
      <c r="AI73" s="723"/>
      <c r="AJ73" s="723"/>
      <c r="AK73" s="724"/>
      <c r="AL73" s="157"/>
      <c r="AM73" s="157"/>
      <c r="AN73" s="157"/>
      <c r="AO73" s="218"/>
      <c r="AP73" s="218"/>
      <c r="AQ73" s="640" t="s">
        <v>70</v>
      </c>
      <c r="AR73" s="641"/>
      <c r="AS73" s="641"/>
      <c r="AT73" s="641"/>
      <c r="AU73" s="641"/>
      <c r="AV73" s="641"/>
      <c r="AW73" s="641"/>
      <c r="AX73" s="641"/>
      <c r="AY73" s="641"/>
      <c r="AZ73" s="641"/>
      <c r="BA73" s="641"/>
      <c r="BB73" s="641"/>
      <c r="BC73" s="641"/>
      <c r="BD73" s="641"/>
      <c r="BE73" s="642"/>
    </row>
    <row r="74" spans="1:57" ht="15" customHeight="1" thickBot="1">
      <c r="A74" s="107"/>
      <c r="B74" s="666"/>
      <c r="C74" s="711"/>
      <c r="D74" s="715"/>
      <c r="E74" s="716"/>
      <c r="F74" s="716"/>
      <c r="G74" s="716"/>
      <c r="H74" s="728"/>
      <c r="I74" s="730" t="s">
        <v>46</v>
      </c>
      <c r="J74" s="267" t="s">
        <v>71</v>
      </c>
      <c r="K74" s="268"/>
      <c r="L74" s="268"/>
      <c r="M74" s="268"/>
      <c r="N74" s="268"/>
      <c r="O74" s="268"/>
      <c r="P74" s="268"/>
      <c r="Q74" s="268"/>
      <c r="R74" s="268"/>
      <c r="S74" s="732" t="s">
        <v>72</v>
      </c>
      <c r="T74" s="732"/>
      <c r="U74" s="732"/>
      <c r="V74" s="732"/>
      <c r="W74" s="732"/>
      <c r="X74" s="732"/>
      <c r="Y74" s="732"/>
      <c r="Z74" s="732"/>
      <c r="AA74" s="732"/>
      <c r="AB74" s="732"/>
      <c r="AC74" s="732"/>
      <c r="AD74" s="732"/>
      <c r="AE74" s="732"/>
      <c r="AF74" s="732"/>
      <c r="AG74" s="732"/>
      <c r="AH74" s="732"/>
      <c r="AI74" s="732"/>
      <c r="AJ74" s="732"/>
      <c r="AK74" s="733"/>
      <c r="AL74" s="157"/>
      <c r="AM74" s="269"/>
      <c r="AO74" s="157"/>
      <c r="AP74" s="157"/>
    </row>
    <row r="75" spans="1:57" ht="33" customHeight="1" thickBot="1">
      <c r="A75" s="107"/>
      <c r="B75" s="666"/>
      <c r="C75" s="712"/>
      <c r="D75" s="717"/>
      <c r="E75" s="718"/>
      <c r="F75" s="718"/>
      <c r="G75" s="718"/>
      <c r="H75" s="729"/>
      <c r="I75" s="731"/>
      <c r="J75" s="658"/>
      <c r="K75" s="659"/>
      <c r="L75" s="659"/>
      <c r="M75" s="659"/>
      <c r="N75" s="659"/>
      <c r="O75" s="659"/>
      <c r="P75" s="659"/>
      <c r="Q75" s="659"/>
      <c r="R75" s="659"/>
      <c r="S75" s="659"/>
      <c r="T75" s="659"/>
      <c r="U75" s="659"/>
      <c r="V75" s="659"/>
      <c r="W75" s="659"/>
      <c r="X75" s="659"/>
      <c r="Y75" s="659"/>
      <c r="Z75" s="659"/>
      <c r="AA75" s="659"/>
      <c r="AB75" s="659"/>
      <c r="AC75" s="659"/>
      <c r="AD75" s="659"/>
      <c r="AE75" s="659"/>
      <c r="AF75" s="659"/>
      <c r="AG75" s="659"/>
      <c r="AH75" s="659"/>
      <c r="AI75" s="659"/>
      <c r="AJ75" s="659"/>
      <c r="AK75" s="660"/>
      <c r="AL75" s="157"/>
      <c r="AM75" s="157"/>
      <c r="AN75" s="157"/>
      <c r="AQ75" s="640" t="s">
        <v>70</v>
      </c>
      <c r="AR75" s="641"/>
      <c r="AS75" s="641"/>
      <c r="AT75" s="641"/>
      <c r="AU75" s="641"/>
      <c r="AV75" s="641"/>
      <c r="AW75" s="641"/>
      <c r="AX75" s="641"/>
      <c r="AY75" s="641"/>
      <c r="AZ75" s="641"/>
      <c r="BA75" s="641"/>
      <c r="BB75" s="641"/>
      <c r="BC75" s="641"/>
      <c r="BD75" s="641"/>
      <c r="BE75" s="642"/>
    </row>
    <row r="76" spans="1:57" ht="16.5" customHeight="1">
      <c r="A76" s="107"/>
      <c r="B76" s="270"/>
      <c r="C76" s="271" t="s">
        <v>64</v>
      </c>
      <c r="D76" s="255" t="s">
        <v>2015</v>
      </c>
      <c r="E76" s="272"/>
      <c r="F76" s="272"/>
      <c r="G76" s="272"/>
      <c r="H76" s="256"/>
      <c r="I76" s="256"/>
      <c r="J76" s="256"/>
      <c r="K76" s="256"/>
      <c r="L76" s="256"/>
      <c r="M76" s="256"/>
      <c r="N76" s="256"/>
      <c r="O76" s="256"/>
      <c r="P76" s="256"/>
      <c r="Q76" s="256"/>
      <c r="R76" s="256"/>
      <c r="S76" s="256"/>
      <c r="T76" s="256"/>
      <c r="U76" s="256"/>
      <c r="V76" s="256"/>
      <c r="W76" s="256"/>
      <c r="X76" s="256"/>
      <c r="Y76" s="256"/>
      <c r="Z76" s="257"/>
      <c r="AA76" s="257"/>
      <c r="AB76" s="257"/>
      <c r="AC76" s="257"/>
      <c r="AD76" s="258"/>
      <c r="AE76" s="258"/>
      <c r="AF76" s="258"/>
      <c r="AG76" s="258"/>
      <c r="AH76" s="259"/>
      <c r="AI76" s="259"/>
      <c r="AJ76" s="259"/>
      <c r="AK76" s="273"/>
      <c r="AL76" s="261"/>
      <c r="AM76" s="269"/>
      <c r="AO76" s="157"/>
      <c r="AP76" s="157"/>
    </row>
    <row r="77" spans="1:57" ht="11.25" customHeight="1">
      <c r="A77" s="107"/>
      <c r="B77" s="171"/>
      <c r="C77" s="171"/>
      <c r="D77" s="171"/>
      <c r="E77" s="171"/>
      <c r="F77" s="171"/>
      <c r="G77" s="171"/>
      <c r="H77" s="171"/>
      <c r="I77" s="171"/>
      <c r="J77" s="171"/>
      <c r="K77" s="171"/>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57"/>
      <c r="AM77" s="269"/>
    </row>
    <row r="78" spans="1:57" ht="18.75" customHeight="1">
      <c r="A78" s="107"/>
      <c r="B78" s="169" t="s">
        <v>2125</v>
      </c>
      <c r="C78" s="169"/>
      <c r="D78" s="169"/>
      <c r="E78" s="169"/>
      <c r="F78" s="169"/>
      <c r="G78" s="169"/>
      <c r="H78" s="169"/>
      <c r="I78" s="169"/>
      <c r="J78" s="169"/>
      <c r="K78" s="169"/>
      <c r="L78" s="169"/>
      <c r="Q78" s="107"/>
      <c r="R78" s="107"/>
      <c r="S78" s="107"/>
      <c r="T78" s="107"/>
      <c r="U78" s="107"/>
      <c r="V78" s="107"/>
      <c r="W78" s="107"/>
      <c r="X78" s="107"/>
      <c r="Y78" s="107"/>
      <c r="Z78" s="107"/>
      <c r="AA78" s="107"/>
      <c r="AB78" s="107"/>
      <c r="AC78" s="107"/>
      <c r="AD78" s="107"/>
      <c r="AE78" s="107"/>
      <c r="AF78" s="107"/>
      <c r="AG78" s="107"/>
      <c r="AH78" s="107"/>
      <c r="AI78" s="107"/>
      <c r="AJ78" s="107"/>
      <c r="AK78" s="107"/>
      <c r="AL78" s="107"/>
    </row>
    <row r="79" spans="1:57" ht="3.75" customHeight="1" thickBot="1">
      <c r="A79" s="107"/>
      <c r="B79" s="107"/>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c r="AJ79" s="107"/>
      <c r="AK79" s="107"/>
      <c r="AL79" s="157"/>
    </row>
    <row r="80" spans="1:57" ht="15.75" customHeight="1" thickBot="1">
      <c r="A80" s="107"/>
      <c r="B80" s="372"/>
      <c r="C80" s="631" t="s">
        <v>60</v>
      </c>
      <c r="D80" s="631"/>
      <c r="E80" s="631"/>
      <c r="F80" s="631"/>
      <c r="G80" s="631"/>
      <c r="H80" s="631"/>
      <c r="I80" s="631"/>
      <c r="J80" s="631"/>
      <c r="K80" s="631"/>
      <c r="L80" s="631"/>
      <c r="M80" s="631"/>
      <c r="N80" s="631"/>
      <c r="O80" s="631"/>
      <c r="P80" s="631"/>
      <c r="Q80" s="631"/>
      <c r="R80" s="631"/>
      <c r="S80" s="631"/>
      <c r="T80" s="631"/>
      <c r="U80" s="631"/>
      <c r="V80" s="631"/>
      <c r="W80" s="632"/>
      <c r="X80" s="120"/>
      <c r="Y80" s="107"/>
      <c r="Z80" s="274"/>
      <c r="AA80" s="274"/>
      <c r="AB80" s="274"/>
      <c r="AC80" s="274"/>
      <c r="AD80" s="274"/>
      <c r="AE80" s="274"/>
      <c r="AF80" s="274"/>
      <c r="AG80" s="274"/>
      <c r="AH80" s="274"/>
      <c r="AI80" s="274"/>
      <c r="AJ80" s="274"/>
      <c r="AK80" s="274"/>
      <c r="AL80" s="274"/>
      <c r="AM80" s="518" t="b">
        <v>1</v>
      </c>
      <c r="AN80" s="275"/>
    </row>
    <row r="81" spans="1:57" s="107" customFormat="1" ht="6" customHeight="1" thickBot="1">
      <c r="B81" s="276"/>
      <c r="C81" s="277"/>
      <c r="D81" s="278"/>
      <c r="E81" s="278"/>
      <c r="F81" s="278"/>
      <c r="G81" s="278"/>
      <c r="H81" s="278"/>
      <c r="I81" s="278"/>
      <c r="J81" s="278"/>
      <c r="K81" s="278"/>
      <c r="L81" s="278"/>
      <c r="M81" s="278"/>
      <c r="N81" s="278"/>
      <c r="O81" s="278"/>
      <c r="P81" s="278"/>
      <c r="Q81" s="278"/>
      <c r="R81" s="277"/>
      <c r="S81" s="277"/>
      <c r="T81" s="277"/>
      <c r="U81" s="277"/>
      <c r="V81" s="277"/>
      <c r="W81" s="277"/>
      <c r="X81" s="120"/>
      <c r="Y81" s="279"/>
      <c r="Z81" s="274"/>
      <c r="AA81" s="274"/>
      <c r="AB81" s="274"/>
      <c r="AC81" s="274"/>
      <c r="AD81" s="274"/>
      <c r="AE81" s="274"/>
      <c r="AF81" s="274"/>
      <c r="AG81" s="274"/>
      <c r="AH81" s="274"/>
      <c r="AI81" s="274"/>
      <c r="AJ81" s="274"/>
      <c r="AK81" s="274"/>
      <c r="AL81" s="274"/>
      <c r="AM81" s="280"/>
      <c r="AN81" s="280"/>
      <c r="AO81" s="275"/>
      <c r="AP81" s="275"/>
    </row>
    <row r="82" spans="1:57" ht="18" customHeight="1" thickBot="1">
      <c r="A82" s="107"/>
      <c r="B82" s="661"/>
      <c r="C82" s="662"/>
      <c r="D82" s="664" t="s">
        <v>68</v>
      </c>
      <c r="E82" s="664"/>
      <c r="F82" s="664"/>
      <c r="G82" s="664"/>
      <c r="H82" s="664"/>
      <c r="I82" s="664"/>
      <c r="J82" s="664"/>
      <c r="K82" s="664"/>
      <c r="L82" s="664"/>
      <c r="M82" s="664"/>
      <c r="N82" s="664"/>
      <c r="O82" s="664"/>
      <c r="P82" s="664"/>
      <c r="Q82" s="665"/>
      <c r="R82" s="281" t="s">
        <v>45</v>
      </c>
      <c r="S82" s="181" t="str">
        <f>IF(H7="", "", IF(AM80=TRUE,"",IF(AM83="記入不要","",IF(AND(AM84=TRUE,OR(AN84=TRUE,AO84=TRUE,AP84=TRUE)),"○","×"))))</f>
        <v/>
      </c>
      <c r="T82" s="282"/>
      <c r="U82" s="283"/>
      <c r="V82" s="274"/>
      <c r="W82" s="274"/>
      <c r="X82" s="274"/>
      <c r="Y82" s="274"/>
      <c r="Z82" s="274"/>
      <c r="AA82" s="274"/>
      <c r="AB82" s="274"/>
      <c r="AC82" s="274"/>
      <c r="AD82" s="274"/>
      <c r="AE82" s="274"/>
      <c r="AF82" s="274"/>
      <c r="AG82" s="274"/>
      <c r="AH82" s="274"/>
      <c r="AI82" s="274"/>
      <c r="AJ82" s="274"/>
      <c r="AK82" s="274"/>
      <c r="AL82" s="274"/>
      <c r="AM82" s="275"/>
      <c r="AN82" s="275"/>
      <c r="AO82" s="280"/>
      <c r="AP82" s="280"/>
    </row>
    <row r="83" spans="1:57" ht="27.75" customHeight="1" thickBot="1">
      <c r="A83" s="107"/>
      <c r="B83" s="244" t="s">
        <v>63</v>
      </c>
      <c r="C83" s="915" t="s">
        <v>2014</v>
      </c>
      <c r="D83" s="848"/>
      <c r="E83" s="848"/>
      <c r="F83" s="848"/>
      <c r="G83" s="848"/>
      <c r="H83" s="848"/>
      <c r="I83" s="848"/>
      <c r="J83" s="848"/>
      <c r="K83" s="848"/>
      <c r="L83" s="848"/>
      <c r="M83" s="848"/>
      <c r="N83" s="848"/>
      <c r="O83" s="848"/>
      <c r="P83" s="848"/>
      <c r="Q83" s="848"/>
      <c r="R83" s="848"/>
      <c r="S83" s="851"/>
      <c r="T83" s="848"/>
      <c r="U83" s="848"/>
      <c r="V83" s="848"/>
      <c r="W83" s="848"/>
      <c r="X83" s="848"/>
      <c r="Y83" s="848"/>
      <c r="Z83" s="848"/>
      <c r="AA83" s="848"/>
      <c r="AB83" s="848"/>
      <c r="AC83" s="848"/>
      <c r="AD83" s="848"/>
      <c r="AE83" s="848"/>
      <c r="AF83" s="848"/>
      <c r="AG83" s="848"/>
      <c r="AH83" s="848"/>
      <c r="AI83" s="848"/>
      <c r="AJ83" s="848"/>
      <c r="AK83" s="916"/>
      <c r="AL83" s="157"/>
      <c r="AM83" s="284"/>
      <c r="AN83" s="275"/>
      <c r="AO83" s="275"/>
      <c r="AP83" s="275"/>
    </row>
    <row r="84" spans="1:57" ht="27" customHeight="1">
      <c r="A84" s="107"/>
      <c r="B84" s="711"/>
      <c r="C84" s="713" t="s">
        <v>73</v>
      </c>
      <c r="D84" s="714"/>
      <c r="E84" s="714"/>
      <c r="F84" s="714"/>
      <c r="G84" s="373"/>
      <c r="H84" s="285" t="s">
        <v>43</v>
      </c>
      <c r="I84" s="649" t="s">
        <v>74</v>
      </c>
      <c r="J84" s="650"/>
      <c r="K84" s="650"/>
      <c r="L84" s="650"/>
      <c r="M84" s="650"/>
      <c r="N84" s="650"/>
      <c r="O84" s="650"/>
      <c r="P84" s="650"/>
      <c r="Q84" s="650"/>
      <c r="R84" s="650"/>
      <c r="S84" s="650"/>
      <c r="T84" s="650"/>
      <c r="U84" s="650"/>
      <c r="V84" s="650"/>
      <c r="W84" s="650"/>
      <c r="X84" s="650"/>
      <c r="Y84" s="650"/>
      <c r="Z84" s="650"/>
      <c r="AA84" s="650"/>
      <c r="AB84" s="650"/>
      <c r="AC84" s="650"/>
      <c r="AD84" s="650"/>
      <c r="AE84" s="650"/>
      <c r="AF84" s="650"/>
      <c r="AG84" s="650"/>
      <c r="AH84" s="650"/>
      <c r="AI84" s="650"/>
      <c r="AJ84" s="650"/>
      <c r="AK84" s="651"/>
      <c r="AL84" s="157"/>
      <c r="AM84" s="519" t="b">
        <v>0</v>
      </c>
      <c r="AN84" s="518" t="b">
        <v>0</v>
      </c>
      <c r="AO84" s="519" t="b">
        <v>0</v>
      </c>
      <c r="AP84" s="519" t="b">
        <v>0</v>
      </c>
    </row>
    <row r="85" spans="1:57" ht="37.5" customHeight="1">
      <c r="A85" s="107"/>
      <c r="B85" s="711"/>
      <c r="C85" s="715"/>
      <c r="D85" s="716"/>
      <c r="E85" s="716"/>
      <c r="F85" s="716"/>
      <c r="G85" s="374"/>
      <c r="H85" s="286" t="s">
        <v>46</v>
      </c>
      <c r="I85" s="652" t="s">
        <v>75</v>
      </c>
      <c r="J85" s="653"/>
      <c r="K85" s="653"/>
      <c r="L85" s="653"/>
      <c r="M85" s="653"/>
      <c r="N85" s="653"/>
      <c r="O85" s="653"/>
      <c r="P85" s="653"/>
      <c r="Q85" s="653"/>
      <c r="R85" s="653"/>
      <c r="S85" s="653"/>
      <c r="T85" s="653"/>
      <c r="U85" s="653"/>
      <c r="V85" s="653"/>
      <c r="W85" s="653"/>
      <c r="X85" s="653"/>
      <c r="Y85" s="653"/>
      <c r="Z85" s="653"/>
      <c r="AA85" s="653"/>
      <c r="AB85" s="653"/>
      <c r="AC85" s="653"/>
      <c r="AD85" s="653"/>
      <c r="AE85" s="653"/>
      <c r="AF85" s="653"/>
      <c r="AG85" s="653"/>
      <c r="AH85" s="653"/>
      <c r="AI85" s="653"/>
      <c r="AJ85" s="653"/>
      <c r="AK85" s="654"/>
      <c r="AL85" s="157"/>
      <c r="AM85" s="269"/>
    </row>
    <row r="86" spans="1:57" ht="36" customHeight="1" thickBot="1">
      <c r="A86" s="107"/>
      <c r="B86" s="712"/>
      <c r="C86" s="717"/>
      <c r="D86" s="718"/>
      <c r="E86" s="718"/>
      <c r="F86" s="718"/>
      <c r="G86" s="375"/>
      <c r="H86" s="287" t="s">
        <v>47</v>
      </c>
      <c r="I86" s="655" t="s">
        <v>76</v>
      </c>
      <c r="J86" s="656"/>
      <c r="K86" s="656"/>
      <c r="L86" s="656"/>
      <c r="M86" s="656"/>
      <c r="N86" s="656"/>
      <c r="O86" s="656"/>
      <c r="P86" s="656"/>
      <c r="Q86" s="656"/>
      <c r="R86" s="656"/>
      <c r="S86" s="656"/>
      <c r="T86" s="656"/>
      <c r="U86" s="656"/>
      <c r="V86" s="656"/>
      <c r="W86" s="656"/>
      <c r="X86" s="656"/>
      <c r="Y86" s="656"/>
      <c r="Z86" s="656"/>
      <c r="AA86" s="656"/>
      <c r="AB86" s="656"/>
      <c r="AC86" s="656"/>
      <c r="AD86" s="656"/>
      <c r="AE86" s="656"/>
      <c r="AF86" s="656"/>
      <c r="AG86" s="656"/>
      <c r="AH86" s="656"/>
      <c r="AI86" s="656"/>
      <c r="AJ86" s="656"/>
      <c r="AK86" s="657"/>
      <c r="AL86" s="157"/>
      <c r="AM86" s="269"/>
    </row>
    <row r="87" spans="1:57" ht="21" customHeight="1">
      <c r="A87" s="107"/>
      <c r="B87" s="288" t="s">
        <v>64</v>
      </c>
      <c r="C87" s="637" t="s">
        <v>2015</v>
      </c>
      <c r="D87" s="638"/>
      <c r="E87" s="638"/>
      <c r="F87" s="638"/>
      <c r="G87" s="638"/>
      <c r="H87" s="638"/>
      <c r="I87" s="638"/>
      <c r="J87" s="638"/>
      <c r="K87" s="638"/>
      <c r="L87" s="638"/>
      <c r="M87" s="638"/>
      <c r="N87" s="638"/>
      <c r="O87" s="638"/>
      <c r="P87" s="638"/>
      <c r="Q87" s="638"/>
      <c r="R87" s="638"/>
      <c r="S87" s="638"/>
      <c r="T87" s="638"/>
      <c r="U87" s="638"/>
      <c r="V87" s="638"/>
      <c r="W87" s="638"/>
      <c r="X87" s="638"/>
      <c r="Y87" s="638"/>
      <c r="Z87" s="638"/>
      <c r="AA87" s="638"/>
      <c r="AB87" s="638"/>
      <c r="AC87" s="638"/>
      <c r="AD87" s="638"/>
      <c r="AE87" s="638"/>
      <c r="AF87" s="638"/>
      <c r="AG87" s="638"/>
      <c r="AH87" s="638"/>
      <c r="AI87" s="638"/>
      <c r="AJ87" s="638"/>
      <c r="AK87" s="639"/>
      <c r="AL87" s="261"/>
      <c r="AM87" s="269"/>
    </row>
    <row r="88" spans="1:57" ht="6" customHeight="1">
      <c r="A88" s="107"/>
      <c r="B88" s="289"/>
      <c r="C88" s="289"/>
      <c r="D88" s="289"/>
      <c r="E88" s="289"/>
      <c r="F88" s="289"/>
      <c r="G88" s="289"/>
      <c r="H88" s="289"/>
      <c r="I88" s="289"/>
      <c r="J88" s="289"/>
      <c r="K88" s="289"/>
      <c r="L88" s="289"/>
      <c r="M88" s="289"/>
      <c r="N88" s="289"/>
      <c r="O88" s="289"/>
      <c r="P88" s="289"/>
      <c r="Q88" s="289"/>
      <c r="R88" s="289"/>
      <c r="S88" s="289"/>
      <c r="T88" s="289"/>
      <c r="U88" s="207"/>
      <c r="V88" s="31"/>
      <c r="W88" s="31"/>
      <c r="X88" s="31"/>
      <c r="Y88" s="32"/>
      <c r="Z88" s="33"/>
      <c r="AA88" s="32"/>
      <c r="AB88" s="234"/>
      <c r="AC88" s="235"/>
      <c r="AD88" s="236"/>
      <c r="AE88" s="236"/>
      <c r="AF88" s="230"/>
      <c r="AG88" s="108"/>
      <c r="AH88" s="290"/>
      <c r="AI88" s="291"/>
      <c r="AJ88" s="221"/>
      <c r="AK88" s="221"/>
      <c r="AL88" s="221"/>
      <c r="AM88" s="269"/>
    </row>
    <row r="89" spans="1:57" s="158" customFormat="1" ht="21.75" customHeight="1">
      <c r="A89" s="157"/>
      <c r="B89" s="643" t="s">
        <v>2126</v>
      </c>
      <c r="C89" s="643"/>
      <c r="D89" s="643"/>
      <c r="E89" s="643"/>
      <c r="F89" s="643"/>
      <c r="G89" s="643"/>
      <c r="H89" s="643"/>
      <c r="I89" s="643"/>
      <c r="J89" s="643"/>
      <c r="K89" s="643"/>
      <c r="L89" s="643"/>
      <c r="M89" s="643"/>
      <c r="N89" s="643"/>
      <c r="O89" s="643"/>
      <c r="P89" s="643"/>
      <c r="Q89" s="643"/>
      <c r="R89" s="643"/>
      <c r="S89" s="643"/>
      <c r="T89" s="643"/>
      <c r="U89" s="643"/>
      <c r="V89" s="643"/>
      <c r="W89" s="643"/>
      <c r="X89" s="643"/>
      <c r="Y89" s="643"/>
      <c r="Z89" s="643"/>
      <c r="AA89" s="643"/>
      <c r="AB89" s="643"/>
      <c r="AC89" s="643"/>
      <c r="AD89" s="643"/>
      <c r="AE89" s="643"/>
      <c r="AF89" s="643"/>
      <c r="AG89" s="643"/>
      <c r="AH89" s="643"/>
      <c r="AI89" s="643"/>
      <c r="AJ89" s="643"/>
      <c r="AK89" s="643"/>
      <c r="AL89" s="157"/>
      <c r="AM89" s="292"/>
    </row>
    <row r="90" spans="1:57" s="158" customFormat="1" ht="6" customHeight="1" thickBot="1">
      <c r="A90" s="157"/>
      <c r="B90" s="293"/>
      <c r="C90" s="294"/>
      <c r="D90" s="294"/>
      <c r="E90" s="294"/>
      <c r="F90" s="294"/>
      <c r="G90" s="294"/>
      <c r="H90" s="294"/>
      <c r="I90" s="294"/>
      <c r="J90" s="294"/>
      <c r="K90" s="294"/>
      <c r="L90" s="294"/>
      <c r="M90" s="294"/>
      <c r="N90" s="294"/>
      <c r="O90" s="294"/>
      <c r="P90" s="294"/>
      <c r="Q90" s="294"/>
      <c r="R90" s="294"/>
      <c r="S90" s="294"/>
      <c r="T90" s="294"/>
      <c r="U90" s="294"/>
      <c r="V90" s="294"/>
      <c r="W90" s="294"/>
      <c r="X90" s="294"/>
      <c r="Y90" s="294"/>
      <c r="Z90" s="294"/>
      <c r="AA90" s="294"/>
      <c r="AB90" s="294"/>
      <c r="AC90" s="294"/>
      <c r="AD90" s="294"/>
      <c r="AE90" s="294"/>
      <c r="AF90" s="294"/>
      <c r="AG90" s="294"/>
      <c r="AH90" s="294"/>
      <c r="AI90" s="294"/>
      <c r="AJ90" s="294"/>
      <c r="AK90" s="294"/>
      <c r="AL90" s="157"/>
      <c r="AM90" s="292"/>
    </row>
    <row r="91" spans="1:57" ht="27.75" customHeight="1" thickBot="1">
      <c r="A91" s="107"/>
      <c r="B91" s="917" t="s">
        <v>2127</v>
      </c>
      <c r="C91" s="918"/>
      <c r="D91" s="918"/>
      <c r="E91" s="918"/>
      <c r="F91" s="918"/>
      <c r="G91" s="918"/>
      <c r="H91" s="918"/>
      <c r="I91" s="918"/>
      <c r="J91" s="918"/>
      <c r="K91" s="918"/>
      <c r="L91" s="918"/>
      <c r="M91" s="918"/>
      <c r="N91" s="918"/>
      <c r="O91" s="918"/>
      <c r="P91" s="918"/>
      <c r="Q91" s="919"/>
      <c r="R91" s="187" t="s">
        <v>59</v>
      </c>
      <c r="S91" s="429" t="str">
        <f>'別紙様式3-2（加算　個票）'!AC5</f>
        <v>○</v>
      </c>
      <c r="T91" s="634" t="s">
        <v>77</v>
      </c>
      <c r="U91" s="635"/>
      <c r="V91" s="635"/>
      <c r="W91" s="635"/>
      <c r="X91" s="635"/>
      <c r="Y91" s="635"/>
      <c r="Z91" s="635"/>
      <c r="AA91" s="635"/>
      <c r="AB91" s="635"/>
      <c r="AC91" s="635"/>
      <c r="AD91" s="635"/>
      <c r="AE91" s="635"/>
      <c r="AF91" s="636"/>
      <c r="AG91" s="195"/>
      <c r="AH91" s="195"/>
      <c r="AI91" s="195"/>
      <c r="AJ91" s="195"/>
      <c r="AK91" s="107"/>
      <c r="AL91" s="107"/>
      <c r="AM91" s="519" t="str">
        <f>IF(COUNTIF(S91:S92, "×")&gt;0, "設定できない", "要件を満たす")</f>
        <v>要件を満たす</v>
      </c>
      <c r="AX91" s="164"/>
    </row>
    <row r="92" spans="1:57" ht="27.75" customHeight="1" thickBot="1">
      <c r="A92" s="107"/>
      <c r="B92" s="917" t="s">
        <v>2128</v>
      </c>
      <c r="C92" s="918"/>
      <c r="D92" s="918"/>
      <c r="E92" s="918"/>
      <c r="F92" s="918"/>
      <c r="G92" s="918"/>
      <c r="H92" s="918"/>
      <c r="I92" s="918"/>
      <c r="J92" s="918"/>
      <c r="K92" s="918"/>
      <c r="L92" s="918"/>
      <c r="M92" s="918"/>
      <c r="N92" s="918"/>
      <c r="O92" s="918"/>
      <c r="P92" s="918"/>
      <c r="Q92" s="919"/>
      <c r="R92" s="187" t="s">
        <v>59</v>
      </c>
      <c r="S92" s="429" t="str">
        <f>'別紙様式3-2（加算　個票）'!AC7</f>
        <v>○</v>
      </c>
      <c r="T92" s="634" t="s">
        <v>77</v>
      </c>
      <c r="U92" s="635"/>
      <c r="V92" s="635"/>
      <c r="W92" s="635"/>
      <c r="X92" s="635"/>
      <c r="Y92" s="635"/>
      <c r="Z92" s="635"/>
      <c r="AA92" s="635"/>
      <c r="AB92" s="635"/>
      <c r="AC92" s="635"/>
      <c r="AD92" s="635"/>
      <c r="AE92" s="635"/>
      <c r="AF92" s="636"/>
      <c r="AG92" s="195"/>
      <c r="AH92" s="195"/>
      <c r="AI92" s="195"/>
      <c r="AJ92" s="195"/>
      <c r="AK92" s="107"/>
      <c r="AL92" s="107"/>
      <c r="AM92" s="275"/>
      <c r="AY92" s="164"/>
    </row>
    <row r="93" spans="1:57" ht="5.45" customHeight="1" thickBot="1">
      <c r="A93" s="107"/>
      <c r="B93" s="243"/>
      <c r="C93" s="107"/>
      <c r="D93" s="195"/>
      <c r="E93" s="195"/>
      <c r="F93" s="195"/>
      <c r="G93" s="195"/>
      <c r="H93" s="195"/>
      <c r="I93" s="195"/>
      <c r="J93" s="195"/>
      <c r="K93" s="195"/>
      <c r="L93" s="195"/>
      <c r="M93" s="195"/>
      <c r="N93" s="195"/>
      <c r="O93" s="195"/>
      <c r="P93" s="195"/>
      <c r="Q93" s="195"/>
      <c r="R93" s="195"/>
      <c r="S93" s="195"/>
      <c r="T93" s="195"/>
      <c r="U93" s="195"/>
      <c r="V93" s="195"/>
      <c r="W93" s="195"/>
      <c r="X93" s="195"/>
      <c r="Y93" s="195"/>
      <c r="Z93" s="195"/>
      <c r="AA93" s="195"/>
      <c r="AB93" s="195"/>
      <c r="AC93" s="195"/>
      <c r="AD93" s="195"/>
      <c r="AE93" s="195"/>
      <c r="AF93" s="195"/>
      <c r="AG93" s="195"/>
      <c r="AH93" s="195"/>
      <c r="AI93" s="195"/>
      <c r="AJ93" s="195"/>
      <c r="AK93" s="107"/>
      <c r="AL93" s="107"/>
      <c r="AM93" s="275"/>
      <c r="AT93" s="164"/>
      <c r="AU93" s="164"/>
      <c r="AV93" s="164"/>
      <c r="AW93" s="164"/>
      <c r="AX93" s="164"/>
    </row>
    <row r="94" spans="1:57" ht="20.45" customHeight="1" thickBot="1">
      <c r="A94" s="107"/>
      <c r="B94" s="295" t="s">
        <v>1920</v>
      </c>
      <c r="D94" s="296"/>
      <c r="E94" s="296"/>
      <c r="F94" s="296"/>
      <c r="G94" s="296"/>
      <c r="H94" s="296"/>
      <c r="I94" s="296"/>
      <c r="J94" s="296"/>
      <c r="K94" s="296"/>
      <c r="L94" s="296"/>
      <c r="M94" s="296"/>
      <c r="N94" s="296"/>
      <c r="O94" s="296"/>
      <c r="P94" s="296"/>
      <c r="Q94" s="195"/>
      <c r="R94" s="195"/>
      <c r="S94" s="195"/>
      <c r="T94" s="195"/>
      <c r="U94" s="195"/>
      <c r="V94" s="195"/>
      <c r="W94" s="195"/>
      <c r="X94" s="195"/>
      <c r="Y94" s="195"/>
      <c r="Z94" s="195"/>
      <c r="AA94" s="195"/>
      <c r="AB94" s="195"/>
      <c r="AC94" s="195"/>
      <c r="AD94" s="195"/>
      <c r="AE94" s="195"/>
      <c r="AF94" s="195"/>
      <c r="AG94" s="195"/>
      <c r="AH94" s="195"/>
      <c r="AI94" s="195"/>
      <c r="AJ94" s="195"/>
      <c r="AK94" s="181" t="str">
        <f>IF(H7="", "",IF(AK92="○", "", IF(OR(AM96=TRUE,AM97=TRUE,AM98=TRUE,AND(AM99=TRUE,G99&lt;&gt;"")), "○", "×")))</f>
        <v>×</v>
      </c>
      <c r="AL94" s="107"/>
      <c r="AM94" s="297"/>
      <c r="AX94" s="164"/>
      <c r="AZ94" s="298"/>
      <c r="BA94" s="298"/>
    </row>
    <row r="95" spans="1:57" ht="13.9" customHeight="1" thickBot="1">
      <c r="A95" s="157"/>
      <c r="B95" s="299" t="s">
        <v>1921</v>
      </c>
      <c r="C95" s="300"/>
      <c r="D95" s="301"/>
      <c r="E95" s="302"/>
      <c r="F95" s="303"/>
      <c r="G95" s="303"/>
      <c r="H95" s="303"/>
      <c r="I95" s="303"/>
      <c r="J95" s="303"/>
      <c r="K95" s="303"/>
      <c r="L95" s="303"/>
      <c r="M95" s="303"/>
      <c r="N95" s="303"/>
      <c r="O95" s="303"/>
      <c r="P95" s="303"/>
      <c r="Q95" s="303"/>
      <c r="R95" s="303"/>
      <c r="S95" s="303"/>
      <c r="T95" s="303"/>
      <c r="U95" s="303"/>
      <c r="V95" s="303"/>
      <c r="W95" s="303"/>
      <c r="X95" s="303"/>
      <c r="Y95" s="303"/>
      <c r="Z95" s="303"/>
      <c r="AA95" s="303"/>
      <c r="AB95" s="303"/>
      <c r="AC95" s="303"/>
      <c r="AD95" s="303"/>
      <c r="AE95" s="303"/>
      <c r="AF95" s="303"/>
      <c r="AG95" s="303"/>
      <c r="AH95" s="303"/>
      <c r="AI95" s="303"/>
      <c r="AJ95" s="303"/>
      <c r="AK95" s="304"/>
      <c r="AL95" s="157"/>
      <c r="AM95" s="280"/>
      <c r="AN95" s="280"/>
      <c r="AO95" s="280"/>
      <c r="AP95" s="280"/>
      <c r="AQ95" s="678" t="s">
        <v>78</v>
      </c>
      <c r="AR95" s="679"/>
      <c r="AS95" s="679"/>
      <c r="AT95" s="679"/>
      <c r="AU95" s="679"/>
      <c r="AV95" s="679"/>
      <c r="AW95" s="679"/>
      <c r="AX95" s="679"/>
      <c r="AY95" s="679"/>
      <c r="AZ95" s="679"/>
      <c r="BA95" s="679"/>
      <c r="BB95" s="679"/>
      <c r="BC95" s="679"/>
      <c r="BD95" s="679"/>
      <c r="BE95" s="680"/>
    </row>
    <row r="96" spans="1:57" s="158" customFormat="1" ht="18" customHeight="1">
      <c r="A96" s="157"/>
      <c r="B96" s="305"/>
      <c r="C96" s="376"/>
      <c r="D96" s="170" t="s">
        <v>1989</v>
      </c>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72"/>
      <c r="AJ96" s="378"/>
      <c r="AK96" s="306"/>
      <c r="AL96" s="157"/>
      <c r="AM96" s="519" t="b">
        <v>0</v>
      </c>
      <c r="AN96" s="307"/>
      <c r="AO96" s="307"/>
      <c r="AP96" s="307"/>
      <c r="AQ96" s="307"/>
      <c r="AR96" s="307"/>
      <c r="AS96" s="307"/>
      <c r="AT96" s="307"/>
      <c r="AU96" s="307"/>
      <c r="AV96" s="308"/>
      <c r="AW96" s="163"/>
    </row>
    <row r="97" spans="1:57" s="158" customFormat="1" ht="16.5" customHeight="1">
      <c r="A97" s="157"/>
      <c r="B97" s="305"/>
      <c r="C97" s="379"/>
      <c r="D97" s="170" t="s">
        <v>1922</v>
      </c>
      <c r="E97" s="309"/>
      <c r="F97" s="309"/>
      <c r="G97" s="309"/>
      <c r="H97" s="309"/>
      <c r="I97" s="309"/>
      <c r="J97" s="309"/>
      <c r="K97" s="309"/>
      <c r="L97" s="309"/>
      <c r="M97" s="309"/>
      <c r="N97" s="309"/>
      <c r="O97" s="309"/>
      <c r="P97" s="309"/>
      <c r="Q97" s="309"/>
      <c r="R97" s="309"/>
      <c r="S97" s="309"/>
      <c r="T97" s="113"/>
      <c r="U97" s="113"/>
      <c r="V97" s="113"/>
      <c r="W97" s="113"/>
      <c r="X97" s="113"/>
      <c r="Y97" s="113"/>
      <c r="Z97" s="113"/>
      <c r="AA97" s="113"/>
      <c r="AB97" s="113"/>
      <c r="AC97" s="113"/>
      <c r="AD97" s="113"/>
      <c r="AE97" s="113"/>
      <c r="AF97" s="113"/>
      <c r="AG97" s="113"/>
      <c r="AH97" s="113"/>
      <c r="AI97" s="172"/>
      <c r="AJ97" s="378"/>
      <c r="AK97" s="306"/>
      <c r="AL97" s="157"/>
      <c r="AM97" s="519" t="b">
        <v>0</v>
      </c>
      <c r="AN97" s="307"/>
      <c r="AO97" s="307"/>
      <c r="AP97" s="307"/>
      <c r="AQ97" s="307"/>
      <c r="AR97" s="307"/>
      <c r="AS97" s="307"/>
      <c r="AT97" s="307"/>
      <c r="AU97" s="308"/>
      <c r="AV97" s="163"/>
    </row>
    <row r="98" spans="1:57" s="158" customFormat="1" ht="16.149999999999999" customHeight="1" thickBot="1">
      <c r="A98" s="157"/>
      <c r="B98" s="305"/>
      <c r="C98" s="379"/>
      <c r="D98" s="663" t="s">
        <v>1923</v>
      </c>
      <c r="E98" s="663"/>
      <c r="F98" s="663"/>
      <c r="G98" s="663"/>
      <c r="H98" s="663"/>
      <c r="I98" s="663"/>
      <c r="J98" s="663"/>
      <c r="K98" s="663"/>
      <c r="L98" s="663"/>
      <c r="M98" s="663"/>
      <c r="N98" s="663"/>
      <c r="O98" s="663"/>
      <c r="P98" s="663"/>
      <c r="Q98" s="663"/>
      <c r="R98" s="663"/>
      <c r="S98" s="663"/>
      <c r="T98" s="663"/>
      <c r="U98" s="663"/>
      <c r="V98" s="663"/>
      <c r="W98" s="663"/>
      <c r="X98" s="663"/>
      <c r="Y98" s="663"/>
      <c r="Z98" s="663"/>
      <c r="AA98" s="663"/>
      <c r="AB98" s="663"/>
      <c r="AC98" s="663"/>
      <c r="AD98" s="663"/>
      <c r="AE98" s="663"/>
      <c r="AF98" s="663"/>
      <c r="AG98" s="663"/>
      <c r="AH98" s="663"/>
      <c r="AI98" s="663"/>
      <c r="AJ98" s="378"/>
      <c r="AK98" s="306"/>
      <c r="AL98" s="310"/>
      <c r="AM98" s="519" t="b">
        <v>0</v>
      </c>
      <c r="AN98" s="307"/>
      <c r="AO98" s="307"/>
      <c r="AP98" s="307"/>
      <c r="AQ98" s="307"/>
      <c r="AR98" s="307"/>
      <c r="AS98" s="307"/>
      <c r="AT98" s="307"/>
      <c r="AU98" s="308"/>
      <c r="AV98" s="163"/>
    </row>
    <row r="99" spans="1:57" s="158" customFormat="1" ht="33" customHeight="1" thickBot="1">
      <c r="A99" s="157"/>
      <c r="B99" s="311"/>
      <c r="C99" s="380"/>
      <c r="D99" s="312" t="s">
        <v>79</v>
      </c>
      <c r="E99" s="313"/>
      <c r="F99" s="314"/>
      <c r="G99" s="681"/>
      <c r="H99" s="681"/>
      <c r="I99" s="681"/>
      <c r="J99" s="681"/>
      <c r="K99" s="681"/>
      <c r="L99" s="681"/>
      <c r="M99" s="681"/>
      <c r="N99" s="681"/>
      <c r="O99" s="681"/>
      <c r="P99" s="681"/>
      <c r="Q99" s="681"/>
      <c r="R99" s="681"/>
      <c r="S99" s="681"/>
      <c r="T99" s="681"/>
      <c r="U99" s="681"/>
      <c r="V99" s="681"/>
      <c r="W99" s="681"/>
      <c r="X99" s="681"/>
      <c r="Y99" s="681"/>
      <c r="Z99" s="681"/>
      <c r="AA99" s="681"/>
      <c r="AB99" s="681"/>
      <c r="AC99" s="681"/>
      <c r="AD99" s="681"/>
      <c r="AE99" s="681"/>
      <c r="AF99" s="681"/>
      <c r="AG99" s="681"/>
      <c r="AH99" s="681"/>
      <c r="AI99" s="681"/>
      <c r="AJ99" s="681"/>
      <c r="AK99" s="315" t="s">
        <v>57</v>
      </c>
      <c r="AL99" s="157"/>
      <c r="AM99" s="519" t="b">
        <v>0</v>
      </c>
      <c r="AN99" s="316"/>
      <c r="AO99" s="316"/>
      <c r="AP99" s="317"/>
      <c r="AQ99" s="667" t="s">
        <v>80</v>
      </c>
      <c r="AR99" s="667"/>
      <c r="AS99" s="667"/>
      <c r="AT99" s="667"/>
      <c r="AU99" s="667"/>
      <c r="AV99" s="667"/>
      <c r="AW99" s="667"/>
      <c r="AX99" s="667"/>
      <c r="AY99" s="667"/>
      <c r="AZ99" s="667"/>
      <c r="BA99" s="667"/>
      <c r="BB99" s="667"/>
      <c r="BC99" s="667"/>
      <c r="BD99" s="667"/>
      <c r="BE99" s="668"/>
    </row>
    <row r="100" spans="1:57" s="321" customFormat="1" ht="6" customHeight="1">
      <c r="A100" s="107"/>
      <c r="B100" s="207"/>
      <c r="C100" s="207"/>
      <c r="D100" s="207"/>
      <c r="E100" s="207"/>
      <c r="F100" s="207"/>
      <c r="G100" s="207"/>
      <c r="H100" s="207"/>
      <c r="I100" s="207"/>
      <c r="J100" s="207"/>
      <c r="K100" s="207"/>
      <c r="L100" s="207"/>
      <c r="M100" s="207"/>
      <c r="N100" s="207"/>
      <c r="O100" s="207"/>
      <c r="P100" s="207"/>
      <c r="Q100" s="207"/>
      <c r="R100" s="207"/>
      <c r="S100" s="207"/>
      <c r="T100" s="207"/>
      <c r="U100" s="207"/>
      <c r="V100" s="207"/>
      <c r="W100" s="207"/>
      <c r="X100" s="207"/>
      <c r="Y100" s="207"/>
      <c r="Z100" s="207"/>
      <c r="AA100" s="207"/>
      <c r="AB100" s="207"/>
      <c r="AC100" s="207"/>
      <c r="AD100" s="207"/>
      <c r="AE100" s="207"/>
      <c r="AF100" s="207"/>
      <c r="AG100" s="207"/>
      <c r="AH100" s="207"/>
      <c r="AI100" s="207"/>
      <c r="AJ100" s="207"/>
      <c r="AK100" s="207"/>
      <c r="AL100" s="157"/>
      <c r="AM100" s="318"/>
      <c r="AN100" s="319"/>
      <c r="AO100" s="319"/>
      <c r="AP100" s="319"/>
      <c r="AQ100" s="319"/>
      <c r="AR100" s="319"/>
      <c r="AS100" s="319"/>
      <c r="AT100" s="319"/>
      <c r="AU100" s="319"/>
      <c r="AV100" s="319"/>
      <c r="AW100" s="319"/>
      <c r="AX100" s="319"/>
      <c r="AY100" s="319"/>
      <c r="AZ100" s="319"/>
      <c r="BA100" s="319"/>
      <c r="BB100" s="320"/>
      <c r="BC100" s="320"/>
      <c r="BD100" s="320"/>
      <c r="BE100" s="320"/>
    </row>
    <row r="101" spans="1:57" s="158" customFormat="1" ht="18" customHeight="1" thickBot="1">
      <c r="A101" s="107"/>
      <c r="B101" s="290" t="s">
        <v>1933</v>
      </c>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107"/>
      <c r="AC101" s="107"/>
      <c r="AD101" s="107"/>
      <c r="AE101" s="107"/>
      <c r="AF101" s="107"/>
      <c r="AG101" s="107"/>
      <c r="AH101" s="107"/>
      <c r="AI101" s="107"/>
      <c r="AJ101" s="107"/>
      <c r="AK101" s="107"/>
      <c r="AL101" s="107"/>
      <c r="AM101" s="275"/>
      <c r="AN101" s="109"/>
      <c r="AO101" s="109"/>
      <c r="AP101" s="109"/>
      <c r="AQ101" s="109"/>
      <c r="AR101" s="109"/>
      <c r="AS101" s="109"/>
      <c r="AT101" s="109"/>
      <c r="AU101" s="109"/>
      <c r="AV101" s="109"/>
      <c r="AW101" s="109"/>
      <c r="AX101" s="322"/>
      <c r="AY101" s="322"/>
      <c r="AZ101" s="323"/>
    </row>
    <row r="102" spans="1:57" s="158" customFormat="1" ht="26.45" customHeight="1" thickBot="1">
      <c r="A102" s="107"/>
      <c r="B102" s="923" t="s">
        <v>2129</v>
      </c>
      <c r="C102" s="924"/>
      <c r="D102" s="924"/>
      <c r="E102" s="924"/>
      <c r="F102" s="924"/>
      <c r="G102" s="924"/>
      <c r="H102" s="924"/>
      <c r="I102" s="924"/>
      <c r="J102" s="924"/>
      <c r="K102" s="924"/>
      <c r="L102" s="924"/>
      <c r="M102" s="924"/>
      <c r="N102" s="924"/>
      <c r="O102" s="924"/>
      <c r="P102" s="924"/>
      <c r="Q102" s="924"/>
      <c r="R102" s="924"/>
      <c r="S102" s="924"/>
      <c r="T102" s="924"/>
      <c r="U102" s="924"/>
      <c r="V102" s="924"/>
      <c r="W102" s="924"/>
      <c r="X102" s="924"/>
      <c r="Y102" s="924"/>
      <c r="Z102" s="924"/>
      <c r="AA102" s="924"/>
      <c r="AB102" s="924"/>
      <c r="AC102" s="924"/>
      <c r="AD102" s="924"/>
      <c r="AE102" s="924"/>
      <c r="AF102" s="924"/>
      <c r="AG102" s="924"/>
      <c r="AH102" s="924"/>
      <c r="AI102" s="924"/>
      <c r="AJ102" s="924"/>
      <c r="AK102" s="381"/>
      <c r="AL102" s="107"/>
      <c r="AM102" s="520" t="b">
        <v>1</v>
      </c>
      <c r="AN102" s="109"/>
      <c r="AO102" s="109"/>
      <c r="AP102" s="109"/>
      <c r="AQ102" s="109"/>
      <c r="AR102" s="109"/>
      <c r="AS102" s="109"/>
      <c r="AT102" s="109"/>
      <c r="AU102" s="109"/>
      <c r="AV102" s="109"/>
      <c r="AW102" s="109"/>
      <c r="AX102" s="322"/>
      <c r="AY102" s="322"/>
      <c r="AZ102" s="323"/>
    </row>
    <row r="103" spans="1:57" s="158" customFormat="1" ht="31.15" customHeight="1" thickBot="1">
      <c r="A103" s="107"/>
      <c r="B103" s="644" t="s">
        <v>1991</v>
      </c>
      <c r="C103" s="645"/>
      <c r="D103" s="645"/>
      <c r="E103" s="645"/>
      <c r="F103" s="645"/>
      <c r="G103" s="645"/>
      <c r="H103" s="645"/>
      <c r="I103" s="645"/>
      <c r="J103" s="645"/>
      <c r="K103" s="645"/>
      <c r="L103" s="645"/>
      <c r="M103" s="645"/>
      <c r="N103" s="645"/>
      <c r="O103" s="645"/>
      <c r="P103" s="645"/>
      <c r="Q103" s="645"/>
      <c r="R103" s="645"/>
      <c r="S103" s="645"/>
      <c r="T103" s="645"/>
      <c r="U103" s="645"/>
      <c r="V103" s="645"/>
      <c r="W103" s="645"/>
      <c r="X103" s="645"/>
      <c r="Y103" s="645"/>
      <c r="Z103" s="645"/>
      <c r="AA103" s="645"/>
      <c r="AB103" s="645"/>
      <c r="AC103" s="645"/>
      <c r="AD103" s="645"/>
      <c r="AE103" s="645"/>
      <c r="AF103" s="645"/>
      <c r="AG103" s="645"/>
      <c r="AH103" s="645"/>
      <c r="AI103" s="645"/>
      <c r="AJ103" s="645"/>
      <c r="AK103" s="324" t="str">
        <f>IF(H7="", "", IF(AM102=TRUE, "", IF(OR(AND(AI105="該当", AN112&gt;=2, AN116&gt;=2, AN120&gt;=2, AN125&gt;=2, AN129&gt;=3, OR(AM129=TRUE,AM130= TRUE), AN136&gt;=2), AND(AI105="", AI108="該当", AN112&gt;=1, AN116&gt;=1, AN120&gt;=1, AN125&gt;=1, AN129&gt;=2, AN136&gt;=1)), "○", "×")))</f>
        <v/>
      </c>
      <c r="AL103" s="107"/>
      <c r="AM103" s="109"/>
      <c r="AN103" s="109"/>
      <c r="AO103" s="109"/>
      <c r="AP103" s="109"/>
      <c r="AQ103" s="109"/>
      <c r="AR103" s="109"/>
      <c r="AS103" s="109"/>
      <c r="AT103" s="109"/>
      <c r="AU103" s="109"/>
      <c r="AV103" s="109"/>
      <c r="AW103" s="109"/>
      <c r="AX103" s="322"/>
      <c r="AY103" s="322"/>
      <c r="AZ103" s="323"/>
    </row>
    <row r="104" spans="1:57" s="158" customFormat="1" ht="6.6" customHeight="1" thickBot="1">
      <c r="A104" s="107"/>
      <c r="B104" s="290"/>
      <c r="C104" s="107"/>
      <c r="D104" s="107"/>
      <c r="E104" s="107"/>
      <c r="F104" s="107"/>
      <c r="G104" s="107"/>
      <c r="H104" s="107"/>
      <c r="I104" s="107"/>
      <c r="J104" s="107"/>
      <c r="K104" s="107"/>
      <c r="L104" s="107"/>
      <c r="M104" s="107"/>
      <c r="N104" s="107"/>
      <c r="O104" s="107"/>
      <c r="P104" s="107"/>
      <c r="Q104" s="107"/>
      <c r="R104" s="107"/>
      <c r="S104" s="107"/>
      <c r="T104" s="107"/>
      <c r="U104" s="107"/>
      <c r="V104" s="107"/>
      <c r="W104" s="107"/>
      <c r="X104" s="107"/>
      <c r="Y104" s="107"/>
      <c r="Z104" s="107"/>
      <c r="AA104" s="107"/>
      <c r="AB104" s="107"/>
      <c r="AC104" s="107"/>
      <c r="AD104" s="107"/>
      <c r="AE104" s="107"/>
      <c r="AF104" s="107"/>
      <c r="AG104" s="107"/>
      <c r="AH104" s="107"/>
      <c r="AI104" s="107"/>
      <c r="AJ104" s="107"/>
      <c r="AK104" s="107"/>
      <c r="AL104" s="157"/>
      <c r="AM104" s="215"/>
      <c r="AN104" s="215"/>
      <c r="AO104" s="215"/>
      <c r="AP104" s="215"/>
      <c r="AQ104" s="215"/>
      <c r="AR104" s="215"/>
      <c r="AS104" s="215"/>
      <c r="AT104" s="215"/>
      <c r="AU104" s="215"/>
      <c r="AV104" s="215"/>
      <c r="AW104" s="215"/>
      <c r="AX104" s="325"/>
      <c r="AY104" s="325"/>
      <c r="AZ104" s="323"/>
    </row>
    <row r="105" spans="1:57" s="158" customFormat="1" ht="13.9" customHeight="1" thickBot="1">
      <c r="A105" s="107"/>
      <c r="B105" s="326" t="s">
        <v>1984</v>
      </c>
      <c r="C105" s="170"/>
      <c r="D105" s="170"/>
      <c r="E105" s="170"/>
      <c r="F105" s="170"/>
      <c r="G105" s="170"/>
      <c r="H105" s="170"/>
      <c r="I105" s="170"/>
      <c r="J105" s="170"/>
      <c r="K105" s="170"/>
      <c r="L105" s="170"/>
      <c r="M105" s="170"/>
      <c r="N105" s="170"/>
      <c r="O105" s="170"/>
      <c r="P105" s="170"/>
      <c r="Q105" s="170"/>
      <c r="R105" s="170"/>
      <c r="S105" s="170"/>
      <c r="T105" s="170"/>
      <c r="U105" s="170"/>
      <c r="V105" s="157"/>
      <c r="W105" s="170"/>
      <c r="X105" s="170"/>
      <c r="Y105" s="170"/>
      <c r="Z105" s="170"/>
      <c r="AA105" s="170"/>
      <c r="AB105" s="170"/>
      <c r="AC105" s="170"/>
      <c r="AD105" s="170"/>
      <c r="AE105" s="170"/>
      <c r="AF105" s="170"/>
      <c r="AG105" s="170"/>
      <c r="AH105" s="157"/>
      <c r="AI105" s="920" t="str">
        <f>IF(AN49&lt;&gt;0, "該当", "")</f>
        <v>該当</v>
      </c>
      <c r="AJ105" s="921"/>
      <c r="AK105" s="922"/>
      <c r="AL105" s="157"/>
      <c r="AX105" s="323"/>
      <c r="AY105" s="323"/>
      <c r="AZ105" s="323"/>
    </row>
    <row r="106" spans="1:57" s="158" customFormat="1" ht="45" customHeight="1">
      <c r="A106" s="107"/>
      <c r="B106" s="239" t="s">
        <v>59</v>
      </c>
      <c r="C106" s="899" t="s">
        <v>2130</v>
      </c>
      <c r="D106" s="899"/>
      <c r="E106" s="899"/>
      <c r="F106" s="899"/>
      <c r="G106" s="899"/>
      <c r="H106" s="899"/>
      <c r="I106" s="899"/>
      <c r="J106" s="899"/>
      <c r="K106" s="899"/>
      <c r="L106" s="899"/>
      <c r="M106" s="899"/>
      <c r="N106" s="899"/>
      <c r="O106" s="899"/>
      <c r="P106" s="899"/>
      <c r="Q106" s="899"/>
      <c r="R106" s="899"/>
      <c r="S106" s="899"/>
      <c r="T106" s="899"/>
      <c r="U106" s="899"/>
      <c r="V106" s="899"/>
      <c r="W106" s="899"/>
      <c r="X106" s="899"/>
      <c r="Y106" s="899"/>
      <c r="Z106" s="899"/>
      <c r="AA106" s="899"/>
      <c r="AB106" s="899"/>
      <c r="AC106" s="899"/>
      <c r="AD106" s="899"/>
      <c r="AE106" s="899"/>
      <c r="AF106" s="899"/>
      <c r="AG106" s="899"/>
      <c r="AH106" s="899"/>
      <c r="AI106" s="899"/>
      <c r="AJ106" s="899"/>
      <c r="AK106" s="899"/>
      <c r="AL106" s="157"/>
      <c r="AX106" s="323"/>
      <c r="AY106" s="323"/>
      <c r="AZ106" s="323"/>
    </row>
    <row r="107" spans="1:57" s="158" customFormat="1" ht="6" customHeight="1" thickBot="1">
      <c r="A107" s="107"/>
      <c r="B107" s="239"/>
      <c r="C107" s="327"/>
      <c r="D107" s="327"/>
      <c r="E107" s="327"/>
      <c r="F107" s="327"/>
      <c r="G107" s="327"/>
      <c r="H107" s="327"/>
      <c r="I107" s="327"/>
      <c r="J107" s="327"/>
      <c r="K107" s="327"/>
      <c r="L107" s="327"/>
      <c r="M107" s="327"/>
      <c r="N107" s="327"/>
      <c r="O107" s="327"/>
      <c r="P107" s="327"/>
      <c r="Q107" s="327"/>
      <c r="R107" s="327"/>
      <c r="S107" s="327"/>
      <c r="T107" s="327"/>
      <c r="U107" s="327"/>
      <c r="V107" s="327"/>
      <c r="W107" s="327"/>
      <c r="X107" s="327"/>
      <c r="Y107" s="327"/>
      <c r="Z107" s="327"/>
      <c r="AA107" s="327"/>
      <c r="AB107" s="327"/>
      <c r="AC107" s="327"/>
      <c r="AD107" s="327"/>
      <c r="AE107" s="327"/>
      <c r="AF107" s="327"/>
      <c r="AG107" s="327"/>
      <c r="AH107" s="327"/>
      <c r="AI107" s="327"/>
      <c r="AJ107" s="327"/>
      <c r="AK107" s="327"/>
      <c r="AL107" s="157"/>
      <c r="AO107" s="109"/>
      <c r="AX107" s="323"/>
      <c r="AY107" s="323"/>
      <c r="AZ107" s="323"/>
    </row>
    <row r="108" spans="1:57" s="158" customFormat="1" ht="18" customHeight="1" thickBot="1">
      <c r="A108" s="107"/>
      <c r="B108" s="326" t="s">
        <v>1985</v>
      </c>
      <c r="C108" s="186"/>
      <c r="D108" s="186"/>
      <c r="E108" s="186"/>
      <c r="F108" s="186"/>
      <c r="G108" s="186"/>
      <c r="H108" s="186"/>
      <c r="I108" s="186"/>
      <c r="J108" s="186"/>
      <c r="K108" s="186"/>
      <c r="L108" s="186"/>
      <c r="M108" s="186"/>
      <c r="N108" s="186"/>
      <c r="O108" s="186"/>
      <c r="P108" s="186"/>
      <c r="Q108" s="186"/>
      <c r="R108" s="186"/>
      <c r="S108" s="186"/>
      <c r="T108" s="186"/>
      <c r="U108" s="186"/>
      <c r="V108" s="186"/>
      <c r="W108" s="186"/>
      <c r="X108" s="186"/>
      <c r="Y108" s="186"/>
      <c r="Z108" s="186"/>
      <c r="AA108" s="186"/>
      <c r="AB108" s="186"/>
      <c r="AC108" s="186"/>
      <c r="AD108" s="186"/>
      <c r="AE108" s="186"/>
      <c r="AF108" s="186"/>
      <c r="AG108" s="186"/>
      <c r="AH108" s="170"/>
      <c r="AI108" s="900" t="str">
        <f>IF(AN47=AN49, "", "該当")</f>
        <v>該当</v>
      </c>
      <c r="AJ108" s="901"/>
      <c r="AK108" s="902"/>
      <c r="AL108" s="157"/>
      <c r="AX108" s="323"/>
      <c r="AY108" s="323"/>
      <c r="AZ108" s="323"/>
    </row>
    <row r="109" spans="1:57" s="158" customFormat="1" ht="43.15" customHeight="1">
      <c r="A109" s="107"/>
      <c r="B109" s="239" t="s">
        <v>59</v>
      </c>
      <c r="C109" s="899" t="s">
        <v>2003</v>
      </c>
      <c r="D109" s="899"/>
      <c r="E109" s="899"/>
      <c r="F109" s="899"/>
      <c r="G109" s="899"/>
      <c r="H109" s="899"/>
      <c r="I109" s="899"/>
      <c r="J109" s="899"/>
      <c r="K109" s="899"/>
      <c r="L109" s="899"/>
      <c r="M109" s="899"/>
      <c r="N109" s="899"/>
      <c r="O109" s="899"/>
      <c r="P109" s="899"/>
      <c r="Q109" s="899"/>
      <c r="R109" s="899"/>
      <c r="S109" s="899"/>
      <c r="T109" s="899"/>
      <c r="U109" s="899"/>
      <c r="V109" s="899"/>
      <c r="W109" s="899"/>
      <c r="X109" s="899"/>
      <c r="Y109" s="899"/>
      <c r="Z109" s="899"/>
      <c r="AA109" s="899"/>
      <c r="AB109" s="899"/>
      <c r="AC109" s="899"/>
      <c r="AD109" s="899"/>
      <c r="AE109" s="899"/>
      <c r="AF109" s="899"/>
      <c r="AG109" s="899"/>
      <c r="AH109" s="899"/>
      <c r="AI109" s="899"/>
      <c r="AJ109" s="899"/>
      <c r="AK109" s="899"/>
      <c r="AL109" s="157"/>
      <c r="AV109" s="317"/>
    </row>
    <row r="110" spans="1:57" s="158" customFormat="1" ht="9" customHeight="1" thickBot="1">
      <c r="A110" s="107"/>
      <c r="B110" s="239"/>
      <c r="C110" s="327"/>
      <c r="D110" s="327"/>
      <c r="E110" s="327"/>
      <c r="F110" s="327"/>
      <c r="G110" s="327"/>
      <c r="H110" s="327"/>
      <c r="I110" s="327"/>
      <c r="J110" s="327"/>
      <c r="K110" s="327"/>
      <c r="L110" s="327"/>
      <c r="M110" s="327"/>
      <c r="N110" s="327"/>
      <c r="O110" s="327"/>
      <c r="P110" s="327"/>
      <c r="Q110" s="327"/>
      <c r="R110" s="327"/>
      <c r="S110" s="327"/>
      <c r="T110" s="327"/>
      <c r="U110" s="327"/>
      <c r="V110" s="327"/>
      <c r="W110" s="327"/>
      <c r="X110" s="327"/>
      <c r="Y110" s="327"/>
      <c r="Z110" s="327"/>
      <c r="AA110" s="327"/>
      <c r="AB110" s="327"/>
      <c r="AC110" s="327"/>
      <c r="AD110" s="327"/>
      <c r="AE110" s="327"/>
      <c r="AF110" s="327"/>
      <c r="AG110" s="327"/>
      <c r="AH110" s="327"/>
      <c r="AI110" s="327"/>
      <c r="AJ110" s="327"/>
      <c r="AK110" s="327"/>
      <c r="AL110" s="157"/>
    </row>
    <row r="111" spans="1:57" s="158" customFormat="1" ht="18" customHeight="1" thickBot="1">
      <c r="A111" s="107"/>
      <c r="B111" s="903" t="s">
        <v>81</v>
      </c>
      <c r="C111" s="904"/>
      <c r="D111" s="904"/>
      <c r="E111" s="904"/>
      <c r="F111" s="646" t="s">
        <v>82</v>
      </c>
      <c r="G111" s="647"/>
      <c r="H111" s="647"/>
      <c r="I111" s="647"/>
      <c r="J111" s="647"/>
      <c r="K111" s="647"/>
      <c r="L111" s="647"/>
      <c r="M111" s="647"/>
      <c r="N111" s="647"/>
      <c r="O111" s="647"/>
      <c r="P111" s="647"/>
      <c r="Q111" s="647"/>
      <c r="R111" s="647"/>
      <c r="S111" s="647"/>
      <c r="T111" s="647"/>
      <c r="U111" s="647"/>
      <c r="V111" s="647"/>
      <c r="W111" s="647"/>
      <c r="X111" s="647"/>
      <c r="Y111" s="647"/>
      <c r="Z111" s="647"/>
      <c r="AA111" s="647"/>
      <c r="AB111" s="647"/>
      <c r="AC111" s="647"/>
      <c r="AD111" s="647"/>
      <c r="AE111" s="647"/>
      <c r="AF111" s="647"/>
      <c r="AG111" s="647"/>
      <c r="AH111" s="647"/>
      <c r="AI111" s="647"/>
      <c r="AJ111" s="647"/>
      <c r="AK111" s="648"/>
      <c r="AL111" s="157"/>
      <c r="AM111" s="328"/>
      <c r="AN111" s="328"/>
      <c r="AO111" s="298"/>
      <c r="AP111" s="298"/>
      <c r="AQ111" s="298"/>
      <c r="AR111" s="298"/>
      <c r="AS111" s="298"/>
      <c r="AT111" s="298"/>
      <c r="AU111" s="298"/>
      <c r="AV111" s="298"/>
      <c r="AW111" s="298"/>
      <c r="AX111" s="298"/>
      <c r="AY111" s="298"/>
      <c r="AZ111" s="298"/>
    </row>
    <row r="112" spans="1:57" s="158" customFormat="1" ht="18" customHeight="1">
      <c r="A112" s="107"/>
      <c r="B112" s="847" t="s">
        <v>83</v>
      </c>
      <c r="C112" s="848"/>
      <c r="D112" s="848"/>
      <c r="E112" s="849"/>
      <c r="F112" s="373"/>
      <c r="G112" s="905" t="s">
        <v>2019</v>
      </c>
      <c r="H112" s="905"/>
      <c r="I112" s="905"/>
      <c r="J112" s="905"/>
      <c r="K112" s="905"/>
      <c r="L112" s="905"/>
      <c r="M112" s="905"/>
      <c r="N112" s="905"/>
      <c r="O112" s="905"/>
      <c r="P112" s="905"/>
      <c r="Q112" s="905"/>
      <c r="R112" s="905"/>
      <c r="S112" s="905"/>
      <c r="T112" s="905"/>
      <c r="U112" s="905"/>
      <c r="V112" s="905"/>
      <c r="W112" s="905"/>
      <c r="X112" s="905"/>
      <c r="Y112" s="905"/>
      <c r="Z112" s="905"/>
      <c r="AA112" s="905"/>
      <c r="AB112" s="905"/>
      <c r="AC112" s="905"/>
      <c r="AD112" s="905"/>
      <c r="AE112" s="905"/>
      <c r="AF112" s="905"/>
      <c r="AG112" s="905"/>
      <c r="AH112" s="905"/>
      <c r="AI112" s="905"/>
      <c r="AJ112" s="905"/>
      <c r="AK112" s="906"/>
      <c r="AL112" s="157"/>
      <c r="AM112" s="519" t="b">
        <v>0</v>
      </c>
      <c r="AN112" s="914">
        <f>COUNTIF(AM112:AM115, TRUE)</f>
        <v>0</v>
      </c>
      <c r="AO112" s="316"/>
      <c r="AP112" s="316"/>
      <c r="AQ112" s="669" t="str">
        <f>IF(AI105="該当",  "！この区分（４項目）から２つ以上の取組が選択されていません。",  "！この区分（４項目）から１つ以上の取組が選択されていません。")</f>
        <v>！この区分（４項目）から２つ以上の取組が選択されていません。</v>
      </c>
      <c r="AR112" s="670"/>
      <c r="AS112" s="670"/>
      <c r="AT112" s="670"/>
      <c r="AU112" s="670"/>
      <c r="AV112" s="670"/>
      <c r="AW112" s="670"/>
      <c r="AX112" s="670"/>
      <c r="AY112" s="670"/>
      <c r="AZ112" s="670"/>
      <c r="BA112" s="670"/>
      <c r="BB112" s="670"/>
      <c r="BC112" s="670"/>
      <c r="BD112" s="670"/>
      <c r="BE112" s="671"/>
    </row>
    <row r="113" spans="1:57" s="158" customFormat="1" ht="18" customHeight="1">
      <c r="A113" s="107"/>
      <c r="B113" s="850"/>
      <c r="C113" s="851"/>
      <c r="D113" s="851"/>
      <c r="E113" s="852"/>
      <c r="F113" s="382"/>
      <c r="G113" s="633" t="s">
        <v>1924</v>
      </c>
      <c r="H113" s="633"/>
      <c r="I113" s="633"/>
      <c r="J113" s="633"/>
      <c r="K113" s="633"/>
      <c r="L113" s="633"/>
      <c r="M113" s="633"/>
      <c r="N113" s="633"/>
      <c r="O113" s="633"/>
      <c r="P113" s="633"/>
      <c r="Q113" s="633"/>
      <c r="R113" s="633"/>
      <c r="S113" s="633"/>
      <c r="T113" s="633"/>
      <c r="U113" s="633"/>
      <c r="V113" s="633"/>
      <c r="W113" s="633"/>
      <c r="X113" s="633"/>
      <c r="Y113" s="633"/>
      <c r="Z113" s="633"/>
      <c r="AA113" s="633"/>
      <c r="AB113" s="633"/>
      <c r="AC113" s="633"/>
      <c r="AD113" s="633"/>
      <c r="AE113" s="633"/>
      <c r="AF113" s="633"/>
      <c r="AG113" s="633"/>
      <c r="AH113" s="633"/>
      <c r="AI113" s="633"/>
      <c r="AJ113" s="633"/>
      <c r="AK113" s="329"/>
      <c r="AL113" s="157"/>
      <c r="AM113" s="519" t="b">
        <v>0</v>
      </c>
      <c r="AN113" s="914"/>
      <c r="AO113" s="316"/>
      <c r="AP113" s="316"/>
      <c r="AQ113" s="672"/>
      <c r="AR113" s="673"/>
      <c r="AS113" s="673"/>
      <c r="AT113" s="673"/>
      <c r="AU113" s="673"/>
      <c r="AV113" s="673"/>
      <c r="AW113" s="673"/>
      <c r="AX113" s="673"/>
      <c r="AY113" s="673"/>
      <c r="AZ113" s="673"/>
      <c r="BA113" s="673"/>
      <c r="BB113" s="673"/>
      <c r="BC113" s="673"/>
      <c r="BD113" s="673"/>
      <c r="BE113" s="674"/>
    </row>
    <row r="114" spans="1:57" s="158" customFormat="1" ht="18" customHeight="1">
      <c r="A114" s="107"/>
      <c r="B114" s="850"/>
      <c r="C114" s="851"/>
      <c r="D114" s="851"/>
      <c r="E114" s="852"/>
      <c r="F114" s="382"/>
      <c r="G114" s="846" t="s">
        <v>2020</v>
      </c>
      <c r="H114" s="846"/>
      <c r="I114" s="846"/>
      <c r="J114" s="846"/>
      <c r="K114" s="846"/>
      <c r="L114" s="846"/>
      <c r="M114" s="846"/>
      <c r="N114" s="846"/>
      <c r="O114" s="846"/>
      <c r="P114" s="846"/>
      <c r="Q114" s="846"/>
      <c r="R114" s="846"/>
      <c r="S114" s="846"/>
      <c r="T114" s="846"/>
      <c r="U114" s="846"/>
      <c r="V114" s="846"/>
      <c r="W114" s="846"/>
      <c r="X114" s="846"/>
      <c r="Y114" s="846"/>
      <c r="Z114" s="846"/>
      <c r="AA114" s="846"/>
      <c r="AB114" s="846"/>
      <c r="AC114" s="846"/>
      <c r="AD114" s="846"/>
      <c r="AE114" s="846"/>
      <c r="AF114" s="846"/>
      <c r="AG114" s="846"/>
      <c r="AH114" s="846"/>
      <c r="AI114" s="846"/>
      <c r="AJ114" s="846"/>
      <c r="AK114" s="857"/>
      <c r="AL114" s="157"/>
      <c r="AM114" s="519" t="b">
        <v>0</v>
      </c>
      <c r="AN114" s="914"/>
      <c r="AO114" s="316"/>
      <c r="AP114" s="316"/>
      <c r="AQ114" s="672"/>
      <c r="AR114" s="673"/>
      <c r="AS114" s="673"/>
      <c r="AT114" s="673"/>
      <c r="AU114" s="673"/>
      <c r="AV114" s="673"/>
      <c r="AW114" s="673"/>
      <c r="AX114" s="673"/>
      <c r="AY114" s="673"/>
      <c r="AZ114" s="673"/>
      <c r="BA114" s="673"/>
      <c r="BB114" s="673"/>
      <c r="BC114" s="673"/>
      <c r="BD114" s="673"/>
      <c r="BE114" s="674"/>
    </row>
    <row r="115" spans="1:57" s="158" customFormat="1" ht="15.6" customHeight="1" thickBot="1">
      <c r="A115" s="107"/>
      <c r="B115" s="853"/>
      <c r="C115" s="854"/>
      <c r="D115" s="854"/>
      <c r="E115" s="855"/>
      <c r="F115" s="374"/>
      <c r="G115" s="907" t="s">
        <v>2021</v>
      </c>
      <c r="H115" s="907"/>
      <c r="I115" s="907"/>
      <c r="J115" s="907"/>
      <c r="K115" s="907"/>
      <c r="L115" s="907"/>
      <c r="M115" s="907"/>
      <c r="N115" s="907"/>
      <c r="O115" s="907"/>
      <c r="P115" s="907"/>
      <c r="Q115" s="907"/>
      <c r="R115" s="907"/>
      <c r="S115" s="907"/>
      <c r="T115" s="907"/>
      <c r="U115" s="907"/>
      <c r="V115" s="907"/>
      <c r="W115" s="907"/>
      <c r="X115" s="907"/>
      <c r="Y115" s="907"/>
      <c r="Z115" s="907"/>
      <c r="AA115" s="907"/>
      <c r="AB115" s="907"/>
      <c r="AC115" s="907"/>
      <c r="AD115" s="907"/>
      <c r="AE115" s="907"/>
      <c r="AF115" s="907"/>
      <c r="AG115" s="907"/>
      <c r="AH115" s="907"/>
      <c r="AI115" s="907"/>
      <c r="AJ115" s="907"/>
      <c r="AK115" s="330"/>
      <c r="AL115" s="157"/>
      <c r="AM115" s="519" t="b">
        <v>0</v>
      </c>
      <c r="AN115" s="914"/>
      <c r="AO115" s="316"/>
      <c r="AP115" s="316"/>
      <c r="AQ115" s="675"/>
      <c r="AR115" s="676"/>
      <c r="AS115" s="676"/>
      <c r="AT115" s="676"/>
      <c r="AU115" s="676"/>
      <c r="AV115" s="676"/>
      <c r="AW115" s="676"/>
      <c r="AX115" s="676"/>
      <c r="AY115" s="676"/>
      <c r="AZ115" s="676"/>
      <c r="BA115" s="676"/>
      <c r="BB115" s="676"/>
      <c r="BC115" s="676"/>
      <c r="BD115" s="676"/>
      <c r="BE115" s="677"/>
    </row>
    <row r="116" spans="1:57" s="158" customFormat="1" ht="28.9" customHeight="1">
      <c r="A116" s="107"/>
      <c r="B116" s="847" t="s">
        <v>84</v>
      </c>
      <c r="C116" s="848"/>
      <c r="D116" s="848"/>
      <c r="E116" s="849"/>
      <c r="F116" s="383"/>
      <c r="G116" s="858" t="s">
        <v>2022</v>
      </c>
      <c r="H116" s="858"/>
      <c r="I116" s="858"/>
      <c r="J116" s="858"/>
      <c r="K116" s="858"/>
      <c r="L116" s="858"/>
      <c r="M116" s="858"/>
      <c r="N116" s="858"/>
      <c r="O116" s="858"/>
      <c r="P116" s="858"/>
      <c r="Q116" s="858"/>
      <c r="R116" s="858"/>
      <c r="S116" s="858"/>
      <c r="T116" s="858"/>
      <c r="U116" s="858"/>
      <c r="V116" s="858"/>
      <c r="W116" s="858"/>
      <c r="X116" s="858"/>
      <c r="Y116" s="858"/>
      <c r="Z116" s="858"/>
      <c r="AA116" s="858"/>
      <c r="AB116" s="858"/>
      <c r="AC116" s="858"/>
      <c r="AD116" s="858"/>
      <c r="AE116" s="858"/>
      <c r="AF116" s="858"/>
      <c r="AG116" s="858"/>
      <c r="AH116" s="858"/>
      <c r="AI116" s="858"/>
      <c r="AJ116" s="858"/>
      <c r="AK116" s="859"/>
      <c r="AL116" s="157"/>
      <c r="AM116" s="519" t="b">
        <v>0</v>
      </c>
      <c r="AN116" s="914">
        <f>COUNTIF(AM116:AM119, TRUE)</f>
        <v>0</v>
      </c>
      <c r="AO116" s="316"/>
      <c r="AP116" s="316"/>
      <c r="AQ116" s="669" t="str">
        <f>IF(AI105="該当", "！この区分（４項目）から２つ以上の取組が選択されていません。",  "！この区分（４項目）から１つ以上の取組が選択されていません。")</f>
        <v>！この区分（４項目）から２つ以上の取組が選択されていません。</v>
      </c>
      <c r="AR116" s="670"/>
      <c r="AS116" s="670"/>
      <c r="AT116" s="670"/>
      <c r="AU116" s="670"/>
      <c r="AV116" s="670"/>
      <c r="AW116" s="670"/>
      <c r="AX116" s="670"/>
      <c r="AY116" s="670"/>
      <c r="AZ116" s="670"/>
      <c r="BA116" s="670"/>
      <c r="BB116" s="670"/>
      <c r="BC116" s="670"/>
      <c r="BD116" s="670"/>
      <c r="BE116" s="671"/>
    </row>
    <row r="117" spans="1:57" s="158" customFormat="1" ht="18" customHeight="1">
      <c r="A117" s="107"/>
      <c r="B117" s="850"/>
      <c r="C117" s="851"/>
      <c r="D117" s="851"/>
      <c r="E117" s="852"/>
      <c r="F117" s="382"/>
      <c r="G117" s="633" t="s">
        <v>2023</v>
      </c>
      <c r="H117" s="633"/>
      <c r="I117" s="633"/>
      <c r="J117" s="633"/>
      <c r="K117" s="633"/>
      <c r="L117" s="633"/>
      <c r="M117" s="633"/>
      <c r="N117" s="633"/>
      <c r="O117" s="633"/>
      <c r="P117" s="633"/>
      <c r="Q117" s="633"/>
      <c r="R117" s="633"/>
      <c r="S117" s="633"/>
      <c r="T117" s="633"/>
      <c r="U117" s="633"/>
      <c r="V117" s="633"/>
      <c r="W117" s="633"/>
      <c r="X117" s="633"/>
      <c r="Y117" s="633"/>
      <c r="Z117" s="633"/>
      <c r="AA117" s="633"/>
      <c r="AB117" s="633"/>
      <c r="AC117" s="633"/>
      <c r="AD117" s="633"/>
      <c r="AE117" s="633"/>
      <c r="AF117" s="633"/>
      <c r="AG117" s="633"/>
      <c r="AH117" s="633"/>
      <c r="AI117" s="633"/>
      <c r="AJ117" s="633"/>
      <c r="AK117" s="331"/>
      <c r="AL117" s="157"/>
      <c r="AM117" s="519" t="b">
        <v>0</v>
      </c>
      <c r="AN117" s="914"/>
      <c r="AO117" s="316"/>
      <c r="AP117" s="316"/>
      <c r="AQ117" s="672"/>
      <c r="AR117" s="673"/>
      <c r="AS117" s="673"/>
      <c r="AT117" s="673"/>
      <c r="AU117" s="673"/>
      <c r="AV117" s="673"/>
      <c r="AW117" s="673"/>
      <c r="AX117" s="673"/>
      <c r="AY117" s="673"/>
      <c r="AZ117" s="673"/>
      <c r="BA117" s="673"/>
      <c r="BB117" s="673"/>
      <c r="BC117" s="673"/>
      <c r="BD117" s="673"/>
      <c r="BE117" s="674"/>
    </row>
    <row r="118" spans="1:57" s="158" customFormat="1" ht="18" customHeight="1">
      <c r="A118" s="107"/>
      <c r="B118" s="850"/>
      <c r="C118" s="851"/>
      <c r="D118" s="851"/>
      <c r="E118" s="852"/>
      <c r="F118" s="382"/>
      <c r="G118" s="633" t="s">
        <v>1925</v>
      </c>
      <c r="H118" s="633"/>
      <c r="I118" s="633"/>
      <c r="J118" s="633"/>
      <c r="K118" s="633"/>
      <c r="L118" s="633"/>
      <c r="M118" s="633"/>
      <c r="N118" s="633"/>
      <c r="O118" s="633"/>
      <c r="P118" s="633"/>
      <c r="Q118" s="633"/>
      <c r="R118" s="633"/>
      <c r="S118" s="633"/>
      <c r="T118" s="633"/>
      <c r="U118" s="633"/>
      <c r="V118" s="633"/>
      <c r="W118" s="633"/>
      <c r="X118" s="633"/>
      <c r="Y118" s="633"/>
      <c r="Z118" s="633"/>
      <c r="AA118" s="633"/>
      <c r="AB118" s="633"/>
      <c r="AC118" s="633"/>
      <c r="AD118" s="633"/>
      <c r="AE118" s="633"/>
      <c r="AF118" s="633"/>
      <c r="AG118" s="633"/>
      <c r="AH118" s="633"/>
      <c r="AI118" s="633"/>
      <c r="AJ118" s="633"/>
      <c r="AK118" s="329"/>
      <c r="AL118" s="157"/>
      <c r="AM118" s="519" t="b">
        <v>0</v>
      </c>
      <c r="AN118" s="914"/>
      <c r="AO118" s="316"/>
      <c r="AP118" s="316"/>
      <c r="AQ118" s="672"/>
      <c r="AR118" s="673"/>
      <c r="AS118" s="673"/>
      <c r="AT118" s="673"/>
      <c r="AU118" s="673"/>
      <c r="AV118" s="673"/>
      <c r="AW118" s="673"/>
      <c r="AX118" s="673"/>
      <c r="AY118" s="673"/>
      <c r="AZ118" s="673"/>
      <c r="BA118" s="673"/>
      <c r="BB118" s="673"/>
      <c r="BC118" s="673"/>
      <c r="BD118" s="673"/>
      <c r="BE118" s="674"/>
    </row>
    <row r="119" spans="1:57" s="158" customFormat="1" ht="18" customHeight="1" thickBot="1">
      <c r="A119" s="107"/>
      <c r="B119" s="853"/>
      <c r="C119" s="854"/>
      <c r="D119" s="854"/>
      <c r="E119" s="855"/>
      <c r="F119" s="384"/>
      <c r="G119" s="864" t="s">
        <v>1926</v>
      </c>
      <c r="H119" s="864"/>
      <c r="I119" s="864"/>
      <c r="J119" s="864"/>
      <c r="K119" s="864"/>
      <c r="L119" s="864"/>
      <c r="M119" s="864"/>
      <c r="N119" s="864"/>
      <c r="O119" s="864"/>
      <c r="P119" s="864"/>
      <c r="Q119" s="864"/>
      <c r="R119" s="864"/>
      <c r="S119" s="864"/>
      <c r="T119" s="864"/>
      <c r="U119" s="864"/>
      <c r="V119" s="864"/>
      <c r="W119" s="864"/>
      <c r="X119" s="864"/>
      <c r="Y119" s="864"/>
      <c r="Z119" s="864"/>
      <c r="AA119" s="864"/>
      <c r="AB119" s="864"/>
      <c r="AC119" s="864"/>
      <c r="AD119" s="864"/>
      <c r="AE119" s="864"/>
      <c r="AF119" s="864"/>
      <c r="AG119" s="864"/>
      <c r="AH119" s="864"/>
      <c r="AI119" s="864"/>
      <c r="AJ119" s="864"/>
      <c r="AK119" s="863"/>
      <c r="AL119" s="157"/>
      <c r="AM119" s="519" t="b">
        <v>0</v>
      </c>
      <c r="AN119" s="914"/>
      <c r="AO119" s="316"/>
      <c r="AP119" s="316"/>
      <c r="AQ119" s="675"/>
      <c r="AR119" s="676"/>
      <c r="AS119" s="676"/>
      <c r="AT119" s="676"/>
      <c r="AU119" s="676"/>
      <c r="AV119" s="676"/>
      <c r="AW119" s="676"/>
      <c r="AX119" s="676"/>
      <c r="AY119" s="676"/>
      <c r="AZ119" s="676"/>
      <c r="BA119" s="676"/>
      <c r="BB119" s="676"/>
      <c r="BC119" s="676"/>
      <c r="BD119" s="676"/>
      <c r="BE119" s="677"/>
    </row>
    <row r="120" spans="1:57" s="158" customFormat="1" ht="21.6" customHeight="1">
      <c r="A120" s="107"/>
      <c r="B120" s="847" t="s">
        <v>85</v>
      </c>
      <c r="C120" s="848"/>
      <c r="D120" s="848"/>
      <c r="E120" s="849"/>
      <c r="F120" s="385"/>
      <c r="G120" s="856" t="s">
        <v>2024</v>
      </c>
      <c r="H120" s="856"/>
      <c r="I120" s="856"/>
      <c r="J120" s="856"/>
      <c r="K120" s="856"/>
      <c r="L120" s="856"/>
      <c r="M120" s="856"/>
      <c r="N120" s="856"/>
      <c r="O120" s="856"/>
      <c r="P120" s="856"/>
      <c r="Q120" s="856"/>
      <c r="R120" s="856"/>
      <c r="S120" s="856"/>
      <c r="T120" s="856"/>
      <c r="U120" s="856"/>
      <c r="V120" s="856"/>
      <c r="W120" s="856"/>
      <c r="X120" s="856"/>
      <c r="Y120" s="856"/>
      <c r="Z120" s="856"/>
      <c r="AA120" s="856"/>
      <c r="AB120" s="856"/>
      <c r="AC120" s="856"/>
      <c r="AD120" s="856"/>
      <c r="AE120" s="856"/>
      <c r="AF120" s="856"/>
      <c r="AG120" s="856"/>
      <c r="AH120" s="856"/>
      <c r="AI120" s="856"/>
      <c r="AJ120" s="856"/>
      <c r="AK120" s="331"/>
      <c r="AL120" s="157"/>
      <c r="AM120" s="519" t="b">
        <v>0</v>
      </c>
      <c r="AN120" s="914">
        <f>COUNTIF(AM120:AM124, TRUE)</f>
        <v>0</v>
      </c>
      <c r="AO120" s="316"/>
      <c r="AP120" s="316"/>
      <c r="AQ120" s="669" t="str">
        <f>IF(AI105="該当", "！この区分（５項目）から２つ以上の取組が選択されていません。",  "！この区分（５項目）から１つ以上の取組が選択されていません。")</f>
        <v>！この区分（５項目）から２つ以上の取組が選択されていません。</v>
      </c>
      <c r="AR120" s="670"/>
      <c r="AS120" s="670"/>
      <c r="AT120" s="670"/>
      <c r="AU120" s="670"/>
      <c r="AV120" s="670"/>
      <c r="AW120" s="670"/>
      <c r="AX120" s="670"/>
      <c r="AY120" s="670"/>
      <c r="AZ120" s="670"/>
      <c r="BA120" s="670"/>
      <c r="BB120" s="670"/>
      <c r="BC120" s="670"/>
      <c r="BD120" s="670"/>
      <c r="BE120" s="671"/>
    </row>
    <row r="121" spans="1:57" s="158" customFormat="1" ht="21.6" customHeight="1">
      <c r="A121" s="107"/>
      <c r="B121" s="850"/>
      <c r="C121" s="851"/>
      <c r="D121" s="851"/>
      <c r="E121" s="852"/>
      <c r="F121" s="382"/>
      <c r="G121" s="846" t="s">
        <v>1927</v>
      </c>
      <c r="H121" s="846"/>
      <c r="I121" s="846"/>
      <c r="J121" s="846"/>
      <c r="K121" s="846"/>
      <c r="L121" s="846"/>
      <c r="M121" s="846"/>
      <c r="N121" s="846"/>
      <c r="O121" s="846"/>
      <c r="P121" s="846"/>
      <c r="Q121" s="846"/>
      <c r="R121" s="846"/>
      <c r="S121" s="846"/>
      <c r="T121" s="846"/>
      <c r="U121" s="846"/>
      <c r="V121" s="846"/>
      <c r="W121" s="846"/>
      <c r="X121" s="846"/>
      <c r="Y121" s="846"/>
      <c r="Z121" s="846"/>
      <c r="AA121" s="846"/>
      <c r="AB121" s="846"/>
      <c r="AC121" s="846"/>
      <c r="AD121" s="846"/>
      <c r="AE121" s="846"/>
      <c r="AF121" s="846"/>
      <c r="AG121" s="846"/>
      <c r="AH121" s="846"/>
      <c r="AI121" s="846"/>
      <c r="AJ121" s="846"/>
      <c r="AK121" s="857"/>
      <c r="AL121" s="157"/>
      <c r="AM121" s="519" t="b">
        <v>0</v>
      </c>
      <c r="AN121" s="914"/>
      <c r="AO121" s="316"/>
      <c r="AP121" s="316"/>
      <c r="AQ121" s="672"/>
      <c r="AR121" s="673"/>
      <c r="AS121" s="673"/>
      <c r="AT121" s="673"/>
      <c r="AU121" s="673"/>
      <c r="AV121" s="673"/>
      <c r="AW121" s="673"/>
      <c r="AX121" s="673"/>
      <c r="AY121" s="673"/>
      <c r="AZ121" s="673"/>
      <c r="BA121" s="673"/>
      <c r="BB121" s="673"/>
      <c r="BC121" s="673"/>
      <c r="BD121" s="673"/>
      <c r="BE121" s="674"/>
    </row>
    <row r="122" spans="1:57" s="158" customFormat="1" ht="23.45" customHeight="1">
      <c r="A122" s="107"/>
      <c r="B122" s="850"/>
      <c r="C122" s="851"/>
      <c r="D122" s="851"/>
      <c r="E122" s="852"/>
      <c r="F122" s="382"/>
      <c r="G122" s="846" t="s">
        <v>2025</v>
      </c>
      <c r="H122" s="846"/>
      <c r="I122" s="846"/>
      <c r="J122" s="846"/>
      <c r="K122" s="846"/>
      <c r="L122" s="846"/>
      <c r="M122" s="846"/>
      <c r="N122" s="846"/>
      <c r="O122" s="846"/>
      <c r="P122" s="846"/>
      <c r="Q122" s="846"/>
      <c r="R122" s="846"/>
      <c r="S122" s="846"/>
      <c r="T122" s="846"/>
      <c r="U122" s="846"/>
      <c r="V122" s="846"/>
      <c r="W122" s="846"/>
      <c r="X122" s="846"/>
      <c r="Y122" s="846"/>
      <c r="Z122" s="846"/>
      <c r="AA122" s="846"/>
      <c r="AB122" s="846"/>
      <c r="AC122" s="846"/>
      <c r="AD122" s="846"/>
      <c r="AE122" s="846"/>
      <c r="AF122" s="846"/>
      <c r="AG122" s="846"/>
      <c r="AH122" s="846"/>
      <c r="AI122" s="846"/>
      <c r="AJ122" s="846"/>
      <c r="AK122" s="857"/>
      <c r="AL122" s="157"/>
      <c r="AM122" s="519" t="b">
        <v>0</v>
      </c>
      <c r="AN122" s="914"/>
      <c r="AO122" s="316"/>
      <c r="AP122" s="316"/>
      <c r="AQ122" s="672"/>
      <c r="AR122" s="673"/>
      <c r="AS122" s="673"/>
      <c r="AT122" s="673"/>
      <c r="AU122" s="673"/>
      <c r="AV122" s="673"/>
      <c r="AW122" s="673"/>
      <c r="AX122" s="673"/>
      <c r="AY122" s="673"/>
      <c r="AZ122" s="673"/>
      <c r="BA122" s="673"/>
      <c r="BB122" s="673"/>
      <c r="BC122" s="673"/>
      <c r="BD122" s="673"/>
      <c r="BE122" s="674"/>
    </row>
    <row r="123" spans="1:57" s="158" customFormat="1" ht="18" customHeight="1">
      <c r="A123" s="107"/>
      <c r="B123" s="850"/>
      <c r="C123" s="851"/>
      <c r="D123" s="851"/>
      <c r="E123" s="852"/>
      <c r="F123" s="374"/>
      <c r="G123" s="846" t="s">
        <v>2026</v>
      </c>
      <c r="H123" s="846"/>
      <c r="I123" s="846"/>
      <c r="J123" s="846"/>
      <c r="K123" s="846"/>
      <c r="L123" s="846"/>
      <c r="M123" s="846"/>
      <c r="N123" s="846"/>
      <c r="O123" s="846"/>
      <c r="P123" s="846"/>
      <c r="Q123" s="846"/>
      <c r="R123" s="846"/>
      <c r="S123" s="846"/>
      <c r="T123" s="846"/>
      <c r="U123" s="846"/>
      <c r="V123" s="846"/>
      <c r="W123" s="846"/>
      <c r="X123" s="846"/>
      <c r="Y123" s="846"/>
      <c r="Z123" s="846"/>
      <c r="AA123" s="846"/>
      <c r="AB123" s="846"/>
      <c r="AC123" s="846"/>
      <c r="AD123" s="846"/>
      <c r="AE123" s="846"/>
      <c r="AF123" s="846"/>
      <c r="AG123" s="846"/>
      <c r="AH123" s="846"/>
      <c r="AI123" s="846"/>
      <c r="AJ123" s="846"/>
      <c r="AK123" s="857"/>
      <c r="AL123" s="157"/>
      <c r="AM123" s="519" t="b">
        <v>0</v>
      </c>
      <c r="AN123" s="914"/>
      <c r="AO123" s="316"/>
      <c r="AP123" s="316"/>
      <c r="AQ123" s="672"/>
      <c r="AR123" s="673"/>
      <c r="AS123" s="673"/>
      <c r="AT123" s="673"/>
      <c r="AU123" s="673"/>
      <c r="AV123" s="673"/>
      <c r="AW123" s="673"/>
      <c r="AX123" s="673"/>
      <c r="AY123" s="673"/>
      <c r="AZ123" s="673"/>
      <c r="BA123" s="673"/>
      <c r="BB123" s="673"/>
      <c r="BC123" s="673"/>
      <c r="BD123" s="673"/>
      <c r="BE123" s="674"/>
    </row>
    <row r="124" spans="1:57" s="158" customFormat="1" ht="18" customHeight="1" thickBot="1">
      <c r="A124" s="107"/>
      <c r="B124" s="853"/>
      <c r="C124" s="854"/>
      <c r="D124" s="854"/>
      <c r="E124" s="855"/>
      <c r="F124" s="374"/>
      <c r="G124" s="838" t="s">
        <v>2027</v>
      </c>
      <c r="H124" s="838"/>
      <c r="I124" s="838"/>
      <c r="J124" s="838"/>
      <c r="K124" s="838"/>
      <c r="L124" s="838"/>
      <c r="M124" s="838"/>
      <c r="N124" s="838"/>
      <c r="O124" s="838"/>
      <c r="P124" s="838"/>
      <c r="Q124" s="838"/>
      <c r="R124" s="838"/>
      <c r="S124" s="838"/>
      <c r="T124" s="838"/>
      <c r="U124" s="838"/>
      <c r="V124" s="838"/>
      <c r="W124" s="838"/>
      <c r="X124" s="838"/>
      <c r="Y124" s="838"/>
      <c r="Z124" s="838"/>
      <c r="AA124" s="838"/>
      <c r="AB124" s="838"/>
      <c r="AC124" s="838"/>
      <c r="AD124" s="838"/>
      <c r="AE124" s="838"/>
      <c r="AF124" s="838"/>
      <c r="AG124" s="838"/>
      <c r="AH124" s="838"/>
      <c r="AI124" s="838"/>
      <c r="AJ124" s="838"/>
      <c r="AK124" s="839"/>
      <c r="AL124" s="157"/>
      <c r="AM124" s="519" t="b">
        <v>0</v>
      </c>
      <c r="AN124" s="914"/>
      <c r="AO124" s="316"/>
      <c r="AP124" s="316"/>
      <c r="AQ124" s="675"/>
      <c r="AR124" s="676"/>
      <c r="AS124" s="676"/>
      <c r="AT124" s="676"/>
      <c r="AU124" s="676"/>
      <c r="AV124" s="676"/>
      <c r="AW124" s="676"/>
      <c r="AX124" s="676"/>
      <c r="AY124" s="676"/>
      <c r="AZ124" s="676"/>
      <c r="BA124" s="676"/>
      <c r="BB124" s="676"/>
      <c r="BC124" s="676"/>
      <c r="BD124" s="676"/>
      <c r="BE124" s="677"/>
    </row>
    <row r="125" spans="1:57" s="158" customFormat="1" ht="18" customHeight="1">
      <c r="A125" s="107"/>
      <c r="B125" s="847" t="s">
        <v>86</v>
      </c>
      <c r="C125" s="848"/>
      <c r="D125" s="848"/>
      <c r="E125" s="849"/>
      <c r="F125" s="383"/>
      <c r="G125" s="858" t="s">
        <v>2028</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07"/>
      <c r="AM125" s="519" t="b">
        <v>0</v>
      </c>
      <c r="AN125" s="914">
        <f>COUNTIF(AM125:AM128, TRUE)</f>
        <v>0</v>
      </c>
      <c r="AO125" s="316"/>
      <c r="AP125" s="316"/>
      <c r="AQ125" s="669" t="str">
        <f>IF(AI105="該当", "！この区分（４項目）から２つ以上の取組が選択されていません。",  "！この区分（４項目）から１つ以上の取組が選択されていません。")</f>
        <v>！この区分（４項目）から２つ以上の取組が選択されていません。</v>
      </c>
      <c r="AR125" s="670"/>
      <c r="AS125" s="670"/>
      <c r="AT125" s="670"/>
      <c r="AU125" s="670"/>
      <c r="AV125" s="670"/>
      <c r="AW125" s="670"/>
      <c r="AX125" s="670"/>
      <c r="AY125" s="670"/>
      <c r="AZ125" s="670"/>
      <c r="BA125" s="670"/>
      <c r="BB125" s="670"/>
      <c r="BC125" s="670"/>
      <c r="BD125" s="670"/>
      <c r="BE125" s="671"/>
    </row>
    <row r="126" spans="1:57" s="158" customFormat="1" ht="18" customHeight="1">
      <c r="A126" s="107"/>
      <c r="B126" s="850"/>
      <c r="C126" s="851"/>
      <c r="D126" s="851"/>
      <c r="E126" s="852"/>
      <c r="F126" s="382"/>
      <c r="G126" s="860" t="s">
        <v>2029</v>
      </c>
      <c r="H126" s="860"/>
      <c r="I126" s="860"/>
      <c r="J126" s="860"/>
      <c r="K126" s="860"/>
      <c r="L126" s="860"/>
      <c r="M126" s="860"/>
      <c r="N126" s="860"/>
      <c r="O126" s="860"/>
      <c r="P126" s="860"/>
      <c r="Q126" s="860"/>
      <c r="R126" s="860"/>
      <c r="S126" s="860"/>
      <c r="T126" s="860"/>
      <c r="U126" s="860"/>
      <c r="V126" s="860"/>
      <c r="W126" s="860"/>
      <c r="X126" s="860"/>
      <c r="Y126" s="860"/>
      <c r="Z126" s="860"/>
      <c r="AA126" s="860"/>
      <c r="AB126" s="860"/>
      <c r="AC126" s="860"/>
      <c r="AD126" s="860"/>
      <c r="AE126" s="860"/>
      <c r="AF126" s="860"/>
      <c r="AG126" s="860"/>
      <c r="AH126" s="860"/>
      <c r="AI126" s="860"/>
      <c r="AJ126" s="860"/>
      <c r="AK126" s="861"/>
      <c r="AL126" s="157"/>
      <c r="AM126" s="519" t="b">
        <v>0</v>
      </c>
      <c r="AN126" s="914"/>
      <c r="AO126" s="316"/>
      <c r="AP126" s="316"/>
      <c r="AQ126" s="672"/>
      <c r="AR126" s="673"/>
      <c r="AS126" s="673"/>
      <c r="AT126" s="673"/>
      <c r="AU126" s="673"/>
      <c r="AV126" s="673"/>
      <c r="AW126" s="673"/>
      <c r="AX126" s="673"/>
      <c r="AY126" s="673"/>
      <c r="AZ126" s="673"/>
      <c r="BA126" s="673"/>
      <c r="BB126" s="673"/>
      <c r="BC126" s="673"/>
      <c r="BD126" s="673"/>
      <c r="BE126" s="674"/>
    </row>
    <row r="127" spans="1:57" s="158" customFormat="1" ht="20.45" customHeight="1">
      <c r="A127" s="107"/>
      <c r="B127" s="850"/>
      <c r="C127" s="851"/>
      <c r="D127" s="851"/>
      <c r="E127" s="852"/>
      <c r="F127" s="382"/>
      <c r="G127" s="846" t="s">
        <v>2030</v>
      </c>
      <c r="H127" s="846"/>
      <c r="I127" s="846"/>
      <c r="J127" s="846"/>
      <c r="K127" s="846"/>
      <c r="L127" s="846"/>
      <c r="M127" s="846"/>
      <c r="N127" s="846"/>
      <c r="O127" s="846"/>
      <c r="P127" s="846"/>
      <c r="Q127" s="846"/>
      <c r="R127" s="846"/>
      <c r="S127" s="846"/>
      <c r="T127" s="846"/>
      <c r="U127" s="846"/>
      <c r="V127" s="846"/>
      <c r="W127" s="846"/>
      <c r="X127" s="846"/>
      <c r="Y127" s="846"/>
      <c r="Z127" s="846"/>
      <c r="AA127" s="846"/>
      <c r="AB127" s="846"/>
      <c r="AC127" s="846"/>
      <c r="AD127" s="846"/>
      <c r="AE127" s="846"/>
      <c r="AF127" s="846"/>
      <c r="AG127" s="846"/>
      <c r="AH127" s="846"/>
      <c r="AI127" s="846"/>
      <c r="AJ127" s="846"/>
      <c r="AK127" s="857"/>
      <c r="AL127" s="157"/>
      <c r="AM127" s="519" t="b">
        <v>0</v>
      </c>
      <c r="AN127" s="914"/>
      <c r="AO127" s="316"/>
      <c r="AP127" s="316"/>
      <c r="AQ127" s="672"/>
      <c r="AR127" s="673"/>
      <c r="AS127" s="673"/>
      <c r="AT127" s="673"/>
      <c r="AU127" s="673"/>
      <c r="AV127" s="673"/>
      <c r="AW127" s="673"/>
      <c r="AX127" s="673"/>
      <c r="AY127" s="673"/>
      <c r="AZ127" s="673"/>
      <c r="BA127" s="673"/>
      <c r="BB127" s="673"/>
      <c r="BC127" s="673"/>
      <c r="BD127" s="673"/>
      <c r="BE127" s="674"/>
    </row>
    <row r="128" spans="1:57" s="158" customFormat="1" ht="18" customHeight="1" thickBot="1">
      <c r="A128" s="107"/>
      <c r="B128" s="853"/>
      <c r="C128" s="854"/>
      <c r="D128" s="854"/>
      <c r="E128" s="855"/>
      <c r="F128" s="384"/>
      <c r="G128" s="862" t="s">
        <v>2031</v>
      </c>
      <c r="H128" s="862"/>
      <c r="I128" s="862"/>
      <c r="J128" s="862"/>
      <c r="K128" s="862"/>
      <c r="L128" s="862"/>
      <c r="M128" s="862"/>
      <c r="N128" s="862"/>
      <c r="O128" s="862"/>
      <c r="P128" s="862"/>
      <c r="Q128" s="862"/>
      <c r="R128" s="862"/>
      <c r="S128" s="862"/>
      <c r="T128" s="862"/>
      <c r="U128" s="862"/>
      <c r="V128" s="862"/>
      <c r="W128" s="862"/>
      <c r="X128" s="862"/>
      <c r="Y128" s="862"/>
      <c r="Z128" s="862"/>
      <c r="AA128" s="862"/>
      <c r="AB128" s="862"/>
      <c r="AC128" s="862"/>
      <c r="AD128" s="862"/>
      <c r="AE128" s="862"/>
      <c r="AF128" s="862"/>
      <c r="AG128" s="862"/>
      <c r="AH128" s="862"/>
      <c r="AI128" s="862"/>
      <c r="AJ128" s="862"/>
      <c r="AK128" s="863"/>
      <c r="AL128" s="157"/>
      <c r="AM128" s="519" t="b">
        <v>0</v>
      </c>
      <c r="AN128" s="914"/>
      <c r="AO128" s="316"/>
      <c r="AP128" s="316"/>
      <c r="AQ128" s="675"/>
      <c r="AR128" s="676"/>
      <c r="AS128" s="676"/>
      <c r="AT128" s="676"/>
      <c r="AU128" s="676"/>
      <c r="AV128" s="676"/>
      <c r="AW128" s="676"/>
      <c r="AX128" s="676"/>
      <c r="AY128" s="676"/>
      <c r="AZ128" s="676"/>
      <c r="BA128" s="676"/>
      <c r="BB128" s="676"/>
      <c r="BC128" s="676"/>
      <c r="BD128" s="676"/>
      <c r="BE128" s="677"/>
    </row>
    <row r="129" spans="1:57" s="158" customFormat="1" ht="18" customHeight="1">
      <c r="A129" s="107"/>
      <c r="B129" s="908" t="s">
        <v>87</v>
      </c>
      <c r="C129" s="909"/>
      <c r="D129" s="909"/>
      <c r="E129" s="910"/>
      <c r="F129" s="385"/>
      <c r="G129" s="858" t="s">
        <v>1928</v>
      </c>
      <c r="H129" s="858"/>
      <c r="I129" s="858"/>
      <c r="J129" s="858"/>
      <c r="K129" s="858"/>
      <c r="L129" s="858"/>
      <c r="M129" s="858"/>
      <c r="N129" s="858"/>
      <c r="O129" s="858"/>
      <c r="P129" s="858"/>
      <c r="Q129" s="858"/>
      <c r="R129" s="858"/>
      <c r="S129" s="858"/>
      <c r="T129" s="858"/>
      <c r="U129" s="858"/>
      <c r="V129" s="858"/>
      <c r="W129" s="858"/>
      <c r="X129" s="858"/>
      <c r="Y129" s="858"/>
      <c r="Z129" s="858"/>
      <c r="AA129" s="858"/>
      <c r="AB129" s="858"/>
      <c r="AC129" s="858"/>
      <c r="AD129" s="858"/>
      <c r="AE129" s="858"/>
      <c r="AF129" s="858"/>
      <c r="AG129" s="858"/>
      <c r="AH129" s="858"/>
      <c r="AI129" s="858"/>
      <c r="AJ129" s="858"/>
      <c r="AK129" s="331"/>
      <c r="AL129" s="157"/>
      <c r="AM129" s="519" t="b">
        <v>0</v>
      </c>
      <c r="AN129" s="914">
        <f>COUNTIF(AM129:AM135, TRUE)</f>
        <v>0</v>
      </c>
      <c r="AO129" s="316"/>
      <c r="AP129" s="316"/>
      <c r="AQ129" s="896" t="str">
        <f>IF(AND(AI105="該当", AM129=FALSE),"！⑱の取組は必須です。",  "")</f>
        <v>！⑱の取組は必須です。</v>
      </c>
      <c r="AR129" s="897"/>
      <c r="AS129" s="897"/>
      <c r="AT129" s="897"/>
      <c r="AU129" s="897"/>
      <c r="AV129" s="897"/>
      <c r="AW129" s="897"/>
      <c r="AX129" s="897"/>
      <c r="AY129" s="897"/>
      <c r="AZ129" s="897"/>
      <c r="BA129" s="897"/>
      <c r="BB129" s="897"/>
      <c r="BC129" s="897"/>
      <c r="BD129" s="897"/>
      <c r="BE129" s="898"/>
    </row>
    <row r="130" spans="1:57" s="158" customFormat="1" ht="18" customHeight="1">
      <c r="A130" s="107"/>
      <c r="B130" s="911"/>
      <c r="C130" s="716"/>
      <c r="D130" s="716"/>
      <c r="E130" s="912"/>
      <c r="F130" s="382"/>
      <c r="G130" s="846" t="s">
        <v>1929</v>
      </c>
      <c r="H130" s="846"/>
      <c r="I130" s="846"/>
      <c r="J130" s="846"/>
      <c r="K130" s="846"/>
      <c r="L130" s="846"/>
      <c r="M130" s="846"/>
      <c r="N130" s="846"/>
      <c r="O130" s="846"/>
      <c r="P130" s="846"/>
      <c r="Q130" s="846"/>
      <c r="R130" s="846"/>
      <c r="S130" s="846"/>
      <c r="T130" s="846"/>
      <c r="U130" s="846"/>
      <c r="V130" s="846"/>
      <c r="W130" s="846"/>
      <c r="X130" s="846"/>
      <c r="Y130" s="846"/>
      <c r="Z130" s="846"/>
      <c r="AA130" s="846"/>
      <c r="AB130" s="846"/>
      <c r="AC130" s="846"/>
      <c r="AD130" s="846"/>
      <c r="AE130" s="846"/>
      <c r="AF130" s="846"/>
      <c r="AG130" s="846"/>
      <c r="AH130" s="846"/>
      <c r="AI130" s="846"/>
      <c r="AJ130" s="846"/>
      <c r="AK130" s="329"/>
      <c r="AL130" s="157"/>
      <c r="AM130" s="519" t="b">
        <v>0</v>
      </c>
      <c r="AN130" s="914"/>
      <c r="AO130" s="316"/>
      <c r="AP130" s="316"/>
      <c r="AQ130" s="672" t="str">
        <f>IF(AI105="該当", "！この区分（７項目）から３つ以上の取組が選択されていません。",  "！この区分（７項目）から２つ以上の取組が選択されていません。")</f>
        <v>！この区分（７項目）から３つ以上の取組が選択されていません。</v>
      </c>
      <c r="AR130" s="673"/>
      <c r="AS130" s="673"/>
      <c r="AT130" s="673"/>
      <c r="AU130" s="673"/>
      <c r="AV130" s="673"/>
      <c r="AW130" s="673"/>
      <c r="AX130" s="673"/>
      <c r="AY130" s="673"/>
      <c r="AZ130" s="673"/>
      <c r="BA130" s="673"/>
      <c r="BB130" s="673"/>
      <c r="BC130" s="673"/>
      <c r="BD130" s="673"/>
      <c r="BE130" s="674"/>
    </row>
    <row r="131" spans="1:57" s="158" customFormat="1" ht="18" customHeight="1">
      <c r="A131" s="107"/>
      <c r="B131" s="911"/>
      <c r="C131" s="716"/>
      <c r="D131" s="716"/>
      <c r="E131" s="912"/>
      <c r="F131" s="382"/>
      <c r="G131" s="846" t="s">
        <v>1930</v>
      </c>
      <c r="H131" s="846"/>
      <c r="I131" s="846"/>
      <c r="J131" s="846"/>
      <c r="K131" s="846"/>
      <c r="L131" s="846"/>
      <c r="M131" s="846"/>
      <c r="N131" s="846"/>
      <c r="O131" s="846"/>
      <c r="P131" s="846"/>
      <c r="Q131" s="846"/>
      <c r="R131" s="846"/>
      <c r="S131" s="846"/>
      <c r="T131" s="846"/>
      <c r="U131" s="846"/>
      <c r="V131" s="846"/>
      <c r="W131" s="846"/>
      <c r="X131" s="846"/>
      <c r="Y131" s="846"/>
      <c r="Z131" s="846"/>
      <c r="AA131" s="846"/>
      <c r="AB131" s="846"/>
      <c r="AC131" s="846"/>
      <c r="AD131" s="846"/>
      <c r="AE131" s="846"/>
      <c r="AF131" s="846"/>
      <c r="AG131" s="846"/>
      <c r="AH131" s="846"/>
      <c r="AI131" s="846"/>
      <c r="AJ131" s="846"/>
      <c r="AK131" s="857"/>
      <c r="AL131" s="157"/>
      <c r="AM131" s="519" t="b">
        <v>0</v>
      </c>
      <c r="AN131" s="914"/>
      <c r="AO131" s="316"/>
      <c r="AP131" s="316"/>
      <c r="AQ131" s="672"/>
      <c r="AR131" s="673"/>
      <c r="AS131" s="673"/>
      <c r="AT131" s="673"/>
      <c r="AU131" s="673"/>
      <c r="AV131" s="673"/>
      <c r="AW131" s="673"/>
      <c r="AX131" s="673"/>
      <c r="AY131" s="673"/>
      <c r="AZ131" s="673"/>
      <c r="BA131" s="673"/>
      <c r="BB131" s="673"/>
      <c r="BC131" s="673"/>
      <c r="BD131" s="673"/>
      <c r="BE131" s="674"/>
    </row>
    <row r="132" spans="1:57" s="158" customFormat="1" ht="18" customHeight="1">
      <c r="A132" s="107"/>
      <c r="B132" s="911"/>
      <c r="C132" s="716"/>
      <c r="D132" s="716"/>
      <c r="E132" s="912"/>
      <c r="F132" s="382"/>
      <c r="G132" s="864" t="s">
        <v>2032</v>
      </c>
      <c r="H132" s="864"/>
      <c r="I132" s="864"/>
      <c r="J132" s="864"/>
      <c r="K132" s="864"/>
      <c r="L132" s="864"/>
      <c r="M132" s="864"/>
      <c r="N132" s="864"/>
      <c r="O132" s="864"/>
      <c r="P132" s="864"/>
      <c r="Q132" s="864"/>
      <c r="R132" s="864"/>
      <c r="S132" s="864"/>
      <c r="T132" s="864"/>
      <c r="U132" s="864"/>
      <c r="V132" s="864"/>
      <c r="W132" s="864"/>
      <c r="X132" s="864"/>
      <c r="Y132" s="864"/>
      <c r="Z132" s="864"/>
      <c r="AA132" s="864"/>
      <c r="AB132" s="864"/>
      <c r="AC132" s="864"/>
      <c r="AD132" s="864"/>
      <c r="AE132" s="864"/>
      <c r="AF132" s="864"/>
      <c r="AG132" s="864"/>
      <c r="AH132" s="864"/>
      <c r="AI132" s="864"/>
      <c r="AJ132" s="864"/>
      <c r="AK132" s="330"/>
      <c r="AL132" s="157"/>
      <c r="AM132" s="519" t="b">
        <v>0</v>
      </c>
      <c r="AN132" s="914"/>
      <c r="AO132" s="316"/>
      <c r="AP132" s="316"/>
      <c r="AQ132" s="672"/>
      <c r="AR132" s="673"/>
      <c r="AS132" s="673"/>
      <c r="AT132" s="673"/>
      <c r="AU132" s="673"/>
      <c r="AV132" s="673"/>
      <c r="AW132" s="673"/>
      <c r="AX132" s="673"/>
      <c r="AY132" s="673"/>
      <c r="AZ132" s="673"/>
      <c r="BA132" s="673"/>
      <c r="BB132" s="673"/>
      <c r="BC132" s="673"/>
      <c r="BD132" s="673"/>
      <c r="BE132" s="674"/>
    </row>
    <row r="133" spans="1:57" s="158" customFormat="1" ht="20.45" customHeight="1">
      <c r="A133" s="107"/>
      <c r="B133" s="911"/>
      <c r="C133" s="716"/>
      <c r="D133" s="716"/>
      <c r="E133" s="912"/>
      <c r="F133" s="382"/>
      <c r="G133" s="864" t="s">
        <v>1931</v>
      </c>
      <c r="H133" s="864"/>
      <c r="I133" s="864"/>
      <c r="J133" s="864"/>
      <c r="K133" s="864"/>
      <c r="L133" s="864"/>
      <c r="M133" s="864"/>
      <c r="N133" s="864"/>
      <c r="O133" s="864"/>
      <c r="P133" s="864"/>
      <c r="Q133" s="864"/>
      <c r="R133" s="864"/>
      <c r="S133" s="864"/>
      <c r="T133" s="864"/>
      <c r="U133" s="864"/>
      <c r="V133" s="864"/>
      <c r="W133" s="864"/>
      <c r="X133" s="864"/>
      <c r="Y133" s="864"/>
      <c r="Z133" s="864"/>
      <c r="AA133" s="864"/>
      <c r="AB133" s="864"/>
      <c r="AC133" s="864"/>
      <c r="AD133" s="864"/>
      <c r="AE133" s="864"/>
      <c r="AF133" s="864"/>
      <c r="AG133" s="864"/>
      <c r="AH133" s="864"/>
      <c r="AI133" s="864"/>
      <c r="AJ133" s="864"/>
      <c r="AK133" s="865"/>
      <c r="AL133" s="157"/>
      <c r="AM133" s="519" t="b">
        <v>0</v>
      </c>
      <c r="AN133" s="914"/>
      <c r="AO133" s="316"/>
      <c r="AP133" s="316"/>
      <c r="AQ133" s="672"/>
      <c r="AR133" s="673"/>
      <c r="AS133" s="673"/>
      <c r="AT133" s="673"/>
      <c r="AU133" s="673"/>
      <c r="AV133" s="673"/>
      <c r="AW133" s="673"/>
      <c r="AX133" s="673"/>
      <c r="AY133" s="673"/>
      <c r="AZ133" s="673"/>
      <c r="BA133" s="673"/>
      <c r="BB133" s="673"/>
      <c r="BC133" s="673"/>
      <c r="BD133" s="673"/>
      <c r="BE133" s="674"/>
    </row>
    <row r="134" spans="1:57" s="158" customFormat="1" ht="28.9" customHeight="1">
      <c r="A134" s="107"/>
      <c r="B134" s="911"/>
      <c r="C134" s="716"/>
      <c r="D134" s="716"/>
      <c r="E134" s="912"/>
      <c r="F134" s="386"/>
      <c r="G134" s="846" t="s">
        <v>2033</v>
      </c>
      <c r="H134" s="846"/>
      <c r="I134" s="846"/>
      <c r="J134" s="846"/>
      <c r="K134" s="846"/>
      <c r="L134" s="846"/>
      <c r="M134" s="846"/>
      <c r="N134" s="846"/>
      <c r="O134" s="846"/>
      <c r="P134" s="846"/>
      <c r="Q134" s="846"/>
      <c r="R134" s="846"/>
      <c r="S134" s="846"/>
      <c r="T134" s="846"/>
      <c r="U134" s="846"/>
      <c r="V134" s="846"/>
      <c r="W134" s="846"/>
      <c r="X134" s="846"/>
      <c r="Y134" s="846"/>
      <c r="Z134" s="846"/>
      <c r="AA134" s="846"/>
      <c r="AB134" s="846"/>
      <c r="AC134" s="846"/>
      <c r="AD134" s="846"/>
      <c r="AE134" s="846"/>
      <c r="AF134" s="846"/>
      <c r="AG134" s="846"/>
      <c r="AH134" s="846"/>
      <c r="AI134" s="846"/>
      <c r="AJ134" s="846"/>
      <c r="AK134" s="857"/>
      <c r="AL134" s="157"/>
      <c r="AM134" s="519" t="b">
        <v>0</v>
      </c>
      <c r="AN134" s="914"/>
      <c r="AO134" s="316"/>
      <c r="AP134" s="316"/>
      <c r="AQ134" s="672"/>
      <c r="AR134" s="673"/>
      <c r="AS134" s="673"/>
      <c r="AT134" s="673"/>
      <c r="AU134" s="673"/>
      <c r="AV134" s="673"/>
      <c r="AW134" s="673"/>
      <c r="AX134" s="673"/>
      <c r="AY134" s="673"/>
      <c r="AZ134" s="673"/>
      <c r="BA134" s="673"/>
      <c r="BB134" s="673"/>
      <c r="BC134" s="673"/>
      <c r="BD134" s="673"/>
      <c r="BE134" s="674"/>
    </row>
    <row r="135" spans="1:57" s="158" customFormat="1" ht="33" customHeight="1" thickBot="1">
      <c r="A135" s="107"/>
      <c r="B135" s="911"/>
      <c r="C135" s="716"/>
      <c r="D135" s="716"/>
      <c r="E135" s="912"/>
      <c r="F135" s="382"/>
      <c r="G135" s="846" t="s">
        <v>1932</v>
      </c>
      <c r="H135" s="846"/>
      <c r="I135" s="846"/>
      <c r="J135" s="846"/>
      <c r="K135" s="846"/>
      <c r="L135" s="846"/>
      <c r="M135" s="846"/>
      <c r="N135" s="846"/>
      <c r="O135" s="846"/>
      <c r="P135" s="846"/>
      <c r="Q135" s="846"/>
      <c r="R135" s="846"/>
      <c r="S135" s="846"/>
      <c r="T135" s="846"/>
      <c r="U135" s="846"/>
      <c r="V135" s="846"/>
      <c r="W135" s="846"/>
      <c r="X135" s="846"/>
      <c r="Y135" s="846"/>
      <c r="Z135" s="846"/>
      <c r="AA135" s="846"/>
      <c r="AB135" s="846"/>
      <c r="AC135" s="846"/>
      <c r="AD135" s="846"/>
      <c r="AE135" s="846"/>
      <c r="AF135" s="846"/>
      <c r="AG135" s="846"/>
      <c r="AH135" s="846"/>
      <c r="AI135" s="846"/>
      <c r="AJ135" s="846"/>
      <c r="AK135" s="857"/>
      <c r="AL135" s="157"/>
      <c r="AM135" s="519" t="b">
        <v>0</v>
      </c>
      <c r="AN135" s="914"/>
      <c r="AQ135" s="672"/>
      <c r="AR135" s="673"/>
      <c r="AS135" s="673"/>
      <c r="AT135" s="673"/>
      <c r="AU135" s="673"/>
      <c r="AV135" s="673"/>
      <c r="AW135" s="673"/>
      <c r="AX135" s="673"/>
      <c r="AY135" s="673"/>
      <c r="AZ135" s="673"/>
      <c r="BA135" s="673"/>
      <c r="BB135" s="673"/>
      <c r="BC135" s="673"/>
      <c r="BD135" s="673"/>
      <c r="BE135" s="674"/>
    </row>
    <row r="136" spans="1:57" s="158" customFormat="1" ht="18" customHeight="1">
      <c r="A136" s="107"/>
      <c r="B136" s="847" t="s">
        <v>88</v>
      </c>
      <c r="C136" s="848"/>
      <c r="D136" s="848"/>
      <c r="E136" s="849"/>
      <c r="F136" s="383"/>
      <c r="G136" s="858" t="s">
        <v>2034</v>
      </c>
      <c r="H136" s="858"/>
      <c r="I136" s="858"/>
      <c r="J136" s="858"/>
      <c r="K136" s="858"/>
      <c r="L136" s="858"/>
      <c r="M136" s="858"/>
      <c r="N136" s="858"/>
      <c r="O136" s="858"/>
      <c r="P136" s="858"/>
      <c r="Q136" s="858"/>
      <c r="R136" s="858"/>
      <c r="S136" s="858"/>
      <c r="T136" s="858"/>
      <c r="U136" s="858"/>
      <c r="V136" s="858"/>
      <c r="W136" s="858"/>
      <c r="X136" s="858"/>
      <c r="Y136" s="858"/>
      <c r="Z136" s="858"/>
      <c r="AA136" s="858"/>
      <c r="AB136" s="858"/>
      <c r="AC136" s="858"/>
      <c r="AD136" s="858"/>
      <c r="AE136" s="858"/>
      <c r="AF136" s="858"/>
      <c r="AG136" s="858"/>
      <c r="AH136" s="858"/>
      <c r="AI136" s="858"/>
      <c r="AJ136" s="858"/>
      <c r="AK136" s="866"/>
      <c r="AL136" s="157"/>
      <c r="AM136" s="519" t="b">
        <v>0</v>
      </c>
      <c r="AN136" s="914">
        <f>COUNTIF(AM136:AM139,TRUE)</f>
        <v>0</v>
      </c>
      <c r="AO136" s="316"/>
      <c r="AP136" s="316"/>
      <c r="AQ136" s="669" t="str">
        <f>IF(AI105="該当", "！この区分（４項目）から２つ以上の取組が選択されていません。",  "！この区分（４項目）から１つ以上の取組が選択されていません。")</f>
        <v>！この区分（４項目）から２つ以上の取組が選択されていません。</v>
      </c>
      <c r="AR136" s="670"/>
      <c r="AS136" s="670"/>
      <c r="AT136" s="670"/>
      <c r="AU136" s="670"/>
      <c r="AV136" s="670"/>
      <c r="AW136" s="670"/>
      <c r="AX136" s="670"/>
      <c r="AY136" s="670"/>
      <c r="AZ136" s="670"/>
      <c r="BA136" s="670"/>
      <c r="BB136" s="670"/>
      <c r="BC136" s="670"/>
      <c r="BD136" s="670"/>
      <c r="BE136" s="671"/>
    </row>
    <row r="137" spans="1:57" s="158" customFormat="1" ht="18" customHeight="1">
      <c r="A137" s="107"/>
      <c r="B137" s="850"/>
      <c r="C137" s="851"/>
      <c r="D137" s="851"/>
      <c r="E137" s="852"/>
      <c r="F137" s="382"/>
      <c r="G137" s="846" t="s">
        <v>2035</v>
      </c>
      <c r="H137" s="846"/>
      <c r="I137" s="846"/>
      <c r="J137" s="846"/>
      <c r="K137" s="846"/>
      <c r="L137" s="846"/>
      <c r="M137" s="846"/>
      <c r="N137" s="846"/>
      <c r="O137" s="846"/>
      <c r="P137" s="846"/>
      <c r="Q137" s="846"/>
      <c r="R137" s="846"/>
      <c r="S137" s="846"/>
      <c r="T137" s="846"/>
      <c r="U137" s="846"/>
      <c r="V137" s="846"/>
      <c r="W137" s="846"/>
      <c r="X137" s="846"/>
      <c r="Y137" s="846"/>
      <c r="Z137" s="846"/>
      <c r="AA137" s="846"/>
      <c r="AB137" s="846"/>
      <c r="AC137" s="846"/>
      <c r="AD137" s="846"/>
      <c r="AE137" s="846"/>
      <c r="AF137" s="846"/>
      <c r="AG137" s="846"/>
      <c r="AH137" s="846"/>
      <c r="AI137" s="846"/>
      <c r="AJ137" s="846"/>
      <c r="AK137" s="332"/>
      <c r="AL137" s="157"/>
      <c r="AM137" s="519" t="b">
        <v>0</v>
      </c>
      <c r="AN137" s="914"/>
      <c r="AO137" s="316"/>
      <c r="AP137" s="316"/>
      <c r="AQ137" s="672"/>
      <c r="AR137" s="673"/>
      <c r="AS137" s="673"/>
      <c r="AT137" s="673"/>
      <c r="AU137" s="673"/>
      <c r="AV137" s="673"/>
      <c r="AW137" s="673"/>
      <c r="AX137" s="673"/>
      <c r="AY137" s="673"/>
      <c r="AZ137" s="673"/>
      <c r="BA137" s="673"/>
      <c r="BB137" s="673"/>
      <c r="BC137" s="673"/>
      <c r="BD137" s="673"/>
      <c r="BE137" s="674"/>
    </row>
    <row r="138" spans="1:57" s="158" customFormat="1" ht="18" customHeight="1">
      <c r="A138" s="107"/>
      <c r="B138" s="850"/>
      <c r="C138" s="851"/>
      <c r="D138" s="851"/>
      <c r="E138" s="852"/>
      <c r="F138" s="382"/>
      <c r="G138" s="846" t="s">
        <v>2036</v>
      </c>
      <c r="H138" s="846"/>
      <c r="I138" s="846"/>
      <c r="J138" s="846"/>
      <c r="K138" s="846"/>
      <c r="L138" s="846"/>
      <c r="M138" s="846"/>
      <c r="N138" s="846"/>
      <c r="O138" s="846"/>
      <c r="P138" s="846"/>
      <c r="Q138" s="846"/>
      <c r="R138" s="846"/>
      <c r="S138" s="846"/>
      <c r="T138" s="846"/>
      <c r="U138" s="846"/>
      <c r="V138" s="846"/>
      <c r="W138" s="846"/>
      <c r="X138" s="846"/>
      <c r="Y138" s="846"/>
      <c r="Z138" s="846"/>
      <c r="AA138" s="846"/>
      <c r="AB138" s="846"/>
      <c r="AC138" s="846"/>
      <c r="AD138" s="846"/>
      <c r="AE138" s="846"/>
      <c r="AF138" s="846"/>
      <c r="AG138" s="846"/>
      <c r="AH138" s="846"/>
      <c r="AI138" s="846"/>
      <c r="AJ138" s="846"/>
      <c r="AK138" s="332"/>
      <c r="AL138" s="107"/>
      <c r="AM138" s="519" t="b">
        <v>0</v>
      </c>
      <c r="AN138" s="914"/>
      <c r="AO138" s="316"/>
      <c r="AP138" s="316"/>
      <c r="AQ138" s="672"/>
      <c r="AR138" s="673"/>
      <c r="AS138" s="673"/>
      <c r="AT138" s="673"/>
      <c r="AU138" s="673"/>
      <c r="AV138" s="673"/>
      <c r="AW138" s="673"/>
      <c r="AX138" s="673"/>
      <c r="AY138" s="673"/>
      <c r="AZ138" s="673"/>
      <c r="BA138" s="673"/>
      <c r="BB138" s="673"/>
      <c r="BC138" s="673"/>
      <c r="BD138" s="673"/>
      <c r="BE138" s="674"/>
    </row>
    <row r="139" spans="1:57" s="158" customFormat="1" ht="19.899999999999999" customHeight="1" thickBot="1">
      <c r="A139" s="107"/>
      <c r="B139" s="853"/>
      <c r="C139" s="854"/>
      <c r="D139" s="854"/>
      <c r="E139" s="855"/>
      <c r="F139" s="384"/>
      <c r="G139" s="862" t="s">
        <v>2037</v>
      </c>
      <c r="H139" s="862"/>
      <c r="I139" s="862"/>
      <c r="J139" s="862"/>
      <c r="K139" s="862"/>
      <c r="L139" s="862"/>
      <c r="M139" s="862"/>
      <c r="N139" s="862"/>
      <c r="O139" s="862"/>
      <c r="P139" s="862"/>
      <c r="Q139" s="862"/>
      <c r="R139" s="862"/>
      <c r="S139" s="862"/>
      <c r="T139" s="862"/>
      <c r="U139" s="862"/>
      <c r="V139" s="862"/>
      <c r="W139" s="862"/>
      <c r="X139" s="862"/>
      <c r="Y139" s="862"/>
      <c r="Z139" s="862"/>
      <c r="AA139" s="862"/>
      <c r="AB139" s="862"/>
      <c r="AC139" s="862"/>
      <c r="AD139" s="862"/>
      <c r="AE139" s="862"/>
      <c r="AF139" s="862"/>
      <c r="AG139" s="862"/>
      <c r="AH139" s="862"/>
      <c r="AI139" s="862"/>
      <c r="AJ139" s="862"/>
      <c r="AK139" s="333"/>
      <c r="AL139" s="157"/>
      <c r="AM139" s="519" t="b">
        <v>0</v>
      </c>
      <c r="AN139" s="914"/>
      <c r="AO139" s="334"/>
      <c r="AP139" s="334"/>
      <c r="AQ139" s="675"/>
      <c r="AR139" s="676"/>
      <c r="AS139" s="676"/>
      <c r="AT139" s="676"/>
      <c r="AU139" s="676"/>
      <c r="AV139" s="676"/>
      <c r="AW139" s="676"/>
      <c r="AX139" s="676"/>
      <c r="AY139" s="676"/>
      <c r="AZ139" s="676"/>
      <c r="BA139" s="676"/>
      <c r="BB139" s="676"/>
      <c r="BC139" s="676"/>
      <c r="BD139" s="676"/>
      <c r="BE139" s="677"/>
    </row>
    <row r="140" spans="1:57" ht="9.6" customHeight="1">
      <c r="A140" s="107"/>
      <c r="B140" s="207"/>
      <c r="C140" s="207"/>
      <c r="D140" s="207"/>
      <c r="E140" s="207"/>
      <c r="F140" s="207"/>
      <c r="G140" s="207"/>
      <c r="H140" s="207"/>
      <c r="I140" s="207"/>
      <c r="J140" s="207"/>
      <c r="K140" s="207"/>
      <c r="L140" s="207"/>
      <c r="M140" s="207"/>
      <c r="N140" s="207"/>
      <c r="O140" s="207"/>
      <c r="P140" s="207"/>
      <c r="Q140" s="207"/>
      <c r="R140" s="207"/>
      <c r="S140" s="207"/>
      <c r="T140" s="207"/>
      <c r="U140" s="207"/>
      <c r="V140" s="207"/>
      <c r="W140" s="207"/>
      <c r="X140" s="207"/>
      <c r="Y140" s="207"/>
      <c r="Z140" s="207"/>
      <c r="AA140" s="207"/>
      <c r="AB140" s="207"/>
      <c r="AC140" s="207"/>
      <c r="AD140" s="207"/>
      <c r="AE140" s="207"/>
      <c r="AF140" s="207"/>
      <c r="AG140" s="207"/>
      <c r="AH140" s="207"/>
      <c r="AI140" s="207"/>
      <c r="AJ140" s="207"/>
      <c r="AK140" s="207"/>
      <c r="AL140" s="107"/>
      <c r="AM140" s="335"/>
      <c r="AN140" s="322"/>
      <c r="AO140" s="322"/>
      <c r="AP140" s="322"/>
      <c r="AQ140" s="322"/>
      <c r="AR140" s="322"/>
      <c r="AS140" s="322"/>
      <c r="AT140" s="336"/>
      <c r="AU140" s="336"/>
      <c r="AV140" s="336"/>
      <c r="AW140" s="336"/>
      <c r="AX140" s="336"/>
      <c r="AY140" s="322"/>
    </row>
    <row r="141" spans="1:57" ht="17.45" customHeight="1">
      <c r="A141" s="157"/>
      <c r="B141" s="337" t="s">
        <v>89</v>
      </c>
      <c r="C141" s="338"/>
      <c r="D141" s="338"/>
      <c r="E141" s="338"/>
      <c r="F141" s="338"/>
      <c r="G141" s="338"/>
      <c r="H141" s="338"/>
      <c r="I141" s="338"/>
      <c r="J141" s="338"/>
      <c r="K141" s="338"/>
      <c r="L141" s="338"/>
      <c r="M141" s="338"/>
      <c r="N141" s="338"/>
      <c r="O141" s="338"/>
      <c r="P141" s="338"/>
      <c r="Q141" s="338"/>
      <c r="R141" s="339"/>
      <c r="S141" s="339"/>
      <c r="T141" s="339"/>
      <c r="U141" s="339"/>
      <c r="V141" s="339"/>
      <c r="W141" s="339"/>
      <c r="X141" s="339"/>
      <c r="Y141" s="339"/>
      <c r="Z141" s="339"/>
      <c r="AA141" s="339"/>
      <c r="AB141" s="339"/>
      <c r="AC141" s="339"/>
      <c r="AD141" s="339"/>
      <c r="AE141" s="339"/>
      <c r="AF141" s="339"/>
      <c r="AG141" s="339"/>
      <c r="AH141" s="339"/>
      <c r="AI141" s="339"/>
      <c r="AJ141" s="340"/>
      <c r="AK141" s="195"/>
      <c r="AL141" s="107"/>
      <c r="AY141" s="164"/>
    </row>
    <row r="142" spans="1:57" s="158" customFormat="1" ht="39" customHeight="1">
      <c r="A142" s="157"/>
      <c r="B142" s="843"/>
      <c r="C142" s="844"/>
      <c r="D142" s="844"/>
      <c r="E142" s="844"/>
      <c r="F142" s="844"/>
      <c r="G142" s="844"/>
      <c r="H142" s="844"/>
      <c r="I142" s="844"/>
      <c r="J142" s="844"/>
      <c r="K142" s="844"/>
      <c r="L142" s="844"/>
      <c r="M142" s="844"/>
      <c r="N142" s="844"/>
      <c r="O142" s="844"/>
      <c r="P142" s="844"/>
      <c r="Q142" s="844"/>
      <c r="R142" s="844"/>
      <c r="S142" s="844"/>
      <c r="T142" s="844"/>
      <c r="U142" s="844"/>
      <c r="V142" s="844"/>
      <c r="W142" s="844"/>
      <c r="X142" s="844"/>
      <c r="Y142" s="844"/>
      <c r="Z142" s="844"/>
      <c r="AA142" s="844"/>
      <c r="AB142" s="844"/>
      <c r="AC142" s="844"/>
      <c r="AD142" s="844"/>
      <c r="AE142" s="844"/>
      <c r="AF142" s="844"/>
      <c r="AG142" s="844"/>
      <c r="AH142" s="844"/>
      <c r="AI142" s="844"/>
      <c r="AJ142" s="844"/>
      <c r="AK142" s="845"/>
      <c r="AL142" s="157"/>
      <c r="AM142" s="109"/>
      <c r="AN142" s="341"/>
      <c r="AO142" s="341"/>
      <c r="AP142" s="341"/>
      <c r="AQ142" s="341"/>
      <c r="AR142" s="341"/>
      <c r="AS142" s="341"/>
      <c r="AT142" s="341"/>
      <c r="AU142" s="341"/>
      <c r="AV142" s="341"/>
      <c r="AW142" s="341"/>
      <c r="AX142" s="341"/>
      <c r="AY142" s="341"/>
      <c r="AZ142" s="341"/>
      <c r="BA142" s="341"/>
    </row>
    <row r="143" spans="1:57" s="158" customFormat="1" ht="16.149999999999999" customHeight="1">
      <c r="A143" s="107"/>
      <c r="B143" s="342" t="s">
        <v>90</v>
      </c>
      <c r="C143" s="186" t="s">
        <v>91</v>
      </c>
      <c r="D143" s="172"/>
      <c r="E143" s="113"/>
      <c r="F143" s="172"/>
      <c r="G143" s="172"/>
      <c r="H143" s="113"/>
      <c r="I143" s="113"/>
      <c r="J143" s="113"/>
      <c r="K143" s="113"/>
      <c r="L143" s="113"/>
      <c r="M143" s="113"/>
      <c r="N143" s="113"/>
      <c r="O143" s="113"/>
      <c r="P143" s="113"/>
      <c r="Q143" s="113"/>
      <c r="R143" s="113"/>
      <c r="S143" s="113"/>
      <c r="T143" s="113"/>
      <c r="U143" s="113"/>
      <c r="V143" s="113"/>
      <c r="W143" s="113"/>
      <c r="X143" s="377"/>
      <c r="Y143" s="113"/>
      <c r="Z143" s="113"/>
      <c r="AA143" s="113"/>
      <c r="AB143" s="113"/>
      <c r="AC143" s="113"/>
      <c r="AD143" s="113"/>
      <c r="AE143" s="113"/>
      <c r="AF143" s="113"/>
      <c r="AG143" s="113"/>
      <c r="AH143" s="113"/>
      <c r="AI143" s="113"/>
      <c r="AJ143" s="113"/>
      <c r="AK143" s="173"/>
      <c r="AL143" s="157"/>
      <c r="AM143" s="109"/>
      <c r="AT143" s="163"/>
      <c r="AU143" s="163"/>
      <c r="AV143" s="163"/>
      <c r="AW143" s="163"/>
      <c r="AX143" s="163"/>
    </row>
    <row r="144" spans="1:57" ht="24" customHeight="1" thickBot="1">
      <c r="A144" s="157"/>
      <c r="B144" s="239" t="s">
        <v>90</v>
      </c>
      <c r="C144" s="837" t="s">
        <v>2131</v>
      </c>
      <c r="D144" s="837"/>
      <c r="E144" s="837"/>
      <c r="F144" s="837"/>
      <c r="G144" s="837"/>
      <c r="H144" s="837"/>
      <c r="I144" s="837"/>
      <c r="J144" s="837"/>
      <c r="K144" s="837"/>
      <c r="L144" s="837"/>
      <c r="M144" s="837"/>
      <c r="N144" s="837"/>
      <c r="O144" s="837"/>
      <c r="P144" s="837"/>
      <c r="Q144" s="837"/>
      <c r="R144" s="837"/>
      <c r="S144" s="837"/>
      <c r="T144" s="837"/>
      <c r="U144" s="837"/>
      <c r="V144" s="837"/>
      <c r="W144" s="837"/>
      <c r="X144" s="837"/>
      <c r="Y144" s="837"/>
      <c r="Z144" s="837"/>
      <c r="AA144" s="837"/>
      <c r="AB144" s="837"/>
      <c r="AC144" s="837"/>
      <c r="AD144" s="837"/>
      <c r="AE144" s="837"/>
      <c r="AF144" s="837"/>
      <c r="AG144" s="837"/>
      <c r="AH144" s="837"/>
      <c r="AI144" s="837"/>
      <c r="AJ144" s="837"/>
      <c r="AK144" s="837"/>
      <c r="AL144" s="107"/>
      <c r="AT144" s="164"/>
      <c r="AU144" s="164"/>
      <c r="AV144" s="164"/>
      <c r="AW144" s="164"/>
      <c r="AX144" s="164"/>
    </row>
    <row r="145" spans="1:53" s="158" customFormat="1" ht="16.899999999999999" customHeight="1" thickBot="1">
      <c r="A145" s="107"/>
      <c r="B145" s="172"/>
      <c r="C145" s="187"/>
      <c r="D145" s="187"/>
      <c r="E145" s="187"/>
      <c r="F145" s="187"/>
      <c r="G145" s="187"/>
      <c r="H145" s="187"/>
      <c r="I145" s="187"/>
      <c r="J145" s="187"/>
      <c r="K145" s="187"/>
      <c r="L145" s="187"/>
      <c r="M145" s="187"/>
      <c r="N145" s="187"/>
      <c r="O145" s="187"/>
      <c r="P145" s="187"/>
      <c r="Q145" s="187"/>
      <c r="R145" s="187"/>
      <c r="S145" s="187"/>
      <c r="T145" s="187"/>
      <c r="U145" s="187"/>
      <c r="V145" s="187"/>
      <c r="W145" s="187"/>
      <c r="X145" s="187"/>
      <c r="Y145" s="187"/>
      <c r="Z145" s="187"/>
      <c r="AA145" s="187"/>
      <c r="AB145" s="187"/>
      <c r="AC145" s="187"/>
      <c r="AD145" s="187"/>
      <c r="AE145" s="187"/>
      <c r="AF145" s="187"/>
      <c r="AG145" s="187"/>
      <c r="AH145" s="187"/>
      <c r="AI145" s="187"/>
      <c r="AJ145" s="187"/>
      <c r="AK145" s="343" t="str">
        <f>IF(H7="", "", IF(COUNTA(E149,H149,K149,T150,AA150)=5,"○","×"))</f>
        <v>○</v>
      </c>
      <c r="AL145" s="157"/>
      <c r="AM145" s="109"/>
      <c r="AN145" s="341"/>
      <c r="AO145" s="341"/>
      <c r="AP145" s="341"/>
      <c r="AQ145" s="341"/>
      <c r="AR145" s="341"/>
      <c r="AS145" s="341"/>
      <c r="AT145" s="341"/>
      <c r="AU145" s="341"/>
      <c r="AV145" s="341"/>
      <c r="AW145" s="341"/>
      <c r="AX145" s="341"/>
      <c r="AY145" s="341"/>
      <c r="AZ145" s="341"/>
      <c r="BA145" s="341"/>
    </row>
    <row r="146" spans="1:53" ht="11.45" customHeight="1">
      <c r="A146" s="107"/>
      <c r="B146" s="344"/>
      <c r="C146" s="345"/>
      <c r="D146" s="345"/>
      <c r="E146" s="345"/>
      <c r="F146" s="345"/>
      <c r="G146" s="345"/>
      <c r="H146" s="345"/>
      <c r="I146" s="345"/>
      <c r="J146" s="345"/>
      <c r="K146" s="345"/>
      <c r="L146" s="345"/>
      <c r="M146" s="345"/>
      <c r="N146" s="345"/>
      <c r="O146" s="345"/>
      <c r="P146" s="345"/>
      <c r="Q146" s="516"/>
      <c r="R146" s="345"/>
      <c r="S146" s="345"/>
      <c r="T146" s="345"/>
      <c r="U146" s="345"/>
      <c r="V146" s="345"/>
      <c r="W146" s="345"/>
      <c r="X146" s="345"/>
      <c r="Y146" s="345"/>
      <c r="Z146" s="345"/>
      <c r="AA146" s="345"/>
      <c r="AB146" s="345"/>
      <c r="AC146" s="345"/>
      <c r="AD146" s="345"/>
      <c r="AE146" s="345"/>
      <c r="AF146" s="345"/>
      <c r="AG146" s="345"/>
      <c r="AH146" s="345"/>
      <c r="AI146" s="345"/>
      <c r="AJ146" s="345"/>
      <c r="AK146" s="346"/>
      <c r="AL146" s="107"/>
      <c r="AY146" s="164"/>
    </row>
    <row r="147" spans="1:53" ht="66.599999999999994" customHeight="1">
      <c r="A147" s="107"/>
      <c r="B147" s="347" t="s">
        <v>92</v>
      </c>
      <c r="C147" s="836" t="s">
        <v>2132</v>
      </c>
      <c r="D147" s="836"/>
      <c r="E147" s="836"/>
      <c r="F147" s="836"/>
      <c r="G147" s="836"/>
      <c r="H147" s="836"/>
      <c r="I147" s="836"/>
      <c r="J147" s="836"/>
      <c r="K147" s="836"/>
      <c r="L147" s="836"/>
      <c r="M147" s="836"/>
      <c r="N147" s="836"/>
      <c r="O147" s="836"/>
      <c r="P147" s="836"/>
      <c r="Q147" s="836"/>
      <c r="R147" s="836"/>
      <c r="S147" s="836"/>
      <c r="T147" s="836"/>
      <c r="U147" s="836"/>
      <c r="V147" s="836"/>
      <c r="W147" s="836"/>
      <c r="X147" s="836"/>
      <c r="Y147" s="836"/>
      <c r="Z147" s="836"/>
      <c r="AA147" s="836"/>
      <c r="AB147" s="836"/>
      <c r="AC147" s="836"/>
      <c r="AD147" s="836"/>
      <c r="AE147" s="836"/>
      <c r="AF147" s="836"/>
      <c r="AG147" s="836"/>
      <c r="AH147" s="836"/>
      <c r="AI147" s="836"/>
      <c r="AJ147" s="836"/>
      <c r="AK147" s="348"/>
      <c r="AL147" s="107"/>
    </row>
    <row r="148" spans="1:53" ht="6.6" customHeight="1">
      <c r="A148" s="349"/>
      <c r="B148" s="347"/>
      <c r="C148" s="194"/>
      <c r="D148" s="350"/>
      <c r="E148" s="350"/>
      <c r="F148" s="350"/>
      <c r="G148" s="350"/>
      <c r="H148" s="350"/>
      <c r="I148" s="350"/>
      <c r="J148" s="350"/>
      <c r="K148" s="350"/>
      <c r="L148" s="350"/>
      <c r="M148" s="350"/>
      <c r="N148" s="350"/>
      <c r="O148" s="350"/>
      <c r="P148" s="350"/>
      <c r="Q148" s="350"/>
      <c r="R148" s="350"/>
      <c r="S148" s="350"/>
      <c r="T148" s="350"/>
      <c r="U148" s="350"/>
      <c r="V148" s="350"/>
      <c r="W148" s="350"/>
      <c r="X148" s="350"/>
      <c r="Y148" s="350"/>
      <c r="Z148" s="350"/>
      <c r="AA148" s="350"/>
      <c r="AB148" s="350"/>
      <c r="AC148" s="350"/>
      <c r="AD148" s="350"/>
      <c r="AE148" s="350"/>
      <c r="AF148" s="350"/>
      <c r="AG148" s="350"/>
      <c r="AH148" s="350"/>
      <c r="AI148" s="350"/>
      <c r="AJ148" s="350"/>
      <c r="AK148" s="348"/>
      <c r="AL148" s="107"/>
    </row>
    <row r="149" spans="1:53" s="355" customFormat="1" ht="19.5" customHeight="1">
      <c r="A149" s="349"/>
      <c r="B149" s="351"/>
      <c r="C149" s="352" t="s">
        <v>93</v>
      </c>
      <c r="D149" s="352"/>
      <c r="E149" s="874" t="s">
        <v>2175</v>
      </c>
      <c r="F149" s="875"/>
      <c r="G149" s="352" t="s">
        <v>94</v>
      </c>
      <c r="H149" s="874" t="s">
        <v>2175</v>
      </c>
      <c r="I149" s="875"/>
      <c r="J149" s="352" t="s">
        <v>95</v>
      </c>
      <c r="K149" s="874" t="s">
        <v>2175</v>
      </c>
      <c r="L149" s="875"/>
      <c r="M149" s="352" t="s">
        <v>96</v>
      </c>
      <c r="N149" s="350"/>
      <c r="O149" s="876" t="s">
        <v>7</v>
      </c>
      <c r="P149" s="876"/>
      <c r="Q149" s="876"/>
      <c r="R149" s="870" t="str">
        <f>IF(H7="","",H7)</f>
        <v>○○サービス事業所</v>
      </c>
      <c r="S149" s="870"/>
      <c r="T149" s="870"/>
      <c r="U149" s="870"/>
      <c r="V149" s="870"/>
      <c r="W149" s="870"/>
      <c r="X149" s="870"/>
      <c r="Y149" s="870"/>
      <c r="Z149" s="870"/>
      <c r="AA149" s="870"/>
      <c r="AB149" s="870"/>
      <c r="AC149" s="870"/>
      <c r="AD149" s="870"/>
      <c r="AE149" s="870"/>
      <c r="AF149" s="870"/>
      <c r="AG149" s="870"/>
      <c r="AH149" s="870"/>
      <c r="AI149" s="870"/>
      <c r="AJ149" s="353"/>
      <c r="AK149" s="354"/>
      <c r="AL149" s="349"/>
      <c r="AM149" s="109"/>
    </row>
    <row r="150" spans="1:53" s="355" customFormat="1" ht="19.899999999999999" customHeight="1">
      <c r="A150" s="107"/>
      <c r="B150" s="351"/>
      <c r="C150" s="356"/>
      <c r="D150" s="352"/>
      <c r="E150" s="352"/>
      <c r="F150" s="352"/>
      <c r="G150" s="352"/>
      <c r="H150" s="352"/>
      <c r="I150" s="352"/>
      <c r="J150" s="352"/>
      <c r="K150" s="352"/>
      <c r="L150" s="352"/>
      <c r="M150" s="352"/>
      <c r="N150" s="352"/>
      <c r="O150" s="840" t="s">
        <v>97</v>
      </c>
      <c r="P150" s="840"/>
      <c r="Q150" s="840"/>
      <c r="R150" s="841" t="s">
        <v>17</v>
      </c>
      <c r="S150" s="841"/>
      <c r="T150" s="842" t="str">
        <f>IF(基本情報入力シート!M27="", "", 基本情報入力シート!M27)</f>
        <v>代表取締役</v>
      </c>
      <c r="U150" s="842"/>
      <c r="V150" s="842"/>
      <c r="W150" s="842"/>
      <c r="X150" s="842"/>
      <c r="Y150" s="873" t="s">
        <v>18</v>
      </c>
      <c r="Z150" s="873"/>
      <c r="AA150" s="842" t="str">
        <f>IF(基本情報入力シート!M28="", "", 基本情報入力シート!M28)</f>
        <v>厚労　太郎</v>
      </c>
      <c r="AB150" s="842"/>
      <c r="AC150" s="842"/>
      <c r="AD150" s="842"/>
      <c r="AE150" s="842"/>
      <c r="AF150" s="842"/>
      <c r="AG150" s="842"/>
      <c r="AH150" s="842"/>
      <c r="AI150" s="842"/>
      <c r="AJ150" s="356"/>
      <c r="AK150" s="357"/>
      <c r="AL150" s="349"/>
      <c r="AM150" s="109"/>
    </row>
    <row r="151" spans="1:53" ht="7.5" customHeight="1" thickBot="1">
      <c r="A151" s="107"/>
      <c r="B151" s="358"/>
      <c r="C151" s="359"/>
      <c r="D151" s="360"/>
      <c r="E151" s="360"/>
      <c r="F151" s="360"/>
      <c r="G151" s="360"/>
      <c r="H151" s="360"/>
      <c r="I151" s="360"/>
      <c r="J151" s="360"/>
      <c r="K151" s="360"/>
      <c r="L151" s="360"/>
      <c r="M151" s="360"/>
      <c r="N151" s="360"/>
      <c r="O151" s="360"/>
      <c r="P151" s="360"/>
      <c r="Q151" s="360"/>
      <c r="R151" s="360"/>
      <c r="S151" s="360"/>
      <c r="T151" s="360"/>
      <c r="U151" s="360"/>
      <c r="V151" s="360"/>
      <c r="W151" s="360"/>
      <c r="X151" s="360"/>
      <c r="Y151" s="360"/>
      <c r="Z151" s="360"/>
      <c r="AA151" s="360"/>
      <c r="AB151" s="360"/>
      <c r="AC151" s="360"/>
      <c r="AD151" s="360"/>
      <c r="AE151" s="360"/>
      <c r="AF151" s="360"/>
      <c r="AG151" s="360"/>
      <c r="AH151" s="360"/>
      <c r="AI151" s="360"/>
      <c r="AJ151" s="360"/>
      <c r="AK151" s="361"/>
      <c r="AL151" s="362"/>
    </row>
    <row r="152" spans="1:53" ht="7.5" customHeight="1">
      <c r="A152" s="107"/>
      <c r="B152" s="106"/>
      <c r="C152" s="352"/>
      <c r="D152" s="106"/>
      <c r="E152" s="106"/>
      <c r="F152" s="106"/>
      <c r="G152" s="106"/>
      <c r="H152" s="106"/>
      <c r="I152" s="106"/>
      <c r="J152" s="106"/>
      <c r="K152" s="106"/>
      <c r="L152" s="106"/>
      <c r="M152" s="106"/>
      <c r="N152" s="106"/>
      <c r="O152" s="106"/>
      <c r="P152" s="106"/>
      <c r="Q152" s="106"/>
      <c r="R152" s="106"/>
      <c r="S152" s="106"/>
      <c r="T152" s="106"/>
      <c r="U152" s="106"/>
      <c r="V152" s="106"/>
      <c r="W152" s="106"/>
      <c r="X152" s="106"/>
      <c r="Y152" s="106"/>
      <c r="Z152" s="106"/>
      <c r="AA152" s="106"/>
      <c r="AB152" s="106"/>
      <c r="AC152" s="106"/>
      <c r="AD152" s="106"/>
      <c r="AE152" s="106"/>
      <c r="AF152" s="106"/>
      <c r="AG152" s="106"/>
      <c r="AH152" s="106"/>
      <c r="AI152" s="106"/>
      <c r="AJ152" s="106"/>
      <c r="AK152" s="106"/>
      <c r="AL152" s="107"/>
    </row>
    <row r="153" spans="1:53" ht="14.25">
      <c r="A153" s="107"/>
      <c r="B153" s="363" t="s">
        <v>99</v>
      </c>
      <c r="C153" s="364"/>
      <c r="D153" s="157"/>
      <c r="E153" s="157"/>
      <c r="F153" s="156" t="s">
        <v>100</v>
      </c>
      <c r="G153" s="107"/>
      <c r="H153" s="107"/>
      <c r="I153" s="107"/>
      <c r="J153" s="107"/>
      <c r="K153" s="107"/>
      <c r="L153" s="107"/>
      <c r="M153" s="107"/>
      <c r="N153" s="107"/>
      <c r="O153" s="107"/>
      <c r="P153" s="107"/>
      <c r="Q153" s="107"/>
      <c r="R153" s="107"/>
      <c r="S153" s="107"/>
      <c r="T153" s="107"/>
      <c r="U153" s="107"/>
      <c r="V153" s="107"/>
      <c r="W153" s="107"/>
      <c r="X153" s="107"/>
      <c r="Y153" s="107"/>
      <c r="Z153" s="107"/>
      <c r="AA153" s="107"/>
      <c r="AB153" s="107"/>
      <c r="AC153" s="107"/>
      <c r="AD153" s="107"/>
      <c r="AE153" s="107"/>
      <c r="AF153" s="107"/>
      <c r="AG153" s="107"/>
      <c r="AH153" s="107"/>
      <c r="AI153" s="107"/>
      <c r="AJ153" s="107"/>
      <c r="AK153" s="107"/>
      <c r="AL153" s="107"/>
    </row>
    <row r="154" spans="1:53">
      <c r="A154" s="107"/>
      <c r="B154" s="342" t="s">
        <v>50</v>
      </c>
      <c r="C154" s="207" t="s">
        <v>101</v>
      </c>
      <c r="D154" s="107"/>
      <c r="E154" s="107"/>
      <c r="F154" s="107"/>
      <c r="G154" s="107"/>
      <c r="H154" s="107"/>
      <c r="I154" s="107"/>
      <c r="J154" s="107"/>
      <c r="K154" s="107"/>
      <c r="L154" s="107"/>
      <c r="M154" s="107"/>
      <c r="N154" s="107"/>
      <c r="O154" s="107"/>
      <c r="P154" s="107"/>
      <c r="Q154" s="107"/>
      <c r="R154" s="107"/>
      <c r="S154" s="107"/>
      <c r="T154" s="107"/>
      <c r="U154" s="107"/>
      <c r="V154" s="107"/>
      <c r="W154" s="107"/>
      <c r="X154" s="107"/>
      <c r="Y154" s="107"/>
      <c r="Z154" s="107"/>
      <c r="AA154" s="107"/>
      <c r="AB154" s="107"/>
      <c r="AC154" s="107"/>
      <c r="AD154" s="107"/>
      <c r="AE154" s="107"/>
      <c r="AF154" s="107"/>
      <c r="AG154" s="107"/>
      <c r="AH154" s="107"/>
      <c r="AI154" s="107"/>
      <c r="AJ154" s="107"/>
      <c r="AK154" s="107"/>
      <c r="AL154" s="107"/>
    </row>
    <row r="155" spans="1:53">
      <c r="A155" s="107"/>
      <c r="B155" s="342" t="s">
        <v>90</v>
      </c>
      <c r="C155" s="207" t="s">
        <v>102</v>
      </c>
      <c r="D155" s="207"/>
      <c r="E155" s="207"/>
      <c r="F155" s="207"/>
      <c r="G155" s="207"/>
      <c r="H155" s="207"/>
      <c r="I155" s="207"/>
      <c r="J155" s="207"/>
      <c r="K155" s="207"/>
      <c r="L155" s="207"/>
      <c r="M155" s="207"/>
      <c r="N155" s="207"/>
      <c r="O155" s="207"/>
      <c r="P155" s="207"/>
      <c r="Q155" s="207"/>
      <c r="R155" s="207"/>
      <c r="S155" s="207"/>
      <c r="T155" s="207"/>
      <c r="U155" s="207"/>
      <c r="V155" s="207"/>
      <c r="W155" s="207"/>
      <c r="X155" s="207"/>
      <c r="Y155" s="207"/>
      <c r="Z155" s="207"/>
      <c r="AA155" s="207"/>
      <c r="AB155" s="207"/>
      <c r="AC155" s="207"/>
      <c r="AD155" s="207"/>
      <c r="AE155" s="207"/>
      <c r="AF155" s="207"/>
      <c r="AG155" s="207"/>
      <c r="AH155" s="207"/>
      <c r="AI155" s="207"/>
      <c r="AJ155" s="207"/>
      <c r="AK155" s="207"/>
      <c r="AL155" s="107"/>
    </row>
    <row r="156" spans="1:53" ht="12.6" customHeight="1">
      <c r="A156" s="107"/>
      <c r="B156" s="156"/>
      <c r="C156" s="364"/>
      <c r="D156" s="107"/>
      <c r="E156" s="107"/>
      <c r="F156" s="107"/>
      <c r="G156" s="107"/>
      <c r="H156" s="107"/>
      <c r="I156" s="107"/>
      <c r="J156" s="107"/>
      <c r="K156" s="107"/>
      <c r="L156" s="107"/>
      <c r="M156" s="107"/>
      <c r="N156" s="107"/>
      <c r="O156" s="107"/>
      <c r="P156" s="107"/>
      <c r="Q156" s="107"/>
      <c r="R156" s="107"/>
      <c r="S156" s="107"/>
      <c r="T156" s="107"/>
      <c r="U156" s="107"/>
      <c r="V156" s="107"/>
      <c r="W156" s="107"/>
      <c r="X156" s="107"/>
      <c r="Y156" s="107"/>
      <c r="Z156" s="107"/>
      <c r="AA156" s="107"/>
      <c r="AB156" s="107"/>
      <c r="AC156" s="107"/>
      <c r="AD156" s="107"/>
      <c r="AE156" s="107"/>
      <c r="AF156" s="107"/>
      <c r="AG156" s="107"/>
      <c r="AH156" s="107"/>
      <c r="AI156" s="107"/>
      <c r="AJ156" s="107"/>
      <c r="AK156" s="107"/>
      <c r="AL156" s="107"/>
    </row>
    <row r="157" spans="1:53">
      <c r="A157" s="107"/>
      <c r="B157" s="879" t="s">
        <v>40</v>
      </c>
      <c r="C157" s="879"/>
      <c r="D157" s="879"/>
      <c r="E157" s="879"/>
      <c r="F157" s="879"/>
      <c r="G157" s="879"/>
      <c r="H157" s="879"/>
      <c r="I157" s="879"/>
      <c r="J157" s="879"/>
      <c r="K157" s="879"/>
      <c r="L157" s="879"/>
      <c r="M157" s="879"/>
      <c r="N157" s="879"/>
      <c r="O157" s="879"/>
      <c r="P157" s="879"/>
      <c r="Q157" s="879"/>
      <c r="R157" s="879"/>
      <c r="S157" s="879"/>
      <c r="T157" s="879"/>
      <c r="U157" s="879"/>
      <c r="V157" s="879"/>
      <c r="W157" s="879"/>
      <c r="X157" s="879"/>
      <c r="Y157" s="879"/>
      <c r="Z157" s="879"/>
      <c r="AA157" s="879"/>
      <c r="AB157" s="879"/>
      <c r="AC157" s="879"/>
      <c r="AD157" s="879"/>
      <c r="AE157" s="879"/>
      <c r="AF157" s="879"/>
      <c r="AG157" s="879"/>
      <c r="AH157" s="879"/>
      <c r="AI157" s="879"/>
      <c r="AJ157" s="879"/>
      <c r="AK157" s="879"/>
      <c r="AL157" s="107"/>
    </row>
    <row r="158" spans="1:53">
      <c r="A158" s="107"/>
      <c r="B158" s="365" t="s">
        <v>103</v>
      </c>
      <c r="C158" s="880" t="s">
        <v>104</v>
      </c>
      <c r="D158" s="881"/>
      <c r="E158" s="881"/>
      <c r="F158" s="881"/>
      <c r="G158" s="881"/>
      <c r="H158" s="881"/>
      <c r="I158" s="881"/>
      <c r="J158" s="881"/>
      <c r="K158" s="881"/>
      <c r="L158" s="881"/>
      <c r="M158" s="881"/>
      <c r="N158" s="881"/>
      <c r="O158" s="881"/>
      <c r="P158" s="881"/>
      <c r="Q158" s="881"/>
      <c r="R158" s="881"/>
      <c r="S158" s="881"/>
      <c r="T158" s="881"/>
      <c r="U158" s="881"/>
      <c r="V158" s="881"/>
      <c r="W158" s="881"/>
      <c r="X158" s="881"/>
      <c r="Y158" s="881"/>
      <c r="Z158" s="881"/>
      <c r="AA158" s="881"/>
      <c r="AB158" s="881"/>
      <c r="AC158" s="881"/>
      <c r="AD158" s="881"/>
      <c r="AE158" s="881"/>
      <c r="AF158" s="881"/>
      <c r="AG158" s="881"/>
      <c r="AH158" s="881"/>
      <c r="AI158" s="881"/>
      <c r="AJ158" s="882"/>
      <c r="AK158" s="366" t="str">
        <f>AE20</f>
        <v>○</v>
      </c>
      <c r="AL158" s="107"/>
    </row>
    <row r="159" spans="1:53">
      <c r="A159" s="107"/>
      <c r="B159" s="367" t="s">
        <v>105</v>
      </c>
      <c r="C159" s="883" t="s">
        <v>1934</v>
      </c>
      <c r="D159" s="884"/>
      <c r="E159" s="884"/>
      <c r="F159" s="884"/>
      <c r="G159" s="884"/>
      <c r="H159" s="884"/>
      <c r="I159" s="884"/>
      <c r="J159" s="884"/>
      <c r="K159" s="884"/>
      <c r="L159" s="884"/>
      <c r="M159" s="884"/>
      <c r="N159" s="884"/>
      <c r="O159" s="884"/>
      <c r="P159" s="884"/>
      <c r="Q159" s="884"/>
      <c r="R159" s="884"/>
      <c r="S159" s="884"/>
      <c r="T159" s="884"/>
      <c r="U159" s="884"/>
      <c r="V159" s="884"/>
      <c r="W159" s="884"/>
      <c r="X159" s="884"/>
      <c r="Y159" s="884"/>
      <c r="Z159" s="884"/>
      <c r="AA159" s="884"/>
      <c r="AB159" s="884"/>
      <c r="AC159" s="884"/>
      <c r="AD159" s="884"/>
      <c r="AE159" s="884"/>
      <c r="AF159" s="884"/>
      <c r="AG159" s="884"/>
      <c r="AH159" s="884"/>
      <c r="AI159" s="884"/>
      <c r="AJ159" s="885"/>
      <c r="AK159" s="366" t="str">
        <f>Y26</f>
        <v>○</v>
      </c>
      <c r="AL159" s="107"/>
    </row>
    <row r="160" spans="1:53" ht="12" customHeight="1">
      <c r="A160" s="107"/>
      <c r="B160" s="107"/>
      <c r="C160" s="107"/>
      <c r="D160" s="107"/>
      <c r="E160" s="107"/>
      <c r="F160" s="107"/>
      <c r="G160" s="107"/>
      <c r="H160" s="107"/>
      <c r="I160" s="107"/>
      <c r="J160" s="107"/>
      <c r="K160" s="107"/>
      <c r="L160" s="107"/>
      <c r="M160" s="107"/>
      <c r="N160" s="107"/>
      <c r="O160" s="107"/>
      <c r="P160" s="107"/>
      <c r="Q160" s="107"/>
      <c r="R160" s="107"/>
      <c r="S160" s="107"/>
      <c r="T160" s="107"/>
      <c r="U160" s="107"/>
      <c r="V160" s="107"/>
      <c r="W160" s="107"/>
      <c r="X160" s="107"/>
      <c r="Y160" s="107"/>
      <c r="Z160" s="107"/>
      <c r="AA160" s="107"/>
      <c r="AB160" s="107"/>
      <c r="AC160" s="107"/>
      <c r="AD160" s="107"/>
      <c r="AE160" s="107"/>
      <c r="AF160" s="107"/>
      <c r="AG160" s="107"/>
      <c r="AH160" s="107"/>
      <c r="AI160" s="107"/>
      <c r="AJ160" s="107"/>
      <c r="AK160" s="107"/>
      <c r="AL160" s="107"/>
    </row>
    <row r="161" spans="1:38" ht="13.9" customHeight="1">
      <c r="A161" s="107"/>
      <c r="B161" s="879" t="s">
        <v>2008</v>
      </c>
      <c r="C161" s="879"/>
      <c r="D161" s="879"/>
      <c r="E161" s="879"/>
      <c r="F161" s="879"/>
      <c r="G161" s="879"/>
      <c r="H161" s="879"/>
      <c r="I161" s="879"/>
      <c r="J161" s="879"/>
      <c r="K161" s="879"/>
      <c r="L161" s="879"/>
      <c r="M161" s="879"/>
      <c r="N161" s="879"/>
      <c r="O161" s="879"/>
      <c r="P161" s="879"/>
      <c r="Q161" s="879"/>
      <c r="R161" s="879"/>
      <c r="S161" s="879"/>
      <c r="T161" s="879"/>
      <c r="U161" s="879"/>
      <c r="V161" s="879"/>
      <c r="W161" s="879"/>
      <c r="X161" s="879"/>
      <c r="Y161" s="879"/>
      <c r="Z161" s="879"/>
      <c r="AA161" s="879"/>
      <c r="AB161" s="879"/>
      <c r="AC161" s="879"/>
      <c r="AD161" s="879"/>
      <c r="AE161" s="879"/>
      <c r="AF161" s="879"/>
      <c r="AG161" s="879"/>
      <c r="AH161" s="879"/>
      <c r="AI161" s="879"/>
      <c r="AJ161" s="879"/>
      <c r="AK161" s="879"/>
      <c r="AL161" s="107"/>
    </row>
    <row r="162" spans="1:38">
      <c r="A162" s="107"/>
      <c r="B162" s="368" t="s">
        <v>103</v>
      </c>
      <c r="C162" s="893" t="s">
        <v>1935</v>
      </c>
      <c r="D162" s="894"/>
      <c r="E162" s="894"/>
      <c r="F162" s="894"/>
      <c r="G162" s="894"/>
      <c r="H162" s="894"/>
      <c r="I162" s="895"/>
      <c r="J162" s="871" t="s">
        <v>2133</v>
      </c>
      <c r="K162" s="871"/>
      <c r="L162" s="871"/>
      <c r="M162" s="871"/>
      <c r="N162" s="871"/>
      <c r="O162" s="871"/>
      <c r="P162" s="871"/>
      <c r="Q162" s="871"/>
      <c r="R162" s="871"/>
      <c r="S162" s="871"/>
      <c r="T162" s="871"/>
      <c r="U162" s="871"/>
      <c r="V162" s="871"/>
      <c r="W162" s="871"/>
      <c r="X162" s="871"/>
      <c r="Y162" s="871"/>
      <c r="Z162" s="871"/>
      <c r="AA162" s="871"/>
      <c r="AB162" s="871"/>
      <c r="AC162" s="871"/>
      <c r="AD162" s="871"/>
      <c r="AE162" s="871"/>
      <c r="AF162" s="871"/>
      <c r="AG162" s="871"/>
      <c r="AH162" s="871"/>
      <c r="AI162" s="871"/>
      <c r="AJ162" s="872"/>
      <c r="AK162" s="366" t="str">
        <f>IF(H7="", "", IF(AND(AA50="○", AK48="○"), "○", "×"))</f>
        <v>○</v>
      </c>
      <c r="AL162" s="107"/>
    </row>
    <row r="163" spans="1:38" ht="27.6" customHeight="1">
      <c r="A163" s="107"/>
      <c r="B163" s="368" t="s">
        <v>105</v>
      </c>
      <c r="C163" s="887" t="s">
        <v>106</v>
      </c>
      <c r="D163" s="888"/>
      <c r="E163" s="888"/>
      <c r="F163" s="888"/>
      <c r="G163" s="888"/>
      <c r="H163" s="888"/>
      <c r="I163" s="889"/>
      <c r="J163" s="871" t="s">
        <v>107</v>
      </c>
      <c r="K163" s="871"/>
      <c r="L163" s="871"/>
      <c r="M163" s="871"/>
      <c r="N163" s="871"/>
      <c r="O163" s="871"/>
      <c r="P163" s="871"/>
      <c r="Q163" s="871"/>
      <c r="R163" s="871"/>
      <c r="S163" s="871"/>
      <c r="T163" s="871"/>
      <c r="U163" s="871"/>
      <c r="V163" s="871"/>
      <c r="W163" s="871"/>
      <c r="X163" s="871"/>
      <c r="Y163" s="871"/>
      <c r="Z163" s="871"/>
      <c r="AA163" s="871"/>
      <c r="AB163" s="871"/>
      <c r="AC163" s="871"/>
      <c r="AD163" s="871"/>
      <c r="AE163" s="871"/>
      <c r="AF163" s="871"/>
      <c r="AG163" s="871"/>
      <c r="AH163" s="871"/>
      <c r="AI163" s="871"/>
      <c r="AJ163" s="872"/>
      <c r="AK163" s="366" t="str">
        <f>IF(H7="", "", IF(AND(AK53="○", AH55="○"), "○", "×"))</f>
        <v>○</v>
      </c>
      <c r="AL163" s="107"/>
    </row>
    <row r="164" spans="1:38" ht="25.5" customHeight="1">
      <c r="A164" s="107"/>
      <c r="B164" s="369" t="s">
        <v>108</v>
      </c>
      <c r="C164" s="890" t="s">
        <v>109</v>
      </c>
      <c r="D164" s="891"/>
      <c r="E164" s="891"/>
      <c r="F164" s="891"/>
      <c r="G164" s="891"/>
      <c r="H164" s="891"/>
      <c r="I164" s="892"/>
      <c r="J164" s="877" t="s">
        <v>1990</v>
      </c>
      <c r="K164" s="877"/>
      <c r="L164" s="877"/>
      <c r="M164" s="877"/>
      <c r="N164" s="877"/>
      <c r="O164" s="877"/>
      <c r="P164" s="877"/>
      <c r="Q164" s="877"/>
      <c r="R164" s="877"/>
      <c r="S164" s="877"/>
      <c r="T164" s="877"/>
      <c r="U164" s="877"/>
      <c r="V164" s="877"/>
      <c r="W164" s="877"/>
      <c r="X164" s="877"/>
      <c r="Y164" s="877"/>
      <c r="Z164" s="877"/>
      <c r="AA164" s="877"/>
      <c r="AB164" s="877"/>
      <c r="AC164" s="877"/>
      <c r="AD164" s="877"/>
      <c r="AE164" s="877"/>
      <c r="AF164" s="877"/>
      <c r="AG164" s="877"/>
      <c r="AH164" s="877"/>
      <c r="AI164" s="877"/>
      <c r="AJ164" s="878"/>
      <c r="AK164" s="366" t="str">
        <f>IF(H7="", "", IF(AM60=TRUE, "", IF(AND(T64="○", T70="○"), "○", "×")))</f>
        <v/>
      </c>
      <c r="AL164" s="107"/>
    </row>
    <row r="165" spans="1:38" ht="27.6" customHeight="1">
      <c r="A165" s="107"/>
      <c r="B165" s="369" t="s">
        <v>110</v>
      </c>
      <c r="C165" s="886" t="s">
        <v>111</v>
      </c>
      <c r="D165" s="886"/>
      <c r="E165" s="886"/>
      <c r="F165" s="886"/>
      <c r="G165" s="886"/>
      <c r="H165" s="886"/>
      <c r="I165" s="886"/>
      <c r="J165" s="877" t="s">
        <v>112</v>
      </c>
      <c r="K165" s="877"/>
      <c r="L165" s="877"/>
      <c r="M165" s="877"/>
      <c r="N165" s="877"/>
      <c r="O165" s="877"/>
      <c r="P165" s="877"/>
      <c r="Q165" s="877"/>
      <c r="R165" s="877"/>
      <c r="S165" s="877"/>
      <c r="T165" s="877"/>
      <c r="U165" s="877"/>
      <c r="V165" s="877"/>
      <c r="W165" s="877"/>
      <c r="X165" s="877"/>
      <c r="Y165" s="877"/>
      <c r="Z165" s="877"/>
      <c r="AA165" s="877"/>
      <c r="AB165" s="877"/>
      <c r="AC165" s="877"/>
      <c r="AD165" s="877"/>
      <c r="AE165" s="877"/>
      <c r="AF165" s="877"/>
      <c r="AG165" s="877"/>
      <c r="AH165" s="877"/>
      <c r="AI165" s="877"/>
      <c r="AJ165" s="878"/>
      <c r="AK165" s="366" t="str">
        <f>S82</f>
        <v/>
      </c>
      <c r="AL165" s="107"/>
    </row>
    <row r="166" spans="1:38" ht="37.5" customHeight="1">
      <c r="A166" s="107"/>
      <c r="B166" s="369" t="s">
        <v>113</v>
      </c>
      <c r="C166" s="886" t="s">
        <v>114</v>
      </c>
      <c r="D166" s="886"/>
      <c r="E166" s="886"/>
      <c r="F166" s="886"/>
      <c r="G166" s="886"/>
      <c r="H166" s="886"/>
      <c r="I166" s="886"/>
      <c r="J166" s="877" t="s">
        <v>1936</v>
      </c>
      <c r="K166" s="877"/>
      <c r="L166" s="877"/>
      <c r="M166" s="877"/>
      <c r="N166" s="877"/>
      <c r="O166" s="877"/>
      <c r="P166" s="877"/>
      <c r="Q166" s="877"/>
      <c r="R166" s="877"/>
      <c r="S166" s="877"/>
      <c r="T166" s="877"/>
      <c r="U166" s="877"/>
      <c r="V166" s="877"/>
      <c r="W166" s="877"/>
      <c r="X166" s="877"/>
      <c r="Y166" s="877"/>
      <c r="Z166" s="877"/>
      <c r="AA166" s="877"/>
      <c r="AB166" s="877"/>
      <c r="AC166" s="877"/>
      <c r="AD166" s="877"/>
      <c r="AE166" s="877"/>
      <c r="AF166" s="877"/>
      <c r="AG166" s="877"/>
      <c r="AH166" s="877"/>
      <c r="AI166" s="877"/>
      <c r="AJ166" s="878"/>
      <c r="AK166" s="366" t="str">
        <f>IF(AND(S91="", S92=""), "", IF(OR(AND(S91="○", S92="○"), AND(OR(S91="×", S92="×"), AK94="○"), AND(S91="○", S92=""), AND(S91="", S92="○")), "○", "×"))</f>
        <v>○</v>
      </c>
      <c r="AL166" s="107"/>
    </row>
    <row r="167" spans="1:38" ht="34.15" customHeight="1">
      <c r="A167" s="107"/>
      <c r="B167" s="370" t="s">
        <v>115</v>
      </c>
      <c r="C167" s="867" t="s">
        <v>116</v>
      </c>
      <c r="D167" s="867"/>
      <c r="E167" s="867"/>
      <c r="F167" s="867"/>
      <c r="G167" s="867"/>
      <c r="H167" s="867"/>
      <c r="I167" s="867"/>
      <c r="J167" s="868" t="s">
        <v>2134</v>
      </c>
      <c r="K167" s="868"/>
      <c r="L167" s="868"/>
      <c r="M167" s="868"/>
      <c r="N167" s="868"/>
      <c r="O167" s="868"/>
      <c r="P167" s="868"/>
      <c r="Q167" s="868"/>
      <c r="R167" s="868"/>
      <c r="S167" s="868"/>
      <c r="T167" s="868"/>
      <c r="U167" s="868"/>
      <c r="V167" s="868"/>
      <c r="W167" s="868"/>
      <c r="X167" s="868"/>
      <c r="Y167" s="868"/>
      <c r="Z167" s="868"/>
      <c r="AA167" s="868"/>
      <c r="AB167" s="868"/>
      <c r="AC167" s="868"/>
      <c r="AD167" s="868"/>
      <c r="AE167" s="868"/>
      <c r="AF167" s="868"/>
      <c r="AG167" s="868"/>
      <c r="AH167" s="868"/>
      <c r="AI167" s="868"/>
      <c r="AJ167" s="869"/>
      <c r="AK167" s="371" t="str">
        <f>IF(H7="", "", IF(OR(AM102=TRUE, AK103="○"), "○", "×"))</f>
        <v>○</v>
      </c>
      <c r="AL167" s="107"/>
    </row>
    <row r="168" spans="1:38">
      <c r="B168" s="108"/>
      <c r="C168" s="108"/>
      <c r="D168" s="108"/>
      <c r="E168" s="108"/>
      <c r="F168" s="108"/>
      <c r="G168" s="108"/>
      <c r="H168" s="108"/>
      <c r="I168" s="108"/>
      <c r="J168" s="108"/>
      <c r="K168" s="108"/>
      <c r="L168" s="108"/>
      <c r="M168" s="108"/>
      <c r="N168" s="108"/>
      <c r="O168" s="108"/>
      <c r="P168" s="108"/>
      <c r="Q168" s="108"/>
      <c r="R168" s="108"/>
      <c r="S168" s="108"/>
      <c r="T168" s="108"/>
      <c r="U168" s="108"/>
      <c r="V168" s="108"/>
      <c r="W168" s="108"/>
      <c r="X168" s="108"/>
      <c r="Y168" s="108"/>
      <c r="Z168" s="108"/>
      <c r="AA168" s="108"/>
      <c r="AB168" s="108"/>
      <c r="AC168" s="108"/>
      <c r="AD168" s="108"/>
      <c r="AE168" s="108"/>
      <c r="AF168" s="108"/>
      <c r="AG168" s="108"/>
      <c r="AH168" s="108"/>
      <c r="AI168" s="108"/>
      <c r="AJ168" s="108"/>
      <c r="AK168" s="108"/>
    </row>
    <row r="169" spans="1:38">
      <c r="B169" s="149"/>
      <c r="C169" s="149"/>
      <c r="D169" s="149"/>
      <c r="E169" s="149"/>
      <c r="F169" s="149"/>
      <c r="G169" s="149"/>
      <c r="H169" s="149"/>
      <c r="I169" s="149"/>
      <c r="J169" s="149"/>
      <c r="K169" s="149"/>
      <c r="L169" s="149"/>
      <c r="M169" s="149"/>
      <c r="N169" s="149"/>
      <c r="O169" s="149"/>
      <c r="P169" s="149"/>
      <c r="Q169" s="149"/>
      <c r="R169" s="149"/>
      <c r="S169" s="149"/>
      <c r="T169" s="149"/>
      <c r="U169" s="149"/>
      <c r="V169" s="149"/>
      <c r="W169" s="149"/>
      <c r="X169" s="149"/>
      <c r="Y169" s="149"/>
      <c r="Z169" s="149"/>
      <c r="AA169" s="149"/>
      <c r="AB169" s="149"/>
      <c r="AC169" s="149"/>
      <c r="AD169" s="149"/>
      <c r="AE169" s="149"/>
      <c r="AF169" s="149"/>
      <c r="AG169" s="149"/>
      <c r="AH169" s="149"/>
      <c r="AI169" s="149"/>
      <c r="AJ169" s="149"/>
      <c r="AK169" s="149"/>
    </row>
    <row r="170" spans="1:38">
      <c r="B170" s="149"/>
      <c r="C170" s="149"/>
      <c r="D170" s="149"/>
      <c r="E170" s="149"/>
      <c r="F170" s="149"/>
      <c r="G170" s="149"/>
      <c r="H170" s="149"/>
      <c r="I170" s="149"/>
      <c r="J170" s="149"/>
      <c r="K170" s="149"/>
      <c r="L170" s="149"/>
      <c r="M170" s="149"/>
      <c r="N170" s="149"/>
      <c r="O170" s="149"/>
      <c r="P170" s="149"/>
      <c r="Q170" s="149"/>
      <c r="R170" s="149"/>
      <c r="S170" s="149"/>
      <c r="T170" s="149"/>
      <c r="U170" s="149"/>
      <c r="V170" s="149"/>
      <c r="W170" s="149"/>
      <c r="X170" s="149"/>
      <c r="Y170" s="149"/>
      <c r="Z170" s="149"/>
      <c r="AA170" s="149"/>
      <c r="AB170" s="149"/>
      <c r="AC170" s="149"/>
      <c r="AD170" s="149"/>
      <c r="AE170" s="149"/>
      <c r="AF170" s="149"/>
      <c r="AG170" s="149"/>
      <c r="AH170" s="149"/>
      <c r="AI170" s="149"/>
      <c r="AJ170" s="149"/>
      <c r="AK170" s="149"/>
    </row>
    <row r="171" spans="1:38">
      <c r="B171" s="149"/>
      <c r="C171" s="149"/>
      <c r="D171" s="149"/>
      <c r="E171" s="149"/>
      <c r="F171" s="149"/>
      <c r="G171" s="149"/>
      <c r="H171" s="149"/>
      <c r="I171" s="149"/>
      <c r="J171" s="149"/>
      <c r="K171" s="149"/>
      <c r="L171" s="149"/>
      <c r="M171" s="149"/>
      <c r="N171" s="149"/>
      <c r="O171" s="149"/>
      <c r="P171" s="149"/>
      <c r="Q171" s="149"/>
      <c r="R171" s="149"/>
      <c r="S171" s="149"/>
      <c r="T171" s="149"/>
      <c r="U171" s="149"/>
      <c r="V171" s="149"/>
      <c r="W171" s="149"/>
      <c r="X171" s="149"/>
      <c r="Y171" s="149"/>
      <c r="Z171" s="149"/>
      <c r="AA171" s="149"/>
      <c r="AB171" s="149"/>
      <c r="AC171" s="149"/>
      <c r="AD171" s="149"/>
      <c r="AE171" s="149"/>
      <c r="AF171" s="149"/>
      <c r="AG171" s="149"/>
      <c r="AH171" s="149"/>
      <c r="AI171" s="149"/>
      <c r="AJ171" s="149"/>
      <c r="AK171" s="149"/>
    </row>
    <row r="172" spans="1:38">
      <c r="B172" s="149"/>
      <c r="C172" s="149"/>
      <c r="D172" s="149"/>
      <c r="E172" s="149"/>
      <c r="F172" s="149"/>
      <c r="G172" s="149"/>
      <c r="H172" s="149"/>
      <c r="I172" s="149"/>
      <c r="J172" s="149"/>
      <c r="K172" s="149"/>
      <c r="L172" s="149"/>
      <c r="M172" s="149"/>
      <c r="N172" s="149"/>
      <c r="O172" s="149"/>
      <c r="P172" s="149"/>
      <c r="Q172" s="149"/>
      <c r="R172" s="149"/>
      <c r="S172" s="149"/>
      <c r="T172" s="149"/>
      <c r="U172" s="149"/>
      <c r="V172" s="149"/>
      <c r="W172" s="149"/>
      <c r="X172" s="149"/>
      <c r="Y172" s="149"/>
      <c r="Z172" s="149"/>
      <c r="AA172" s="149"/>
      <c r="AB172" s="149"/>
      <c r="AC172" s="149"/>
      <c r="AD172" s="149"/>
      <c r="AE172" s="149"/>
      <c r="AF172" s="149"/>
      <c r="AG172" s="149"/>
      <c r="AH172" s="149"/>
      <c r="AI172" s="149"/>
      <c r="AJ172" s="149"/>
      <c r="AK172" s="149"/>
    </row>
    <row r="173" spans="1:38">
      <c r="B173" s="149"/>
      <c r="C173" s="149"/>
      <c r="D173" s="149"/>
      <c r="E173" s="149"/>
      <c r="F173" s="149"/>
      <c r="G173" s="149"/>
      <c r="H173" s="149"/>
      <c r="I173" s="149"/>
      <c r="J173" s="149"/>
      <c r="K173" s="149"/>
      <c r="L173" s="149"/>
      <c r="M173" s="149"/>
      <c r="N173" s="149"/>
      <c r="O173" s="149"/>
      <c r="P173" s="149"/>
      <c r="Q173" s="149"/>
      <c r="R173" s="149"/>
      <c r="S173" s="149"/>
      <c r="T173" s="149"/>
      <c r="U173" s="149"/>
      <c r="V173" s="149"/>
      <c r="W173" s="149"/>
      <c r="X173" s="149"/>
      <c r="Y173" s="149"/>
      <c r="Z173" s="149"/>
      <c r="AA173" s="149"/>
      <c r="AB173" s="149"/>
      <c r="AC173" s="149"/>
      <c r="AD173" s="149"/>
      <c r="AE173" s="149"/>
      <c r="AF173" s="149"/>
      <c r="AG173" s="149"/>
      <c r="AH173" s="149"/>
      <c r="AI173" s="149"/>
      <c r="AJ173" s="149"/>
      <c r="AK173" s="149"/>
    </row>
    <row r="174" spans="1:38">
      <c r="B174" s="149"/>
      <c r="C174" s="149"/>
      <c r="D174" s="149"/>
      <c r="E174" s="149"/>
      <c r="F174" s="149"/>
      <c r="G174" s="149"/>
      <c r="H174" s="149"/>
      <c r="I174" s="149"/>
      <c r="J174" s="149"/>
      <c r="K174" s="149"/>
      <c r="L174" s="149"/>
      <c r="M174" s="149"/>
      <c r="N174" s="149"/>
      <c r="O174" s="149"/>
      <c r="P174" s="149"/>
      <c r="Q174" s="149"/>
      <c r="R174" s="149"/>
      <c r="S174" s="149"/>
      <c r="T174" s="149"/>
      <c r="U174" s="149"/>
      <c r="V174" s="149"/>
      <c r="W174" s="149"/>
      <c r="X174" s="149"/>
      <c r="Y174" s="149"/>
      <c r="Z174" s="149"/>
      <c r="AA174" s="149"/>
      <c r="AB174" s="149"/>
      <c r="AC174" s="149"/>
      <c r="AD174" s="149"/>
      <c r="AE174" s="149"/>
      <c r="AF174" s="149"/>
      <c r="AG174" s="149"/>
      <c r="AH174" s="149"/>
      <c r="AI174" s="149"/>
      <c r="AJ174" s="149"/>
      <c r="AK174" s="149"/>
    </row>
    <row r="175" spans="1:38">
      <c r="B175" s="149"/>
      <c r="C175" s="149"/>
      <c r="D175" s="149"/>
      <c r="E175" s="149"/>
      <c r="F175" s="149"/>
      <c r="G175" s="149"/>
      <c r="H175" s="149"/>
      <c r="I175" s="149"/>
      <c r="J175" s="149"/>
      <c r="K175" s="149"/>
      <c r="L175" s="149"/>
      <c r="M175" s="149"/>
      <c r="N175" s="149"/>
      <c r="O175" s="149"/>
      <c r="P175" s="149"/>
      <c r="Q175" s="149"/>
      <c r="R175" s="149"/>
      <c r="S175" s="149"/>
      <c r="T175" s="149"/>
      <c r="U175" s="149"/>
      <c r="V175" s="149"/>
      <c r="W175" s="149"/>
      <c r="X175" s="149"/>
      <c r="Y175" s="149"/>
      <c r="Z175" s="149"/>
      <c r="AA175" s="149"/>
      <c r="AB175" s="149"/>
      <c r="AC175" s="149"/>
      <c r="AD175" s="149"/>
      <c r="AE175" s="149"/>
      <c r="AF175" s="149"/>
      <c r="AG175" s="149"/>
      <c r="AH175" s="149"/>
      <c r="AI175" s="149"/>
      <c r="AJ175" s="149"/>
      <c r="AK175" s="149"/>
    </row>
    <row r="176" spans="1:38">
      <c r="B176" s="149"/>
      <c r="C176" s="149"/>
      <c r="D176" s="149"/>
      <c r="E176" s="149"/>
      <c r="F176" s="149"/>
      <c r="G176" s="149"/>
      <c r="H176" s="149"/>
      <c r="I176" s="149"/>
      <c r="J176" s="149"/>
      <c r="K176" s="149"/>
      <c r="L176" s="149"/>
      <c r="M176" s="149"/>
      <c r="N176" s="149"/>
      <c r="O176" s="149"/>
      <c r="P176" s="149"/>
      <c r="Q176" s="149"/>
      <c r="R176" s="149"/>
      <c r="S176" s="149"/>
      <c r="T176" s="149"/>
      <c r="U176" s="149"/>
      <c r="V176" s="149"/>
      <c r="W176" s="149"/>
      <c r="X176" s="149"/>
      <c r="Y176" s="149"/>
      <c r="Z176" s="149"/>
      <c r="AA176" s="149"/>
      <c r="AB176" s="149"/>
      <c r="AC176" s="149"/>
      <c r="AD176" s="149"/>
      <c r="AE176" s="149"/>
      <c r="AF176" s="149"/>
      <c r="AG176" s="149"/>
      <c r="AH176" s="149"/>
      <c r="AI176" s="149"/>
      <c r="AJ176" s="149"/>
      <c r="AK176" s="149"/>
    </row>
    <row r="177" spans="2:37">
      <c r="B177" s="149"/>
      <c r="C177" s="149"/>
      <c r="D177" s="149"/>
      <c r="E177" s="149"/>
      <c r="F177" s="149"/>
      <c r="G177" s="149"/>
      <c r="H177" s="149"/>
      <c r="I177" s="149"/>
      <c r="J177" s="149"/>
      <c r="K177" s="149"/>
      <c r="L177" s="149"/>
      <c r="M177" s="149"/>
      <c r="N177" s="149"/>
      <c r="O177" s="149"/>
      <c r="P177" s="149"/>
      <c r="Q177" s="149"/>
      <c r="R177" s="149"/>
      <c r="S177" s="149"/>
      <c r="T177" s="149"/>
      <c r="U177" s="149"/>
      <c r="V177" s="149"/>
      <c r="W177" s="149"/>
      <c r="X177" s="149"/>
      <c r="Y177" s="149"/>
      <c r="Z177" s="149"/>
      <c r="AA177" s="149"/>
      <c r="AB177" s="149"/>
      <c r="AC177" s="149"/>
      <c r="AD177" s="149"/>
      <c r="AE177" s="149"/>
      <c r="AF177" s="149"/>
      <c r="AG177" s="149"/>
      <c r="AH177" s="149"/>
      <c r="AI177" s="149"/>
      <c r="AJ177" s="149"/>
      <c r="AK177" s="149"/>
    </row>
    <row r="178" spans="2:37">
      <c r="B178" s="149"/>
      <c r="C178" s="149"/>
      <c r="D178" s="149"/>
      <c r="E178" s="149"/>
      <c r="F178" s="149"/>
      <c r="G178" s="149"/>
      <c r="H178" s="149"/>
      <c r="I178" s="149"/>
      <c r="J178" s="149"/>
      <c r="K178" s="149"/>
      <c r="L178" s="149"/>
      <c r="M178" s="149"/>
      <c r="N178" s="149"/>
      <c r="O178" s="149"/>
      <c r="P178" s="149"/>
      <c r="Q178" s="149"/>
      <c r="R178" s="149"/>
      <c r="S178" s="149"/>
      <c r="T178" s="149"/>
      <c r="U178" s="149"/>
      <c r="V178" s="149"/>
      <c r="W178" s="149"/>
      <c r="X178" s="149"/>
      <c r="Y178" s="149"/>
      <c r="Z178" s="149"/>
      <c r="AA178" s="149"/>
      <c r="AB178" s="149"/>
      <c r="AC178" s="149"/>
      <c r="AD178" s="149"/>
      <c r="AE178" s="149"/>
      <c r="AF178" s="149"/>
      <c r="AG178" s="149"/>
      <c r="AH178" s="149"/>
      <c r="AI178" s="149"/>
      <c r="AJ178" s="149"/>
      <c r="AK178" s="149"/>
    </row>
    <row r="179" spans="2:37">
      <c r="B179" s="149"/>
      <c r="C179" s="149"/>
      <c r="D179" s="149"/>
      <c r="E179" s="149"/>
      <c r="F179" s="149"/>
      <c r="G179" s="149"/>
      <c r="H179" s="149"/>
      <c r="I179" s="149"/>
      <c r="J179" s="149"/>
      <c r="K179" s="149"/>
      <c r="L179" s="149"/>
      <c r="M179" s="149"/>
      <c r="N179" s="149"/>
      <c r="O179" s="149"/>
      <c r="P179" s="149"/>
      <c r="Q179" s="149"/>
      <c r="R179" s="149"/>
      <c r="S179" s="149"/>
      <c r="T179" s="149"/>
      <c r="U179" s="149"/>
      <c r="V179" s="149"/>
      <c r="W179" s="149"/>
      <c r="X179" s="149"/>
      <c r="Y179" s="149"/>
      <c r="Z179" s="149"/>
      <c r="AA179" s="149"/>
      <c r="AB179" s="149"/>
      <c r="AC179" s="149"/>
      <c r="AD179" s="149"/>
      <c r="AE179" s="149"/>
      <c r="AF179" s="149"/>
      <c r="AG179" s="149"/>
      <c r="AH179" s="149"/>
      <c r="AI179" s="149"/>
      <c r="AJ179" s="149"/>
      <c r="AK179" s="149"/>
    </row>
    <row r="180" spans="2:37">
      <c r="B180" s="149"/>
      <c r="C180" s="149"/>
      <c r="D180" s="149"/>
      <c r="E180" s="149"/>
      <c r="F180" s="149"/>
      <c r="G180" s="149"/>
      <c r="H180" s="149"/>
      <c r="I180" s="149"/>
      <c r="J180" s="149"/>
      <c r="K180" s="149"/>
      <c r="L180" s="149"/>
      <c r="M180" s="149"/>
      <c r="N180" s="149"/>
      <c r="O180" s="149"/>
      <c r="P180" s="149"/>
      <c r="Q180" s="149"/>
      <c r="R180" s="149"/>
      <c r="S180" s="149"/>
      <c r="T180" s="149"/>
      <c r="U180" s="149"/>
      <c r="V180" s="149"/>
      <c r="W180" s="149"/>
      <c r="X180" s="149"/>
      <c r="Y180" s="149"/>
      <c r="Z180" s="149"/>
      <c r="AA180" s="149"/>
      <c r="AB180" s="149"/>
      <c r="AC180" s="149"/>
      <c r="AD180" s="149"/>
      <c r="AE180" s="149"/>
      <c r="AF180" s="149"/>
      <c r="AG180" s="149"/>
      <c r="AH180" s="149"/>
      <c r="AI180" s="149"/>
      <c r="AJ180" s="149"/>
      <c r="AK180" s="149"/>
    </row>
    <row r="181" spans="2:37">
      <c r="B181" s="149"/>
      <c r="C181" s="149"/>
      <c r="D181" s="149"/>
      <c r="E181" s="149"/>
      <c r="F181" s="149"/>
      <c r="G181" s="149"/>
      <c r="H181" s="149"/>
      <c r="I181" s="149"/>
      <c r="J181" s="149"/>
      <c r="K181" s="149"/>
      <c r="L181" s="149"/>
      <c r="M181" s="149"/>
      <c r="N181" s="149"/>
      <c r="O181" s="149"/>
      <c r="P181" s="149"/>
      <c r="Q181" s="149"/>
      <c r="R181" s="149"/>
      <c r="S181" s="149"/>
      <c r="T181" s="149"/>
      <c r="U181" s="149"/>
      <c r="V181" s="149"/>
      <c r="W181" s="149"/>
      <c r="X181" s="149"/>
      <c r="Y181" s="149"/>
      <c r="Z181" s="149"/>
      <c r="AA181" s="149"/>
      <c r="AB181" s="149"/>
      <c r="AC181" s="149"/>
      <c r="AD181" s="149"/>
      <c r="AE181" s="149"/>
      <c r="AF181" s="149"/>
      <c r="AG181" s="149"/>
      <c r="AH181" s="149"/>
      <c r="AI181" s="149"/>
      <c r="AJ181" s="149"/>
      <c r="AK181" s="149"/>
    </row>
    <row r="182" spans="2:37">
      <c r="C182" s="149"/>
    </row>
  </sheetData>
  <sheetProtection algorithmName="SHA-512" hashValue="F3AzgOhwN9nm7Yn+RJi5gi9Wg4tMrbqhNnVg4fVSOFaW5GCtYdJgbDkZ+hxKHlkQ67njuTgQ1cYFImdEkhEuDw==" saltValue="tost29rBccKC5ZTjU3dHiA==" spinCount="100000" sheet="1" formatCells="0" formatColumns="0" formatRows="0"/>
  <dataConsolidate/>
  <mergeCells count="208">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s>
  <phoneticPr fontId="7"/>
  <conditionalFormatting sqref="B111:F111 B112:AK139">
    <cfRule type="expression" dxfId="58" priority="187">
      <formula>#REF!=TRUE</formula>
    </cfRule>
  </conditionalFormatting>
  <conditionalFormatting sqref="B41:AK44">
    <cfRule type="expression" dxfId="55" priority="42">
      <formula>AND(OR($Q$34="",$Q$34=0), $H$7&lt;&gt;"")</formula>
    </cfRule>
  </conditionalFormatting>
  <conditionalFormatting sqref="B48:AK48">
    <cfRule type="expression" dxfId="54" priority="13">
      <formula>$AK$64="○"</formula>
    </cfRule>
    <cfRule type="expression" dxfId="53" priority="12">
      <formula>$BA$2="補助金様式を都道府県に提出"</formula>
    </cfRule>
  </conditionalFormatting>
  <conditionalFormatting sqref="B53:AK53">
    <cfRule type="expression" dxfId="52" priority="10">
      <formula>$BA$2="補助金様式を都道府県に提出"</formula>
    </cfRule>
    <cfRule type="expression" dxfId="51" priority="11">
      <formula>$AK$64="○"</formula>
    </cfRule>
  </conditionalFormatting>
  <conditionalFormatting sqref="B63:AK77">
    <cfRule type="expression" dxfId="50" priority="186">
      <formula>$AM$60=TRUE</formula>
    </cfRule>
  </conditionalFormatting>
  <conditionalFormatting sqref="B80:AK87">
    <cfRule type="expression" dxfId="49" priority="201">
      <formula>AND($AN$48=0, $H$7&lt;&gt;"")</formula>
    </cfRule>
  </conditionalFormatting>
  <conditionalFormatting sqref="B82:AK87">
    <cfRule type="expression" dxfId="48" priority="249">
      <formula>AND($AM$80=TRUE, $H$7&lt;&gt;"")</formula>
    </cfRule>
  </conditionalFormatting>
  <conditionalFormatting sqref="B91:AK99">
    <cfRule type="expression" dxfId="47" priority="23">
      <formula>AND($AN$49=0, $H$7&lt;&gt;"")</formula>
    </cfRule>
  </conditionalFormatting>
  <conditionalFormatting sqref="B94:AK99">
    <cfRule type="expression" dxfId="46" priority="253">
      <formula>AND($AM$91="要件を満たす", $H$7&lt;&gt;"")</formula>
    </cfRule>
  </conditionalFormatting>
  <conditionalFormatting sqref="B103:AK103">
    <cfRule type="expression" dxfId="45" priority="20">
      <formula>$BA$2="補助金様式を都道府県に提出"</formula>
    </cfRule>
    <cfRule type="expression" dxfId="44" priority="21">
      <formula>$AK$64="○"</formula>
    </cfRule>
  </conditionalFormatting>
  <conditionalFormatting sqref="B105:AK106">
    <cfRule type="expression" dxfId="43" priority="26">
      <formula>AND($AI$105="", $H$7&lt;&gt;"")</formula>
    </cfRule>
  </conditionalFormatting>
  <conditionalFormatting sqref="B105:AK110 B111:F111 B112:AK139">
    <cfRule type="expression" dxfId="42" priority="250">
      <formula>AND($AM$102=TRUE, $H$7&lt;&gt;"")</formula>
    </cfRule>
  </conditionalFormatting>
  <conditionalFormatting sqref="B108:AK110">
    <cfRule type="expression" dxfId="41" priority="25">
      <formula>AND($AI$108="", $H$7&lt;&gt;"")</formula>
    </cfRule>
  </conditionalFormatting>
  <conditionalFormatting sqref="S91">
    <cfRule type="expression" dxfId="40" priority="99">
      <formula>$S$91="○"</formula>
    </cfRule>
  </conditionalFormatting>
  <conditionalFormatting sqref="S92">
    <cfRule type="expression" dxfId="39" priority="98">
      <formula>$S$92="○"</formula>
    </cfRule>
  </conditionalFormatting>
  <conditionalFormatting sqref="AD19:AE19">
    <cfRule type="expression" dxfId="38" priority="56">
      <formula>$AE$19&lt;&gt;"×"</formula>
    </cfRule>
  </conditionalFormatting>
  <conditionalFormatting sqref="AK158:AK159 AK162:AK167">
    <cfRule type="expression" dxfId="37" priority="45">
      <formula>AND(AK158="", $H$7&lt;&gt;"")</formula>
    </cfRule>
  </conditionalFormatting>
  <conditionalFormatting sqref="AM19:BA19 AQ20:BE20">
    <cfRule type="expression" dxfId="36" priority="150">
      <formula>AND($AE$19&lt;&gt;"×",$AE$20="○")</formula>
    </cfRule>
  </conditionalFormatting>
  <conditionalFormatting sqref="AM19:BA19">
    <cfRule type="expression" dxfId="35" priority="149">
      <formula>$AE$19&lt;&gt;"×"</formula>
    </cfRule>
  </conditionalFormatting>
  <conditionalFormatting sqref="AO111:AZ111">
    <cfRule type="expression" dxfId="34" priority="169">
      <formula>OR(#REF!="該当",AND(#REF!="該当",#REF!="○"))</formula>
    </cfRule>
  </conditionalFormatting>
  <conditionalFormatting sqref="AQ20:BE20">
    <cfRule type="expression" dxfId="33" priority="148">
      <formula>$AE$20="○"</formula>
    </cfRule>
  </conditionalFormatting>
  <conditionalFormatting sqref="AQ26:BE30">
    <cfRule type="expression" dxfId="32" priority="59">
      <formula>$Y$26="○"</formula>
    </cfRule>
  </conditionalFormatting>
  <conditionalFormatting sqref="AQ43:BE44">
    <cfRule type="expression" dxfId="31" priority="14">
      <formula>OR(OR($Q$34="",$Q$34=0), AND($Q$34&lt;&gt;"", $F$43&lt;&gt;"", $F$44&lt;&gt;""))</formula>
    </cfRule>
  </conditionalFormatting>
  <conditionalFormatting sqref="AQ54:BE54">
    <cfRule type="expression" dxfId="30" priority="52">
      <formula>AND($AH$54&lt;&gt;"×",$AH$55&lt;&gt;"×")</formula>
    </cfRule>
    <cfRule type="expression" dxfId="29" priority="53">
      <formula>$AH$54&lt;&gt;"×"</formula>
    </cfRule>
  </conditionalFormatting>
  <conditionalFormatting sqref="AQ55:BE55">
    <cfRule type="expression" dxfId="28" priority="54">
      <formula>$AH$55&lt;&gt;"×"</formula>
    </cfRule>
  </conditionalFormatting>
  <conditionalFormatting sqref="AQ73:BE73">
    <cfRule type="expression" dxfId="27" priority="247">
      <formula>OR(AND($AM$70=FALSE,$J$73=""),AND($AN$70=TRUE,$J$73&lt;&gt;""))</formula>
    </cfRule>
  </conditionalFormatting>
  <conditionalFormatting sqref="AQ75:BE75">
    <cfRule type="expression" dxfId="26" priority="246">
      <formula>OR(AND($AO$71=FALSE,$J$75=""),AND($AO$71=TRUE,$J$75&lt;&gt;""))</formula>
    </cfRule>
  </conditionalFormatting>
  <conditionalFormatting sqref="AQ95:BE95">
    <cfRule type="expression" dxfId="25" priority="8">
      <formula>OR($AK$94="○",$AK$166="○")</formula>
    </cfRule>
  </conditionalFormatting>
  <conditionalFormatting sqref="AQ99:BE99">
    <cfRule type="expression" dxfId="24" priority="248">
      <formula>OR($AM$99=FALSE, AND($AM$99=TRUE, $G$99&lt;&gt;""))</formula>
    </cfRule>
  </conditionalFormatting>
  <conditionalFormatting sqref="AQ112:BE115">
    <cfRule type="expression" dxfId="23" priority="7">
      <formula>OR(AND($AI$105="該当", $AN$112&gt;=2), AND($AI$105="", $AN$112&gt;=1), $AM$102=TRUE)</formula>
    </cfRule>
  </conditionalFormatting>
  <conditionalFormatting sqref="AQ116:BE119">
    <cfRule type="expression" dxfId="22" priority="6">
      <formula>OR(AND($AI$105="該当", $AN$116&gt;=2), AND($AI$105="", $AN$116&gt;=1), $AM$102=TRUE)</formula>
    </cfRule>
  </conditionalFormatting>
  <conditionalFormatting sqref="AQ120:BE124">
    <cfRule type="expression" dxfId="21" priority="4">
      <formula>OR(AND($AI$105="該当", $AN$120&gt;=2), AND($AI$105="", $AN$120&gt;=1), $AM$102=TRUE)</formula>
    </cfRule>
  </conditionalFormatting>
  <conditionalFormatting sqref="AQ125:BE128">
    <cfRule type="expression" dxfId="20" priority="3">
      <formula>OR(AND($AI$105="該当", $AN$125&gt;=2), AND($AI$105="", $AN$125&gt;=1), $AM$102=TRUE)</formula>
    </cfRule>
  </conditionalFormatting>
  <conditionalFormatting sqref="AQ129:BE129">
    <cfRule type="expression" dxfId="19" priority="15">
      <formula>OR($AQ$129="",$AM$102=TRUE)</formula>
    </cfRule>
  </conditionalFormatting>
  <conditionalFormatting sqref="AQ130:BE135">
    <cfRule type="expression" dxfId="18" priority="2">
      <formula>OR(AND($AI$105="該当", $AN$129&gt;=3), AND($AI$105="", $AN$129&gt;=2), $AM$102=TRUE)</formula>
    </cfRule>
  </conditionalFormatting>
  <conditionalFormatting sqref="AQ136:BE139">
    <cfRule type="expression" dxfId="17" priority="1">
      <formula>OR(AND($AI$105="該当", $AN$136&gt;=2), AND($AI$105="", $AN$136&gt;=1), $AM$102=TRUE)</formula>
    </cfRule>
  </conditionalFormatting>
  <conditionalFormatting sqref="AZ94:BA94">
    <cfRule type="expression" dxfId="16" priority="188">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161925</xdr:colOff>
                    <xdr:row>71</xdr:row>
                    <xdr:rowOff>285750</xdr:rowOff>
                  </from>
                  <to>
                    <xdr:col>8</xdr:col>
                    <xdr:colOff>57150</xdr:colOff>
                    <xdr:row>72</xdr:row>
                    <xdr:rowOff>171450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161925</xdr:colOff>
                    <xdr:row>74</xdr:row>
                    <xdr:rowOff>0</xdr:rowOff>
                  </from>
                  <to>
                    <xdr:col>8</xdr:col>
                    <xdr:colOff>57150</xdr:colOff>
                    <xdr:row>74</xdr:row>
                    <xdr:rowOff>247650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180975</xdr:colOff>
                    <xdr:row>94</xdr:row>
                    <xdr:rowOff>152400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180975</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219075</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180975</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171450</xdr:colOff>
                    <xdr:row>126</xdr:row>
                    <xdr:rowOff>247650</xdr:rowOff>
                  </from>
                  <to>
                    <xdr:col>5</xdr:col>
                    <xdr:colOff>171450</xdr:colOff>
                    <xdr:row>128</xdr:row>
                    <xdr:rowOff>19050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180975</xdr:colOff>
                    <xdr:row>127</xdr:row>
                    <xdr:rowOff>228600</xdr:rowOff>
                  </from>
                  <to>
                    <xdr:col>6</xdr:col>
                    <xdr:colOff>9525</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180975</xdr:colOff>
                    <xdr:row>128</xdr:row>
                    <xdr:rowOff>228600</xdr:rowOff>
                  </from>
                  <to>
                    <xdr:col>6</xdr:col>
                    <xdr:colOff>0</xdr:colOff>
                    <xdr:row>130</xdr:row>
                    <xdr:rowOff>9525</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180975</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180975</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180975</xdr:colOff>
                    <xdr:row>134</xdr:row>
                    <xdr:rowOff>9525</xdr:rowOff>
                  </from>
                  <to>
                    <xdr:col>5</xdr:col>
                    <xdr:colOff>180975</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180975</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171450</xdr:colOff>
                    <xdr:row>122</xdr:row>
                    <xdr:rowOff>285750</xdr:rowOff>
                  </from>
                  <to>
                    <xdr:col>5</xdr:col>
                    <xdr:colOff>171450</xdr:colOff>
                    <xdr:row>123</xdr:row>
                    <xdr:rowOff>219075</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171450</xdr:colOff>
                    <xdr:row>121</xdr:row>
                    <xdr:rowOff>276225</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1"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14"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B54:AH54 B55:S56 Y55:AH56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election activeCell="N7" sqref="N7"/>
    </sheetView>
  </sheetViews>
  <sheetFormatPr defaultColWidth="9" defaultRowHeight="13.5"/>
  <cols>
    <col min="1" max="1" width="4.75" style="109" customWidth="1"/>
    <col min="2" max="9" width="1.5" style="109" customWidth="1"/>
    <col min="10" max="10" width="17.5" style="109" customWidth="1"/>
    <col min="11" max="11" width="8.125" style="109" customWidth="1"/>
    <col min="12" max="12" width="10.125" style="109" customWidth="1"/>
    <col min="13" max="13" width="19.375" style="109" customWidth="1"/>
    <col min="14" max="14" width="29.375" style="109" customWidth="1"/>
    <col min="15" max="15" width="17.125" style="153" customWidth="1"/>
    <col min="16" max="16" width="12.625" style="153" customWidth="1"/>
    <col min="17" max="17" width="12.75" style="153" customWidth="1"/>
    <col min="18" max="18" width="10.25" style="153" customWidth="1"/>
    <col min="19" max="19" width="12.75" style="109" customWidth="1"/>
    <col min="20" max="20" width="6.375" style="153" customWidth="1"/>
    <col min="21" max="21" width="18.75" style="109" customWidth="1"/>
    <col min="22" max="22" width="6" style="153" customWidth="1"/>
    <col min="23" max="23" width="12.125" style="153" customWidth="1"/>
    <col min="24" max="24" width="7" style="153" customWidth="1"/>
    <col min="25" max="25" width="12.375" style="153" customWidth="1"/>
    <col min="26" max="26" width="16.25" style="154" customWidth="1"/>
    <col min="27" max="27" width="15.25" style="109" customWidth="1"/>
    <col min="28" max="28" width="7.125" style="153" customWidth="1"/>
    <col min="29" max="29" width="10.25" style="109" customWidth="1"/>
    <col min="30" max="30" width="10.625" style="109" customWidth="1"/>
    <col min="31" max="31" width="6.25" style="153" customWidth="1"/>
    <col min="32" max="32" width="18.25" style="153" customWidth="1"/>
    <col min="33" max="33" width="15.125" style="107" hidden="1" customWidth="1"/>
    <col min="34" max="34" width="12.875" style="107" hidden="1" customWidth="1"/>
    <col min="35" max="35" width="15.75" style="108" hidden="1" customWidth="1"/>
    <col min="36" max="36" width="15.75" style="107" hidden="1" customWidth="1"/>
    <col min="37" max="37" width="10.5" style="109" customWidth="1"/>
    <col min="38" max="38" width="10.75" style="109" customWidth="1"/>
    <col min="39" max="40" width="24.75" style="109" customWidth="1"/>
    <col min="41" max="16384" width="9" style="110"/>
  </cols>
  <sheetData>
    <row r="1" spans="1:41" ht="27" customHeight="1">
      <c r="A1" s="104" t="s">
        <v>1902</v>
      </c>
      <c r="B1" s="105"/>
      <c r="C1" s="106"/>
      <c r="D1" s="106"/>
      <c r="E1" s="106"/>
      <c r="F1" s="106"/>
      <c r="G1" s="106"/>
      <c r="H1" s="106"/>
      <c r="I1" s="106"/>
      <c r="J1" s="106"/>
      <c r="K1" s="106"/>
      <c r="L1" s="106"/>
      <c r="M1" s="106"/>
      <c r="N1" s="106"/>
      <c r="O1" s="106"/>
      <c r="P1" s="106"/>
      <c r="Q1" s="106"/>
      <c r="R1" s="106"/>
      <c r="S1" s="106"/>
      <c r="T1" s="107"/>
      <c r="U1" s="107"/>
      <c r="V1" s="107"/>
      <c r="W1" s="107"/>
      <c r="X1" s="108"/>
      <c r="Y1" s="107"/>
      <c r="Z1" s="107"/>
      <c r="AA1" s="107"/>
      <c r="AB1" s="976" t="s">
        <v>36</v>
      </c>
      <c r="AC1" s="977"/>
      <c r="AD1" s="980" t="str">
        <f>IF(基本情報入力シート!C18="","",基本情報入力シート!C18)</f>
        <v>東京都</v>
      </c>
      <c r="AE1" s="980"/>
      <c r="AF1" s="980"/>
      <c r="AI1" s="107"/>
      <c r="AK1" s="110"/>
      <c r="AL1" s="110"/>
      <c r="AM1" s="110"/>
      <c r="AN1" s="110"/>
    </row>
    <row r="2" spans="1:41" ht="10.5" customHeight="1" thickBot="1">
      <c r="A2" s="106"/>
      <c r="B2" s="106"/>
      <c r="C2" s="106"/>
      <c r="D2" s="106"/>
      <c r="E2" s="106"/>
      <c r="F2" s="106"/>
      <c r="G2" s="106"/>
      <c r="H2" s="106"/>
      <c r="I2" s="106"/>
      <c r="J2" s="106"/>
      <c r="K2" s="106"/>
      <c r="L2" s="106"/>
      <c r="M2" s="106"/>
      <c r="N2" s="106"/>
      <c r="O2" s="106"/>
      <c r="P2" s="106"/>
      <c r="Q2" s="106"/>
      <c r="R2" s="106"/>
      <c r="S2" s="106"/>
      <c r="T2" s="107"/>
      <c r="U2" s="107"/>
      <c r="V2" s="107"/>
      <c r="W2" s="107"/>
      <c r="X2" s="108"/>
      <c r="Y2" s="107"/>
      <c r="Z2" s="107"/>
      <c r="AA2" s="107"/>
      <c r="AB2" s="107"/>
      <c r="AC2" s="107"/>
      <c r="AD2" s="107"/>
      <c r="AE2" s="107"/>
      <c r="AF2" s="107"/>
      <c r="AH2" s="108"/>
      <c r="AI2" s="107"/>
      <c r="AM2" s="110"/>
      <c r="AN2" s="110"/>
    </row>
    <row r="3" spans="1:41" ht="23.25" customHeight="1" thickBot="1">
      <c r="A3" s="982" t="s">
        <v>7</v>
      </c>
      <c r="B3" s="982"/>
      <c r="C3" s="982"/>
      <c r="D3" s="982"/>
      <c r="E3" s="983"/>
      <c r="F3" s="984" t="str">
        <f>IF(基本情報入力シート!M23="","",基本情報入力シート!M23)</f>
        <v>○○サービス事業所</v>
      </c>
      <c r="G3" s="985"/>
      <c r="H3" s="985"/>
      <c r="I3" s="985"/>
      <c r="J3" s="985"/>
      <c r="K3" s="985"/>
      <c r="L3" s="985"/>
      <c r="M3" s="986"/>
      <c r="N3" s="107"/>
      <c r="O3" s="107"/>
      <c r="P3" s="107"/>
      <c r="Q3" s="107"/>
      <c r="R3" s="107"/>
      <c r="S3" s="107"/>
      <c r="T3" s="106"/>
      <c r="U3" s="106"/>
      <c r="V3" s="107"/>
      <c r="W3" s="107"/>
      <c r="X3" s="108"/>
      <c r="Y3" s="107"/>
      <c r="Z3" s="107"/>
      <c r="AA3" s="107"/>
      <c r="AB3" s="107"/>
      <c r="AC3" s="107"/>
      <c r="AD3" s="107"/>
      <c r="AE3" s="107"/>
      <c r="AF3" s="107"/>
      <c r="AH3" s="108"/>
      <c r="AI3" s="107"/>
      <c r="AM3" s="110"/>
      <c r="AN3" s="110"/>
    </row>
    <row r="4" spans="1:41" ht="21" customHeight="1" thickBot="1">
      <c r="A4" s="111"/>
      <c r="B4" s="112"/>
      <c r="C4" s="112"/>
      <c r="D4" s="111"/>
      <c r="E4" s="111"/>
      <c r="F4" s="111"/>
      <c r="G4" s="111"/>
      <c r="H4" s="111"/>
      <c r="I4" s="111"/>
      <c r="J4" s="111"/>
      <c r="K4" s="111"/>
      <c r="L4" s="111"/>
      <c r="M4" s="106"/>
      <c r="N4" s="106"/>
      <c r="O4" s="106"/>
      <c r="P4" s="106"/>
      <c r="Q4" s="106"/>
      <c r="R4" s="106"/>
      <c r="S4" s="106"/>
      <c r="T4" s="106"/>
      <c r="U4" s="106"/>
      <c r="V4" s="107"/>
      <c r="W4" s="113" t="s">
        <v>117</v>
      </c>
      <c r="X4" s="107"/>
      <c r="Y4" s="114"/>
      <c r="Z4" s="114"/>
      <c r="AA4" s="114"/>
      <c r="AB4" s="114"/>
      <c r="AC4" s="114"/>
      <c r="AD4" s="114"/>
      <c r="AE4" s="114"/>
      <c r="AF4" s="114"/>
      <c r="AG4" s="114"/>
      <c r="AH4" s="114"/>
      <c r="AI4" s="107"/>
      <c r="AM4" s="110"/>
      <c r="AN4" s="110"/>
    </row>
    <row r="5" spans="1:41" ht="25.5" customHeight="1">
      <c r="A5" s="107"/>
      <c r="B5" s="987" t="s">
        <v>2135</v>
      </c>
      <c r="C5" s="987"/>
      <c r="D5" s="988"/>
      <c r="E5" s="988"/>
      <c r="F5" s="988"/>
      <c r="G5" s="988"/>
      <c r="H5" s="988"/>
      <c r="I5" s="988"/>
      <c r="J5" s="988"/>
      <c r="K5" s="988"/>
      <c r="L5" s="988"/>
      <c r="M5" s="988"/>
      <c r="N5" s="115">
        <f>IFERROR(SUM(Q14:R113)+SUM(Z14:Z113),"")</f>
        <v>28865601</v>
      </c>
      <c r="O5" s="116" t="s">
        <v>44</v>
      </c>
      <c r="P5" s="117"/>
      <c r="Q5" s="117"/>
      <c r="R5" s="430"/>
      <c r="S5" s="430"/>
      <c r="T5" s="430"/>
      <c r="U5" s="430"/>
      <c r="V5" s="430"/>
      <c r="W5" s="992" t="s">
        <v>2139</v>
      </c>
      <c r="X5" s="1032" t="s">
        <v>2005</v>
      </c>
      <c r="Y5" s="735"/>
      <c r="Z5" s="735"/>
      <c r="AA5" s="1033"/>
      <c r="AB5" s="118">
        <f>SUM(W$14:X$1048576)</f>
        <v>3</v>
      </c>
      <c r="AC5" s="993" t="str">
        <f>IF(AB6=0, "", IF(AB5&gt;=AB6,"○","×"))</f>
        <v>○</v>
      </c>
      <c r="AD5" s="978" t="s">
        <v>118</v>
      </c>
      <c r="AE5" s="431"/>
      <c r="AF5" s="413"/>
      <c r="AG5" s="114"/>
      <c r="AH5" s="114"/>
      <c r="AI5" s="110"/>
      <c r="AJ5" s="110"/>
      <c r="AK5" s="110"/>
      <c r="AL5" s="110"/>
      <c r="AM5" s="110"/>
      <c r="AN5" s="110"/>
    </row>
    <row r="6" spans="1:41" ht="28.9" customHeight="1" thickBot="1">
      <c r="A6" s="107"/>
      <c r="B6" s="1018"/>
      <c r="C6" s="1019"/>
      <c r="D6" s="929" t="s">
        <v>2136</v>
      </c>
      <c r="E6" s="929"/>
      <c r="F6" s="929"/>
      <c r="G6" s="929"/>
      <c r="H6" s="929"/>
      <c r="I6" s="929"/>
      <c r="J6" s="929"/>
      <c r="K6" s="929"/>
      <c r="L6" s="929"/>
      <c r="M6" s="929"/>
      <c r="N6" s="115">
        <f>SUM(S14:S113, AA14:AA113)</f>
        <v>12110450</v>
      </c>
      <c r="O6" s="116" t="s">
        <v>44</v>
      </c>
      <c r="P6" s="117"/>
      <c r="Q6" s="117"/>
      <c r="R6" s="117"/>
      <c r="S6" s="117"/>
      <c r="T6" s="120"/>
      <c r="U6" s="120"/>
      <c r="V6" s="120"/>
      <c r="W6" s="992"/>
      <c r="X6" s="1032" t="s">
        <v>2138</v>
      </c>
      <c r="Y6" s="735"/>
      <c r="Z6" s="735"/>
      <c r="AA6" s="1033"/>
      <c r="AB6" s="121">
        <f>SUM(AI$14:AI$1048576)</f>
        <v>3</v>
      </c>
      <c r="AC6" s="994"/>
      <c r="AD6" s="978"/>
      <c r="AE6" s="431"/>
      <c r="AF6" s="413"/>
      <c r="AG6" s="114"/>
      <c r="AH6" s="114"/>
      <c r="AI6" s="110"/>
      <c r="AJ6" s="110"/>
      <c r="AK6" s="110"/>
      <c r="AL6" s="110"/>
      <c r="AM6" s="110"/>
      <c r="AN6" s="110"/>
    </row>
    <row r="7" spans="1:41" ht="27" customHeight="1">
      <c r="A7" s="107"/>
      <c r="B7" s="122"/>
      <c r="C7" s="123"/>
      <c r="D7" s="928" t="s">
        <v>1937</v>
      </c>
      <c r="E7" s="929"/>
      <c r="F7" s="929"/>
      <c r="G7" s="929"/>
      <c r="H7" s="929"/>
      <c r="I7" s="929"/>
      <c r="J7" s="929"/>
      <c r="K7" s="929"/>
      <c r="L7" s="929"/>
      <c r="M7" s="929"/>
      <c r="N7" s="115">
        <f>ROUNDDOWN(SUM(U$14:U$113,AC$14:AD$113),0)</f>
        <v>2438029</v>
      </c>
      <c r="O7" s="116" t="s">
        <v>44</v>
      </c>
      <c r="P7" s="117"/>
      <c r="Q7" s="117"/>
      <c r="R7" s="117"/>
      <c r="S7" s="117"/>
      <c r="T7" s="120"/>
      <c r="U7" s="120"/>
      <c r="V7" s="120"/>
      <c r="W7" s="989" t="s">
        <v>2140</v>
      </c>
      <c r="X7" s="1032" t="s">
        <v>2005</v>
      </c>
      <c r="Y7" s="735"/>
      <c r="Z7" s="735"/>
      <c r="AA7" s="1033"/>
      <c r="AB7" s="124">
        <f>SUM(AF$14:AF$1048576)</f>
        <v>2</v>
      </c>
      <c r="AC7" s="993" t="str">
        <f>IF(AB8=0, "", IF(AB7&gt;=AB8,"○","×"))</f>
        <v>○</v>
      </c>
      <c r="AD7" s="979" t="s">
        <v>118</v>
      </c>
      <c r="AE7" s="432"/>
      <c r="AF7" s="411"/>
      <c r="AG7" s="114"/>
      <c r="AH7" s="114"/>
      <c r="AI7" s="110"/>
      <c r="AJ7" s="110"/>
      <c r="AK7" s="110"/>
      <c r="AL7" s="110"/>
      <c r="AM7" s="110"/>
      <c r="AN7" s="110"/>
    </row>
    <row r="8" spans="1:41" ht="25.5" customHeight="1" thickBot="1">
      <c r="A8" s="107"/>
      <c r="B8" s="961" t="s">
        <v>2039</v>
      </c>
      <c r="C8" s="961"/>
      <c r="D8" s="961"/>
      <c r="E8" s="961"/>
      <c r="F8" s="961"/>
      <c r="G8" s="961"/>
      <c r="H8" s="961"/>
      <c r="I8" s="961"/>
      <c r="J8" s="961"/>
      <c r="K8" s="961"/>
      <c r="L8" s="961"/>
      <c r="M8" s="961"/>
      <c r="N8" s="961"/>
      <c r="O8" s="961"/>
      <c r="P8" s="961"/>
      <c r="Q8" s="961"/>
      <c r="R8" s="961"/>
      <c r="S8" s="961"/>
      <c r="T8" s="961"/>
      <c r="U8" s="412"/>
      <c r="V8" s="412"/>
      <c r="W8" s="990"/>
      <c r="X8" s="1032" t="s">
        <v>2138</v>
      </c>
      <c r="Y8" s="735"/>
      <c r="Z8" s="735"/>
      <c r="AA8" s="1033"/>
      <c r="AB8" s="121">
        <f>SUM(AJ$14:AJ$1048576)</f>
        <v>2</v>
      </c>
      <c r="AC8" s="994"/>
      <c r="AD8" s="979"/>
      <c r="AE8" s="432"/>
      <c r="AF8" s="411"/>
      <c r="AI8" s="109"/>
      <c r="AJ8" s="110"/>
      <c r="AK8" s="110"/>
      <c r="AL8" s="110"/>
      <c r="AM8" s="110"/>
      <c r="AN8" s="110"/>
    </row>
    <row r="9" spans="1:41" ht="42" customHeight="1" thickBot="1">
      <c r="A9" s="106"/>
      <c r="B9" s="962"/>
      <c r="C9" s="962"/>
      <c r="D9" s="962"/>
      <c r="E9" s="962"/>
      <c r="F9" s="962"/>
      <c r="G9" s="962"/>
      <c r="H9" s="962"/>
      <c r="I9" s="962"/>
      <c r="J9" s="962"/>
      <c r="K9" s="962"/>
      <c r="L9" s="962"/>
      <c r="M9" s="962"/>
      <c r="N9" s="962"/>
      <c r="O9" s="963"/>
      <c r="P9" s="963"/>
      <c r="Q9" s="963"/>
      <c r="R9" s="963"/>
      <c r="S9" s="963"/>
      <c r="T9" s="962"/>
      <c r="U9" s="125"/>
      <c r="V9" s="125"/>
      <c r="W9" s="125"/>
      <c r="X9" s="126"/>
      <c r="Y9" s="125"/>
      <c r="Z9" s="125"/>
      <c r="AA9" s="127"/>
      <c r="AB9" s="127"/>
      <c r="AC9" s="127"/>
      <c r="AD9" s="127"/>
      <c r="AE9" s="127"/>
      <c r="AF9" s="127"/>
      <c r="AG9" s="127"/>
      <c r="AH9" s="410"/>
      <c r="AI9" s="107"/>
      <c r="AM9" s="110"/>
      <c r="AN9" s="110"/>
    </row>
    <row r="10" spans="1:41" ht="24" customHeight="1" thickBot="1">
      <c r="A10" s="995"/>
      <c r="B10" s="998" t="s">
        <v>2006</v>
      </c>
      <c r="C10" s="999"/>
      <c r="D10" s="999"/>
      <c r="E10" s="999"/>
      <c r="F10" s="999"/>
      <c r="G10" s="999"/>
      <c r="H10" s="999"/>
      <c r="I10" s="1000"/>
      <c r="J10" s="1005" t="s">
        <v>119</v>
      </c>
      <c r="K10" s="1006" t="s">
        <v>120</v>
      </c>
      <c r="L10" s="1007"/>
      <c r="M10" s="1012" t="s">
        <v>121</v>
      </c>
      <c r="N10" s="1015" t="s">
        <v>28</v>
      </c>
      <c r="O10" s="1020" t="s">
        <v>1973</v>
      </c>
      <c r="P10" s="991" t="s">
        <v>2038</v>
      </c>
      <c r="Q10" s="991"/>
      <c r="R10" s="991"/>
      <c r="S10" s="991"/>
      <c r="T10" s="991"/>
      <c r="U10" s="991"/>
      <c r="V10" s="991"/>
      <c r="W10" s="991"/>
      <c r="X10" s="991"/>
      <c r="Y10" s="991"/>
      <c r="Z10" s="991"/>
      <c r="AA10" s="991"/>
      <c r="AB10" s="991"/>
      <c r="AC10" s="991"/>
      <c r="AD10" s="991"/>
      <c r="AE10" s="991"/>
      <c r="AF10" s="991"/>
      <c r="AG10" s="956" t="s">
        <v>1981</v>
      </c>
      <c r="AH10" s="956" t="s">
        <v>1982</v>
      </c>
      <c r="AI10" s="955" t="s">
        <v>2098</v>
      </c>
      <c r="AJ10" s="956"/>
      <c r="AK10" s="981"/>
      <c r="AL10" s="981"/>
      <c r="AM10" s="110"/>
      <c r="AN10" s="110"/>
    </row>
    <row r="11" spans="1:41" ht="21.75" customHeight="1">
      <c r="A11" s="996"/>
      <c r="B11" s="941"/>
      <c r="C11" s="1001"/>
      <c r="D11" s="1001"/>
      <c r="E11" s="1001"/>
      <c r="F11" s="1001"/>
      <c r="G11" s="1001"/>
      <c r="H11" s="1001"/>
      <c r="I11" s="939"/>
      <c r="J11" s="949"/>
      <c r="K11" s="1008"/>
      <c r="L11" s="1009"/>
      <c r="M11" s="1013"/>
      <c r="N11" s="1016"/>
      <c r="O11" s="1021"/>
      <c r="P11" s="933" t="s">
        <v>1903</v>
      </c>
      <c r="Q11" s="933"/>
      <c r="R11" s="933"/>
      <c r="S11" s="933"/>
      <c r="T11" s="933"/>
      <c r="U11" s="933"/>
      <c r="V11" s="933"/>
      <c r="W11" s="933"/>
      <c r="X11" s="934"/>
      <c r="Y11" s="935" t="s">
        <v>1904</v>
      </c>
      <c r="Z11" s="936"/>
      <c r="AA11" s="936"/>
      <c r="AB11" s="936"/>
      <c r="AC11" s="936"/>
      <c r="AD11" s="936"/>
      <c r="AE11" s="936"/>
      <c r="AF11" s="937"/>
      <c r="AG11" s="955"/>
      <c r="AH11" s="956"/>
      <c r="AI11" s="955"/>
      <c r="AJ11" s="956"/>
      <c r="AK11" s="981"/>
      <c r="AL11" s="981"/>
      <c r="AM11" s="110"/>
      <c r="AN11" s="110"/>
    </row>
    <row r="12" spans="1:41" ht="36.75" customHeight="1">
      <c r="A12" s="996"/>
      <c r="B12" s="941"/>
      <c r="C12" s="1001"/>
      <c r="D12" s="1001"/>
      <c r="E12" s="1001"/>
      <c r="F12" s="1001"/>
      <c r="G12" s="1001"/>
      <c r="H12" s="1001"/>
      <c r="I12" s="939"/>
      <c r="J12" s="949"/>
      <c r="K12" s="1010"/>
      <c r="L12" s="1011"/>
      <c r="M12" s="1013"/>
      <c r="N12" s="1016"/>
      <c r="O12" s="1021"/>
      <c r="P12" s="938" t="s">
        <v>127</v>
      </c>
      <c r="Q12" s="940" t="s">
        <v>128</v>
      </c>
      <c r="R12" s="938"/>
      <c r="S12" s="948" t="s">
        <v>1909</v>
      </c>
      <c r="T12" s="948" t="s">
        <v>1906</v>
      </c>
      <c r="U12" s="944" t="s">
        <v>2137</v>
      </c>
      <c r="V12" s="944" t="s">
        <v>129</v>
      </c>
      <c r="W12" s="942" t="s">
        <v>130</v>
      </c>
      <c r="X12" s="943"/>
      <c r="Y12" s="974" t="s">
        <v>1905</v>
      </c>
      <c r="Z12" s="948" t="s">
        <v>128</v>
      </c>
      <c r="AA12" s="948" t="s">
        <v>1909</v>
      </c>
      <c r="AB12" s="948" t="s">
        <v>1906</v>
      </c>
      <c r="AC12" s="957" t="s">
        <v>2137</v>
      </c>
      <c r="AD12" s="958"/>
      <c r="AE12" s="944" t="s">
        <v>129</v>
      </c>
      <c r="AF12" s="128" t="s">
        <v>130</v>
      </c>
      <c r="AG12" s="955"/>
      <c r="AH12" s="956"/>
      <c r="AI12" s="955"/>
      <c r="AJ12" s="956"/>
      <c r="AK12" s="981"/>
      <c r="AL12" s="981"/>
      <c r="AM12" s="110"/>
      <c r="AN12" s="110"/>
    </row>
    <row r="13" spans="1:41" ht="72" customHeight="1" thickBot="1">
      <c r="A13" s="997"/>
      <c r="B13" s="1002"/>
      <c r="C13" s="1003"/>
      <c r="D13" s="1003"/>
      <c r="E13" s="1003"/>
      <c r="F13" s="1003"/>
      <c r="G13" s="1003"/>
      <c r="H13" s="1003"/>
      <c r="I13" s="1004"/>
      <c r="J13" s="950"/>
      <c r="K13" s="129" t="s">
        <v>29</v>
      </c>
      <c r="L13" s="129" t="s">
        <v>30</v>
      </c>
      <c r="M13" s="1014"/>
      <c r="N13" s="1017"/>
      <c r="O13" s="1022"/>
      <c r="P13" s="939"/>
      <c r="Q13" s="941"/>
      <c r="R13" s="939"/>
      <c r="S13" s="949"/>
      <c r="T13" s="949"/>
      <c r="U13" s="945"/>
      <c r="V13" s="945"/>
      <c r="W13" s="946" t="s">
        <v>1978</v>
      </c>
      <c r="X13" s="947"/>
      <c r="Y13" s="975"/>
      <c r="Z13" s="949"/>
      <c r="AA13" s="950"/>
      <c r="AB13" s="950"/>
      <c r="AC13" s="959"/>
      <c r="AD13" s="960"/>
      <c r="AE13" s="945"/>
      <c r="AF13" s="130" t="s">
        <v>1979</v>
      </c>
      <c r="AG13" s="955"/>
      <c r="AH13" s="956"/>
      <c r="AI13" s="433" t="s">
        <v>1976</v>
      </c>
      <c r="AJ13" s="434" t="s">
        <v>1977</v>
      </c>
      <c r="AK13" s="131"/>
      <c r="AL13" s="131"/>
      <c r="AM13" s="110"/>
      <c r="AN13" s="132"/>
      <c r="AO13" s="132"/>
    </row>
    <row r="14" spans="1:41" s="138" customFormat="1" ht="30" customHeight="1">
      <c r="A14" s="133" t="s">
        <v>131</v>
      </c>
      <c r="B14" s="969" t="str">
        <f>IF(基本情報入力シート!C39="","",基本情報入力シート!C39)</f>
        <v>1314567891</v>
      </c>
      <c r="C14" s="970"/>
      <c r="D14" s="970"/>
      <c r="E14" s="970"/>
      <c r="F14" s="970"/>
      <c r="G14" s="970"/>
      <c r="H14" s="970"/>
      <c r="I14" s="971"/>
      <c r="J14" s="415" t="str">
        <f>IF(基本情報入力シート!M39="","",基本情報入力シート!M39)</f>
        <v>東京都</v>
      </c>
      <c r="K14" s="419" t="str">
        <f>IF(基本情報入力シート!R39="","",基本情報入力シート!R39)</f>
        <v>東京都</v>
      </c>
      <c r="L14" s="419" t="str">
        <f>IF(基本情報入力シート!W39="","",基本情報入力シート!W39)</f>
        <v>三鷹市</v>
      </c>
      <c r="M14" s="415" t="str">
        <f>IF(基本情報入力シート!X39="","",基本情報入力シート!X39)</f>
        <v>障害福祉事業所名称０１</v>
      </c>
      <c r="N14" s="134" t="str">
        <f>IF(基本情報入力シート!Y39="","",基本情報入力シート!Y39)</f>
        <v>居宅介護</v>
      </c>
      <c r="O14" s="150" t="s">
        <v>2168</v>
      </c>
      <c r="P14" s="522" t="s">
        <v>2168</v>
      </c>
      <c r="Q14" s="972">
        <v>1809631</v>
      </c>
      <c r="R14" s="973"/>
      <c r="S14" s="135">
        <f>IFERROR(ROUNDDOWN(Q14*VLOOKUP(N14,【参考】数式用!$AR$2:$AW$50,MATCH(P14,【参考】数式用!$AT$4:$AW$4)+2,FALSE)*0.5, 0), "")</f>
        <v>592361</v>
      </c>
      <c r="T14" s="525" t="s">
        <v>2172</v>
      </c>
      <c r="U14" s="136" t="str">
        <f>IFERROR(IF(AG14&lt;&gt;"",Q14*VLOOKUP(N14,【参考】数式用!$AG$2:$AL$50,MATCH(P14,【参考】数式用!$AI$4:$AL$4,0)+2,0), ""), "")</f>
        <v/>
      </c>
      <c r="V14" s="40"/>
      <c r="W14" s="966">
        <v>1</v>
      </c>
      <c r="X14" s="967"/>
      <c r="Y14" s="528" t="s">
        <v>2173</v>
      </c>
      <c r="Z14" s="45"/>
      <c r="AA14" s="141" t="str">
        <f>IFERROR(IF(Y14="ー", "", ROUNDDOWN(Z14*VLOOKUP(N14,【参考】数式用!$AR$2:$AW$50,MATCH(Y14,【参考】数式用!$AT$4:$AW$4)+2,FALSE)*0.5, 0)), "")</f>
        <v/>
      </c>
      <c r="AB14" s="46"/>
      <c r="AC14" s="968" t="str">
        <f>IFERROR(IF(AG14&lt;&gt;"",Z14*VLOOKUP(N14,【参考】数式用!$AG$2:$AL$50,MATCH(Y14,【参考】数式用!$AI$4:$AL$4,0)+2,0), ""), "")</f>
        <v/>
      </c>
      <c r="AD14" s="968"/>
      <c r="AE14" s="40"/>
      <c r="AF14" s="53"/>
      <c r="AG14" s="435" t="str">
        <f>IFERROR(VLOOKUP(O14, 【参考】数式用!$AY$5:$AY$13, 1, FALSE), "")</f>
        <v/>
      </c>
      <c r="AH14" s="436" t="str">
        <f>IFERROR(VLOOKUP(N14, 【参考】数式用!$BA$2:$BB$50, 2, FALSE), "")</f>
        <v>対象</v>
      </c>
      <c r="AI14" s="437">
        <f>IF(AND(OR(P14="処遇加算Ⅰ",P14="処遇加算Ⅱ"),AH14="対象"), 1,"")</f>
        <v>1</v>
      </c>
      <c r="AJ14" s="438" t="str">
        <f>IF(OR(Y14="処遇加算Ⅰ",Y14="処遇加算Ⅱ"),1,"")</f>
        <v/>
      </c>
      <c r="AK14" s="137"/>
      <c r="AL14" s="137"/>
      <c r="AN14" s="926"/>
      <c r="AO14" s="926"/>
    </row>
    <row r="15" spans="1:41" ht="30" customHeight="1">
      <c r="A15" s="139">
        <v>2</v>
      </c>
      <c r="B15" s="930" t="str">
        <f>IF(基本情報入力シート!C40="","",基本情報入力シート!C40)</f>
        <v>1314567892</v>
      </c>
      <c r="C15" s="931"/>
      <c r="D15" s="931"/>
      <c r="E15" s="931"/>
      <c r="F15" s="931"/>
      <c r="G15" s="931"/>
      <c r="H15" s="931"/>
      <c r="I15" s="932"/>
      <c r="J15" s="416" t="str">
        <f>IF(基本情報入力シート!M40="","",基本情報入力シート!M40)</f>
        <v>東京都</v>
      </c>
      <c r="K15" s="417" t="str">
        <f>IF(基本情報入力シート!R40="","",基本情報入力シート!R40)</f>
        <v>東京都</v>
      </c>
      <c r="L15" s="417" t="str">
        <f>IF(基本情報入力シート!W40="","",基本情報入力シート!W40)</f>
        <v>府中市</v>
      </c>
      <c r="M15" s="416" t="str">
        <f>IF(基本情報入力シート!X40="","",基本情報入力シート!X40)</f>
        <v>障害福祉事業所名称０２</v>
      </c>
      <c r="N15" s="143" t="str">
        <f>IF(基本情報入力シート!Y40="","",基本情報入力シート!Y40)</f>
        <v>生活介護</v>
      </c>
      <c r="O15" s="151" t="s">
        <v>2169</v>
      </c>
      <c r="P15" s="523" t="s">
        <v>2169</v>
      </c>
      <c r="Q15" s="964">
        <v>1724534</v>
      </c>
      <c r="R15" s="965"/>
      <c r="S15" s="140">
        <f>IFERROR(ROUNDDOWN(Q15*VLOOKUP(N15,【参考】数式用!$AR$2:$AW$50,MATCH(P15,【参考】数式用!$AT$4:$AW$4)+2,FALSE)*0.5, 0), "")</f>
        <v>862267</v>
      </c>
      <c r="T15" s="526" t="s">
        <v>2172</v>
      </c>
      <c r="U15" s="142" t="str">
        <f>IFERROR(IF(AG15&lt;&gt;"",Q15*VLOOKUP(N15,【参考】数式用!$AG$2:$AL$50,MATCH(P15,【参考】数式用!$AI$4:$AL$4,0)+2,0), ""), "")</f>
        <v/>
      </c>
      <c r="V15" s="41"/>
      <c r="W15" s="951"/>
      <c r="X15" s="952"/>
      <c r="Y15" s="523" t="s">
        <v>2174</v>
      </c>
      <c r="Z15" s="521">
        <v>1791720</v>
      </c>
      <c r="AA15" s="141">
        <f>IFERROR(IF(Y15="ー", "", ROUNDDOWN(Z15*VLOOKUP(N15,【参考】数式用!$AR$2:$AW$50,MATCH(Y15,【参考】数式用!$AT$4:$AW$4)+2,FALSE)*0.5, 0)), "")</f>
        <v>615903</v>
      </c>
      <c r="AB15" s="50" t="s">
        <v>2172</v>
      </c>
      <c r="AC15" s="925" t="str">
        <f>IFERROR(IF(AG15&lt;&gt;"",Z15*VLOOKUP(N15,【参考】数式用!$AG$2:$AL$50,MATCH(Y15,【参考】数式用!$AI$4:$AL$4,0)+2,0), ""), "")</f>
        <v/>
      </c>
      <c r="AD15" s="925"/>
      <c r="AE15" s="420"/>
      <c r="AF15" s="54">
        <v>1</v>
      </c>
      <c r="AG15" s="435" t="str">
        <f>IFERROR(VLOOKUP(O15, 【参考】数式用!$AY$5:$AY$13, 1, FALSE), "")</f>
        <v/>
      </c>
      <c r="AH15" s="436" t="str">
        <f>IFERROR(VLOOKUP(N15, 【参考】数式用!$BA$2:$BB$50, 2, FALSE), "")</f>
        <v>対象</v>
      </c>
      <c r="AI15" s="437" t="str">
        <f>IF(AND(OR(P15="処遇加算Ⅰ",P15="処遇加算Ⅱ"),AH15="対象"), 1,"")</f>
        <v/>
      </c>
      <c r="AJ15" s="438">
        <f t="shared" ref="AJ15:AJ45" si="0">IF(OR(Y15="処遇加算Ⅰ",Y15="処遇加算Ⅱ"),1,"")</f>
        <v>1</v>
      </c>
      <c r="AK15" s="137"/>
      <c r="AL15" s="137"/>
      <c r="AM15" s="110"/>
      <c r="AN15" s="926"/>
      <c r="AO15" s="926"/>
    </row>
    <row r="16" spans="1:41" ht="30" customHeight="1">
      <c r="A16" s="139">
        <v>3</v>
      </c>
      <c r="B16" s="930" t="str">
        <f>IF(基本情報入力シート!C41="","",基本情報入力シート!C41)</f>
        <v>1314567893</v>
      </c>
      <c r="C16" s="931"/>
      <c r="D16" s="931"/>
      <c r="E16" s="931"/>
      <c r="F16" s="931"/>
      <c r="G16" s="931"/>
      <c r="H16" s="931"/>
      <c r="I16" s="932"/>
      <c r="J16" s="416" t="str">
        <f>IF(基本情報入力シート!M41="","",基本情報入力シート!M41)</f>
        <v>東京都</v>
      </c>
      <c r="K16" s="417" t="str">
        <f>IF(基本情報入力シート!R41="","",基本情報入力シート!R41)</f>
        <v>東京都</v>
      </c>
      <c r="L16" s="417" t="str">
        <f>IF(基本情報入力シート!W41="","",基本情報入力シート!W41)</f>
        <v>小金井市</v>
      </c>
      <c r="M16" s="416" t="str">
        <f>IF(基本情報入力シート!X41="","",基本情報入力シート!X41)</f>
        <v>障害福祉事業所名称０３</v>
      </c>
      <c r="N16" s="143" t="str">
        <f>IF(基本情報入力シート!Y41="","",基本情報入力シート!Y41)</f>
        <v>就労継続支援Ｂ型</v>
      </c>
      <c r="O16" s="151" t="s">
        <v>2170</v>
      </c>
      <c r="P16" s="523" t="s">
        <v>2169</v>
      </c>
      <c r="Q16" s="964">
        <v>1281465</v>
      </c>
      <c r="R16" s="965"/>
      <c r="S16" s="140">
        <f>IFERROR(ROUNDDOWN(Q16*VLOOKUP(N16,【参考】数式用!$AR$2:$AW$50,MATCH(P16,【参考】数式用!$AT$4:$AW$4)+2,FALSE)*0.5, 0), "")</f>
        <v>640732</v>
      </c>
      <c r="T16" s="526" t="s">
        <v>2172</v>
      </c>
      <c r="U16" s="142">
        <f>IFERROR(IF(AG16&lt;&gt;"",Q16*VLOOKUP(N16,【参考】数式用!$AG$2:$AL$50,MATCH(P16,【参考】数式用!$AI$4:$AL$4,0)+2,0), ""), "")</f>
        <v>267826.185</v>
      </c>
      <c r="V16" s="41" t="s">
        <v>2172</v>
      </c>
      <c r="W16" s="951"/>
      <c r="X16" s="952"/>
      <c r="Y16" s="523" t="s">
        <v>2168</v>
      </c>
      <c r="Z16" s="521">
        <v>640731</v>
      </c>
      <c r="AA16" s="141">
        <f>IFERROR(IF(Y16="ー", "", ROUNDDOWN(Z16*VLOOKUP(N16,【参考】数式用!$AR$2:$AW$50,MATCH(Y16,【参考】数式用!$AT$4:$AW$4)+2,FALSE)*0.5, 0)), "")</f>
        <v>213577</v>
      </c>
      <c r="AB16" s="50" t="s">
        <v>2172</v>
      </c>
      <c r="AC16" s="925">
        <f>IFERROR(IF(AG16&lt;&gt;"",Z16*VLOOKUP(N16,【参考】数式用!$AG$2:$AL$50,MATCH(Y16,【参考】数式用!$AI$4:$AL$4,0)+2,0), ""), "")</f>
        <v>89061.609000000011</v>
      </c>
      <c r="AD16" s="925"/>
      <c r="AE16" s="420" t="s">
        <v>2172</v>
      </c>
      <c r="AF16" s="54">
        <v>1</v>
      </c>
      <c r="AG16" s="435" t="str">
        <f>IFERROR(VLOOKUP(O16, 【参考】数式用!$AY$5:$AY$13, 1, FALSE), "")</f>
        <v>処遇加算Ⅴ（14）</v>
      </c>
      <c r="AH16" s="436" t="str">
        <f>IFERROR(VLOOKUP(N16, 【参考】数式用!$BA$2:$BB$50, 2, FALSE), "")</f>
        <v>対象</v>
      </c>
      <c r="AI16" s="437" t="str">
        <f t="shared" ref="AI16:AI78" si="1">IF(AND(OR(P16="処遇加算Ⅰ",P16="処遇加算Ⅱ"),AH16="対象"), 1,"")</f>
        <v/>
      </c>
      <c r="AJ16" s="438">
        <f t="shared" si="0"/>
        <v>1</v>
      </c>
      <c r="AK16" s="137"/>
      <c r="AL16" s="137"/>
      <c r="AM16" s="110"/>
      <c r="AN16" s="926"/>
      <c r="AO16" s="926"/>
    </row>
    <row r="17" spans="1:46" ht="30" customHeight="1">
      <c r="A17" s="139">
        <v>4</v>
      </c>
      <c r="B17" s="930" t="str">
        <f>IF(基本情報入力シート!C42="","",基本情報入力シート!C42)</f>
        <v>1314567894</v>
      </c>
      <c r="C17" s="931"/>
      <c r="D17" s="931"/>
      <c r="E17" s="931"/>
      <c r="F17" s="931"/>
      <c r="G17" s="931"/>
      <c r="H17" s="931"/>
      <c r="I17" s="932"/>
      <c r="J17" s="416" t="str">
        <f>IF(基本情報入力シート!M42="","",基本情報入力シート!M42)</f>
        <v>東京都</v>
      </c>
      <c r="K17" s="417" t="str">
        <f>IF(基本情報入力シート!R42="","",基本情報入力シート!R42)</f>
        <v>東京都</v>
      </c>
      <c r="L17" s="417" t="str">
        <f>IF(基本情報入力シート!W42="","",基本情報入力シート!W42)</f>
        <v>八王子市</v>
      </c>
      <c r="M17" s="416" t="str">
        <f>IF(基本情報入力シート!X42="","",基本情報入力シート!X42)</f>
        <v>障害福祉事業所名称０４</v>
      </c>
      <c r="N17" s="143" t="str">
        <f>IF(基本情報入力シート!Y42="","",基本情報入力シート!Y42)</f>
        <v>施設入所支援</v>
      </c>
      <c r="O17" s="151" t="s">
        <v>2171</v>
      </c>
      <c r="P17" s="523" t="s">
        <v>2168</v>
      </c>
      <c r="Q17" s="964">
        <v>11394784</v>
      </c>
      <c r="R17" s="965"/>
      <c r="S17" s="140">
        <f>IFERROR(ROUNDDOWN(Q17*VLOOKUP(N17,【参考】数式用!$AR$2:$AW$50,MATCH(P17,【参考】数式用!$AT$4:$AW$4)+2,FALSE)*0.5, 0), "")</f>
        <v>4120755</v>
      </c>
      <c r="T17" s="527" t="s">
        <v>2172</v>
      </c>
      <c r="U17" s="142">
        <f>IFERROR(IF(AG17&lt;&gt;"",Q17*VLOOKUP(N17,【参考】数式用!$AG$2:$AL$50,MATCH(P17,【参考】数式用!$AI$4:$AL$4,0)+2,0), ""), "")</f>
        <v>2005481.9839999999</v>
      </c>
      <c r="V17" s="41" t="s">
        <v>2172</v>
      </c>
      <c r="W17" s="951">
        <v>1</v>
      </c>
      <c r="X17" s="952"/>
      <c r="Y17" s="523" t="s">
        <v>2173</v>
      </c>
      <c r="Z17" s="49"/>
      <c r="AA17" s="141" t="str">
        <f>IFERROR(IF(Y17="ー", "", ROUNDDOWN(Z17*VLOOKUP(N17,【参考】数式用!$AR$2:$AW$50,MATCH(Y17,【参考】数式用!$AT$4:$AW$4)+2,FALSE)*0.5, 0)), "")</f>
        <v/>
      </c>
      <c r="AB17" s="50"/>
      <c r="AC17" s="925" t="str">
        <f>IFERROR(IF(AG17&lt;&gt;"",Z17*VLOOKUP(N17,【参考】数式用!$AG$2:$AL$50,MATCH(Y17,【参考】数式用!$AI$4:$AL$4,0)+2,0), ""), "")</f>
        <v/>
      </c>
      <c r="AD17" s="925"/>
      <c r="AE17" s="420"/>
      <c r="AF17" s="54"/>
      <c r="AG17" s="435" t="str">
        <f>IFERROR(VLOOKUP(O17, 【参考】数式用!$AY$5:$AY$13, 1, FALSE), "")</f>
        <v>処遇加算Ⅴ（１）</v>
      </c>
      <c r="AH17" s="436" t="str">
        <f>IFERROR(VLOOKUP(N17, 【参考】数式用!$BA$2:$BB$50, 2, FALSE), "")</f>
        <v>対象</v>
      </c>
      <c r="AI17" s="437">
        <f t="shared" si="1"/>
        <v>1</v>
      </c>
      <c r="AJ17" s="438" t="str">
        <f t="shared" si="0"/>
        <v/>
      </c>
      <c r="AK17" s="137"/>
      <c r="AL17" s="137"/>
      <c r="AM17" s="110"/>
      <c r="AN17" s="926"/>
      <c r="AO17" s="926"/>
    </row>
    <row r="18" spans="1:46" ht="30" customHeight="1">
      <c r="A18" s="139">
        <v>5</v>
      </c>
      <c r="B18" s="930" t="str">
        <f>IF(基本情報入力シート!C43="","",基本情報入力シート!C43)</f>
        <v>1314567895</v>
      </c>
      <c r="C18" s="931"/>
      <c r="D18" s="931"/>
      <c r="E18" s="931"/>
      <c r="F18" s="931"/>
      <c r="G18" s="931"/>
      <c r="H18" s="931"/>
      <c r="I18" s="932"/>
      <c r="J18" s="416" t="str">
        <f>IF(基本情報入力シート!M43="","",基本情報入力シート!M43)</f>
        <v>東京都</v>
      </c>
      <c r="K18" s="417" t="str">
        <f>IF(基本情報入力シート!R43="","",基本情報入力シート!R43)</f>
        <v>東京都</v>
      </c>
      <c r="L18" s="417" t="str">
        <f>IF(基本情報入力シート!W43="","",基本情報入力シート!W43)</f>
        <v>八王子市</v>
      </c>
      <c r="M18" s="416" t="str">
        <f>IF(基本情報入力シート!X43="","",基本情報入力シート!X43)</f>
        <v>障害福祉事業所名称０５</v>
      </c>
      <c r="N18" s="143" t="str">
        <f>IF(基本情報入力シート!Y43="","",基本情報入力シート!Y43)</f>
        <v>障害者支援施設：生活介護</v>
      </c>
      <c r="O18" s="151" t="s">
        <v>2169</v>
      </c>
      <c r="P18" s="524" t="s">
        <v>2169</v>
      </c>
      <c r="Q18" s="964">
        <v>9526680</v>
      </c>
      <c r="R18" s="965"/>
      <c r="S18" s="140">
        <f>IFERROR(ROUNDDOWN(Q18*VLOOKUP(N18,【参考】数式用!$AR$2:$AW$50,MATCH(P18,【参考】数式用!$AT$4:$AW$4)+2,FALSE)*0.5, 0), "")</f>
        <v>4763340</v>
      </c>
      <c r="T18" s="526" t="s">
        <v>2172</v>
      </c>
      <c r="U18" s="142" t="str">
        <f>IFERROR(IF(AG18&lt;&gt;"",Q18*VLOOKUP(N18,【参考】数式用!$AG$2:$AL$50,MATCH(P18,【参考】数式用!$AI$4:$AL$4,0)+2,0), ""), "")</f>
        <v/>
      </c>
      <c r="V18" s="41"/>
      <c r="W18" s="951"/>
      <c r="X18" s="952"/>
      <c r="Y18" s="523" t="s">
        <v>2173</v>
      </c>
      <c r="Z18" s="49"/>
      <c r="AA18" s="141" t="str">
        <f>IFERROR(IF(Y18="ー", "", ROUNDDOWN(Z18*VLOOKUP(N18,【参考】数式用!$AR$2:$AW$50,MATCH(Y18,【参考】数式用!$AT$4:$AW$4)+2,FALSE)*0.5, 0)), "")</f>
        <v/>
      </c>
      <c r="AB18" s="50"/>
      <c r="AC18" s="925" t="str">
        <f>IFERROR(IF(AG18&lt;&gt;"",Z18*VLOOKUP(N18,【参考】数式用!$AG$2:$AL$50,MATCH(Y18,【参考】数式用!$AI$4:$AL$4,0)+2,0), ""), "")</f>
        <v/>
      </c>
      <c r="AD18" s="925"/>
      <c r="AE18" s="420"/>
      <c r="AF18" s="54"/>
      <c r="AG18" s="435" t="str">
        <f>IFERROR(VLOOKUP(O18, 【参考】数式用!$AY$5:$AY$13, 1, FALSE), "")</f>
        <v/>
      </c>
      <c r="AH18" s="436" t="str">
        <f>IFERROR(VLOOKUP(N18, 【参考】数式用!$BA$2:$BB$50, 2, FALSE), "")</f>
        <v>対象</v>
      </c>
      <c r="AI18" s="437" t="str">
        <f t="shared" si="1"/>
        <v/>
      </c>
      <c r="AJ18" s="438" t="str">
        <f t="shared" si="0"/>
        <v/>
      </c>
      <c r="AK18" s="137"/>
      <c r="AL18" s="137"/>
      <c r="AM18" s="110"/>
      <c r="AN18" s="926"/>
      <c r="AO18" s="926"/>
    </row>
    <row r="19" spans="1:46" ht="30" customHeight="1">
      <c r="A19" s="139">
        <v>6</v>
      </c>
      <c r="B19" s="930" t="str">
        <f>IF(基本情報入力シート!C44="","",基本情報入力シート!C44)</f>
        <v>1314567896</v>
      </c>
      <c r="C19" s="931"/>
      <c r="D19" s="931"/>
      <c r="E19" s="931"/>
      <c r="F19" s="931"/>
      <c r="G19" s="931"/>
      <c r="H19" s="931"/>
      <c r="I19" s="932"/>
      <c r="J19" s="416" t="str">
        <f>IF(基本情報入力シート!M44="","",基本情報入力シート!M44)</f>
        <v>東京都</v>
      </c>
      <c r="K19" s="417" t="str">
        <f>IF(基本情報入力シート!R44="","",基本情報入力シート!R44)</f>
        <v>東京都</v>
      </c>
      <c r="L19" s="417" t="str">
        <f>IF(基本情報入力シート!W44="","",基本情報入力シート!W44)</f>
        <v>調布市</v>
      </c>
      <c r="M19" s="416" t="str">
        <f>IF(基本情報入力シート!X44="","",基本情報入力シート!X44)</f>
        <v>障害福祉事業所名称０６</v>
      </c>
      <c r="N19" s="143" t="str">
        <f>IF(基本情報入力シート!Y44="","",基本情報入力シート!Y44)</f>
        <v>就労移行支援（養成施設）</v>
      </c>
      <c r="O19" s="151" t="s">
        <v>2170</v>
      </c>
      <c r="P19" s="524" t="s">
        <v>2169</v>
      </c>
      <c r="Q19" s="964">
        <v>402446</v>
      </c>
      <c r="R19" s="965"/>
      <c r="S19" s="140">
        <f>IFERROR(ROUNDDOWN(Q19*VLOOKUP(N19,【参考】数式用!$AR$2:$AW$50,MATCH(P19,【参考】数式用!$AT$4:$AW$4)+2,FALSE)*0.5, 0), "")</f>
        <v>201223</v>
      </c>
      <c r="T19" s="526" t="s">
        <v>2172</v>
      </c>
      <c r="U19" s="142">
        <f>IFERROR(IF(AG19&lt;&gt;"",Q19*VLOOKUP(N19,【参考】数式用!$AG$2:$AL$50,MATCH(P19,【参考】数式用!$AI$4:$AL$4,0)+2,0), ""), "")</f>
        <v>75659.847999999998</v>
      </c>
      <c r="V19" s="41" t="s">
        <v>2172</v>
      </c>
      <c r="W19" s="951"/>
      <c r="X19" s="952"/>
      <c r="Y19" s="523" t="s">
        <v>2173</v>
      </c>
      <c r="Z19" s="49"/>
      <c r="AA19" s="141" t="str">
        <f>IFERROR(IF(Y19="ー", "", ROUNDDOWN(Z19*VLOOKUP(N19,【参考】数式用!$AR$2:$AW$50,MATCH(Y19,【参考】数式用!$AT$4:$AW$4)+2,FALSE)*0.5, 0)), "")</f>
        <v/>
      </c>
      <c r="AB19" s="50"/>
      <c r="AC19" s="925" t="str">
        <f>IFERROR(IF(AG19&lt;&gt;"",Z19*VLOOKUP(N19,【参考】数式用!$AG$2:$AL$50,MATCH(Y19,【参考】数式用!$AI$4:$AL$4,0)+2,0), ""), "")</f>
        <v/>
      </c>
      <c r="AD19" s="925"/>
      <c r="AE19" s="420"/>
      <c r="AF19" s="54"/>
      <c r="AG19" s="435" t="str">
        <f>IFERROR(VLOOKUP(O19, 【参考】数式用!$AY$5:$AY$13, 1, FALSE), "")</f>
        <v>処遇加算Ⅴ（14）</v>
      </c>
      <c r="AH19" s="436" t="str">
        <f>IFERROR(VLOOKUP(N19, 【参考】数式用!$BA$2:$BB$50, 2, FALSE), "")</f>
        <v>対象</v>
      </c>
      <c r="AI19" s="437" t="str">
        <f t="shared" si="1"/>
        <v/>
      </c>
      <c r="AJ19" s="438" t="str">
        <f t="shared" si="0"/>
        <v/>
      </c>
      <c r="AK19" s="137"/>
      <c r="AL19" s="137"/>
      <c r="AM19" s="110"/>
      <c r="AN19" s="926"/>
      <c r="AO19" s="926"/>
    </row>
    <row r="20" spans="1:46" ht="30" customHeight="1">
      <c r="A20" s="139">
        <v>7</v>
      </c>
      <c r="B20" s="930" t="str">
        <f>IF(基本情報入力シート!C45="","",基本情報入力シート!C45)</f>
        <v>1314567897</v>
      </c>
      <c r="C20" s="931"/>
      <c r="D20" s="931"/>
      <c r="E20" s="931"/>
      <c r="F20" s="931"/>
      <c r="G20" s="931"/>
      <c r="H20" s="931"/>
      <c r="I20" s="932"/>
      <c r="J20" s="416" t="str">
        <f>IF(基本情報入力シート!M45="","",基本情報入力シート!M45)</f>
        <v>東京都</v>
      </c>
      <c r="K20" s="417" t="str">
        <f>IF(基本情報入力シート!R45="","",基本情報入力シート!R45)</f>
        <v>東京都</v>
      </c>
      <c r="L20" s="417" t="str">
        <f>IF(基本情報入力シート!W45="","",基本情報入力シート!W45)</f>
        <v>千代田区</v>
      </c>
      <c r="M20" s="416" t="str">
        <f>IF(基本情報入力シート!X45="","",基本情報入力シート!X45)</f>
        <v>障害福祉事業所名称０７</v>
      </c>
      <c r="N20" s="143" t="str">
        <f>IF(基本情報入力シート!Y45="","",基本情報入力シート!Y45)</f>
        <v>就労選択支援</v>
      </c>
      <c r="O20" s="151" t="s">
        <v>1966</v>
      </c>
      <c r="P20" s="47" t="s">
        <v>2174</v>
      </c>
      <c r="Q20" s="953">
        <v>293610</v>
      </c>
      <c r="R20" s="954"/>
      <c r="S20" s="140">
        <f>IFERROR(ROUNDDOWN(Q20*VLOOKUP(N20,【参考】数式用!$AR$2:$AW$50,MATCH(P20,【参考】数式用!$AT$4:$AW$4)+2,FALSE)*0.5, 0), "")</f>
        <v>100292</v>
      </c>
      <c r="T20" s="48" t="s">
        <v>2172</v>
      </c>
      <c r="U20" s="142" t="str">
        <f>IFERROR(IF(AG20&lt;&gt;"",Q20*VLOOKUP(N20,【参考】数式用!$AG$2:$AL$50,MATCH(P20,【参考】数式用!$AI$4:$AL$4,0)+2,0), ""), "")</f>
        <v/>
      </c>
      <c r="V20" s="41"/>
      <c r="W20" s="951">
        <v>1</v>
      </c>
      <c r="X20" s="952"/>
      <c r="Y20" s="42" t="s">
        <v>2173</v>
      </c>
      <c r="Z20" s="49"/>
      <c r="AA20" s="141" t="str">
        <f>IFERROR(IF(Y20="ー", "", ROUNDDOWN(Z20*VLOOKUP(N20,【参考】数式用!$AR$2:$AW$50,MATCH(Y20,【参考】数式用!$AT$4:$AW$4)+2,FALSE)*0.5, 0)), "")</f>
        <v/>
      </c>
      <c r="AB20" s="50"/>
      <c r="AC20" s="925" t="str">
        <f>IFERROR(IF(AG20&lt;&gt;"",Z20*VLOOKUP(N20,【参考】数式用!$AG$2:$AL$50,MATCH(Y20,【参考】数式用!$AI$4:$AL$4,0)+2,0), ""), "")</f>
        <v/>
      </c>
      <c r="AD20" s="925"/>
      <c r="AE20" s="420"/>
      <c r="AF20" s="54"/>
      <c r="AG20" s="435" t="str">
        <f>IFERROR(VLOOKUP(O20, 【参考】数式用!$AY$5:$AY$13, 1, FALSE), "")</f>
        <v/>
      </c>
      <c r="AH20" s="436" t="str">
        <f>IFERROR(VLOOKUP(N20, 【参考】数式用!$BA$2:$BB$50, 2, FALSE), "")</f>
        <v>対象</v>
      </c>
      <c r="AI20" s="437">
        <f t="shared" si="1"/>
        <v>1</v>
      </c>
      <c r="AJ20" s="438" t="str">
        <f t="shared" si="0"/>
        <v/>
      </c>
      <c r="AK20" s="137"/>
      <c r="AL20" s="137"/>
      <c r="AM20" s="110"/>
      <c r="AN20" s="926"/>
      <c r="AO20" s="926"/>
    </row>
    <row r="21" spans="1:46" ht="30" customHeight="1">
      <c r="A21" s="139">
        <v>8</v>
      </c>
      <c r="B21" s="930" t="str">
        <f>IF(基本情報入力シート!C46="","",基本情報入力シート!C46)</f>
        <v/>
      </c>
      <c r="C21" s="931"/>
      <c r="D21" s="931"/>
      <c r="E21" s="931"/>
      <c r="F21" s="931"/>
      <c r="G21" s="931"/>
      <c r="H21" s="931"/>
      <c r="I21" s="932"/>
      <c r="J21" s="416" t="str">
        <f>IF(基本情報入力シート!M46="","",基本情報入力シート!M46)</f>
        <v/>
      </c>
      <c r="K21" s="417" t="str">
        <f>IF(基本情報入力シート!R46="","",基本情報入力シート!R46)</f>
        <v/>
      </c>
      <c r="L21" s="417" t="str">
        <f>IF(基本情報入力シート!W46="","",基本情報入力シート!W46)</f>
        <v/>
      </c>
      <c r="M21" s="416" t="str">
        <f>IF(基本情報入力シート!X46="","",基本情報入力シート!X46)</f>
        <v/>
      </c>
      <c r="N21" s="143" t="str">
        <f>IF(基本情報入力シート!Y46="","",基本情報入力シート!Y46)</f>
        <v/>
      </c>
      <c r="O21" s="151"/>
      <c r="P21" s="47"/>
      <c r="Q21" s="953"/>
      <c r="R21" s="954"/>
      <c r="S21" s="140" t="str">
        <f>IFERROR(ROUNDDOWN(Q21*VLOOKUP(N21,【参考】数式用!$AR$2:$AW$50,MATCH(P21,【参考】数式用!$AT$4:$AW$4)+2,FALSE)*0.5, 0), "")</f>
        <v/>
      </c>
      <c r="T21" s="41"/>
      <c r="U21" s="142" t="str">
        <f>IFERROR(IF(AG21&lt;&gt;"",Q21*VLOOKUP(N21,【参考】数式用!$AG$2:$AL$50,MATCH(P21,【参考】数式用!$AI$4:$AL$4,0)+2,0), ""), "")</f>
        <v/>
      </c>
      <c r="V21" s="41"/>
      <c r="W21" s="951"/>
      <c r="X21" s="952"/>
      <c r="Y21" s="42"/>
      <c r="Z21" s="49"/>
      <c r="AA21" s="141" t="str">
        <f>IFERROR(IF(Y21="ー", "", ROUNDDOWN(Z21*VLOOKUP(N21,【参考】数式用!$AR$2:$AW$50,MATCH(Y21,【参考】数式用!$AT$4:$AW$4)+2,FALSE)*0.5, 0)), "")</f>
        <v/>
      </c>
      <c r="AB21" s="50"/>
      <c r="AC21" s="925" t="str">
        <f>IFERROR(IF(AG21&lt;&gt;"",Z21*VLOOKUP(N21,【参考】数式用!$AG$2:$AL$50,MATCH(Y21,【参考】数式用!$AI$4:$AL$4,0)+2,0), ""), "")</f>
        <v/>
      </c>
      <c r="AD21" s="925"/>
      <c r="AE21" s="420"/>
      <c r="AF21" s="54"/>
      <c r="AG21" s="435" t="str">
        <f>IFERROR(VLOOKUP(O21, 【参考】数式用!$AY$5:$AY$13, 1, FALSE), "")</f>
        <v/>
      </c>
      <c r="AH21" s="436" t="str">
        <f>IFERROR(VLOOKUP(N21, 【参考】数式用!$BA$2:$BB$50, 2, FALSE), "")</f>
        <v/>
      </c>
      <c r="AI21" s="437" t="str">
        <f t="shared" si="1"/>
        <v/>
      </c>
      <c r="AJ21" s="438" t="str">
        <f t="shared" si="0"/>
        <v/>
      </c>
      <c r="AK21" s="137"/>
      <c r="AL21" s="137"/>
      <c r="AM21" s="110"/>
      <c r="AN21" s="926"/>
      <c r="AO21" s="926"/>
    </row>
    <row r="22" spans="1:46" ht="30" customHeight="1">
      <c r="A22" s="139">
        <v>9</v>
      </c>
      <c r="B22" s="930" t="str">
        <f>IF(基本情報入力シート!C47="","",基本情報入力シート!C47)</f>
        <v/>
      </c>
      <c r="C22" s="931"/>
      <c r="D22" s="931"/>
      <c r="E22" s="931"/>
      <c r="F22" s="931"/>
      <c r="G22" s="931"/>
      <c r="H22" s="931"/>
      <c r="I22" s="932"/>
      <c r="J22" s="416" t="str">
        <f>IF(基本情報入力シート!M47="","",基本情報入力シート!M47)</f>
        <v/>
      </c>
      <c r="K22" s="417" t="str">
        <f>IF(基本情報入力シート!R47="","",基本情報入力シート!R47)</f>
        <v/>
      </c>
      <c r="L22" s="417" t="str">
        <f>IF(基本情報入力シート!W47="","",基本情報入力シート!W47)</f>
        <v/>
      </c>
      <c r="M22" s="416" t="str">
        <f>IF(基本情報入力シート!X47="","",基本情報入力シート!X47)</f>
        <v/>
      </c>
      <c r="N22" s="143" t="str">
        <f>IF(基本情報入力シート!Y47="","",基本情報入力シート!Y47)</f>
        <v/>
      </c>
      <c r="O22" s="151"/>
      <c r="P22" s="92"/>
      <c r="Q22" s="953"/>
      <c r="R22" s="954"/>
      <c r="S22" s="140" t="str">
        <f>IFERROR(ROUNDDOWN(Q22*VLOOKUP(N22,【参考】数式用!$AR$2:$AW$50,MATCH(P22,【参考】数式用!$AT$4:$AW$4)+2,FALSE)*0.5, 0), "")</f>
        <v/>
      </c>
      <c r="T22" s="41"/>
      <c r="U22" s="142" t="str">
        <f>IFERROR(IF(AG22&lt;&gt;"",Q22*VLOOKUP(N22,【参考】数式用!$AG$2:$AL$50,MATCH(P22,【参考】数式用!$AI$4:$AL$4,0)+2,0), ""), "")</f>
        <v/>
      </c>
      <c r="V22" s="41"/>
      <c r="W22" s="951"/>
      <c r="X22" s="952"/>
      <c r="Y22" s="42"/>
      <c r="Z22" s="49"/>
      <c r="AA22" s="141" t="str">
        <f>IFERROR(IF(Y22="ー", "", ROUNDDOWN(Z22*VLOOKUP(N22,【参考】数式用!$AR$2:$AW$50,MATCH(Y22,【参考】数式用!$AT$4:$AW$4)+2,FALSE)*0.5, 0)), "")</f>
        <v/>
      </c>
      <c r="AB22" s="50"/>
      <c r="AC22" s="925" t="str">
        <f>IFERROR(IF(AG22&lt;&gt;"",Z22*VLOOKUP(N22,【参考】数式用!$AG$2:$AL$50,MATCH(Y22,【参考】数式用!$AI$4:$AL$4,0)+2,0), ""), "")</f>
        <v/>
      </c>
      <c r="AD22" s="925"/>
      <c r="AE22" s="420"/>
      <c r="AF22" s="54"/>
      <c r="AG22" s="435" t="str">
        <f>IFERROR(VLOOKUP(O22, 【参考】数式用!$AY$5:$AY$13, 1, FALSE), "")</f>
        <v/>
      </c>
      <c r="AH22" s="436" t="str">
        <f>IFERROR(VLOOKUP(N22, 【参考】数式用!$BA$2:$BB$50, 2, FALSE), "")</f>
        <v/>
      </c>
      <c r="AI22" s="437" t="str">
        <f t="shared" si="1"/>
        <v/>
      </c>
      <c r="AJ22" s="438" t="str">
        <f t="shared" si="0"/>
        <v/>
      </c>
      <c r="AK22" s="137"/>
      <c r="AL22" s="137"/>
      <c r="AM22" s="110"/>
      <c r="AN22" s="132"/>
      <c r="AO22" s="132"/>
    </row>
    <row r="23" spans="1:46" ht="30" customHeight="1">
      <c r="A23" s="139">
        <v>10</v>
      </c>
      <c r="B23" s="930" t="str">
        <f>IF(基本情報入力シート!C48="","",基本情報入力シート!C48)</f>
        <v/>
      </c>
      <c r="C23" s="931"/>
      <c r="D23" s="931"/>
      <c r="E23" s="931"/>
      <c r="F23" s="931"/>
      <c r="G23" s="931"/>
      <c r="H23" s="931"/>
      <c r="I23" s="932"/>
      <c r="J23" s="416" t="str">
        <f>IF(基本情報入力シート!M48="","",基本情報入力シート!M48)</f>
        <v/>
      </c>
      <c r="K23" s="417" t="str">
        <f>IF(基本情報入力シート!R48="","",基本情報入力シート!R48)</f>
        <v/>
      </c>
      <c r="L23" s="417" t="str">
        <f>IF(基本情報入力シート!W48="","",基本情報入力シート!W48)</f>
        <v/>
      </c>
      <c r="M23" s="416" t="str">
        <f>IF(基本情報入力シート!X48="","",基本情報入力シート!X48)</f>
        <v/>
      </c>
      <c r="N23" s="143" t="str">
        <f>IF(基本情報入力シート!Y48="","",基本情報入力シート!Y48)</f>
        <v/>
      </c>
      <c r="O23" s="151"/>
      <c r="P23" s="47"/>
      <c r="Q23" s="953"/>
      <c r="R23" s="954"/>
      <c r="S23" s="140" t="str">
        <f>IFERROR(ROUNDDOWN(Q23*VLOOKUP(N23,【参考】数式用!$AR$2:$AW$50,MATCH(P23,【参考】数式用!$AT$4:$AW$4)+2,FALSE)*0.5, 0), "")</f>
        <v/>
      </c>
      <c r="T23" s="48"/>
      <c r="U23" s="142" t="str">
        <f>IFERROR(IF(AG23&lt;&gt;"",Q23*VLOOKUP(N23,【参考】数式用!$AG$2:$AL$50,MATCH(P23,【参考】数式用!$AI$4:$AL$4,0)+2,0), ""), "")</f>
        <v/>
      </c>
      <c r="V23" s="41"/>
      <c r="W23" s="951"/>
      <c r="X23" s="952"/>
      <c r="Y23" s="42"/>
      <c r="Z23" s="49"/>
      <c r="AA23" s="141" t="str">
        <f>IFERROR(IF(Y23="ー", "", ROUNDDOWN(Z23*VLOOKUP(N23,【参考】数式用!$AR$2:$AW$50,MATCH(Y23,【参考】数式用!$AT$4:$AW$4)+2,FALSE)*0.5, 0)), "")</f>
        <v/>
      </c>
      <c r="AB23" s="50"/>
      <c r="AC23" s="925" t="str">
        <f>IFERROR(IF(AG23&lt;&gt;"",Z23*VLOOKUP(N23,【参考】数式用!$AG$2:$AL$50,MATCH(Y23,【参考】数式用!$AI$4:$AL$4,0)+2,0), ""), "")</f>
        <v/>
      </c>
      <c r="AD23" s="925"/>
      <c r="AE23" s="420"/>
      <c r="AF23" s="54"/>
      <c r="AG23" s="435" t="str">
        <f>IFERROR(VLOOKUP(O23, 【参考】数式用!$AY$5:$AY$13, 1, FALSE), "")</f>
        <v/>
      </c>
      <c r="AH23" s="436" t="str">
        <f>IFERROR(VLOOKUP(N23, 【参考】数式用!$BA$2:$BB$50, 2, FALSE), "")</f>
        <v/>
      </c>
      <c r="AI23" s="437" t="str">
        <f t="shared" si="1"/>
        <v/>
      </c>
      <c r="AJ23" s="438" t="str">
        <f t="shared" si="0"/>
        <v/>
      </c>
      <c r="AK23" s="137"/>
      <c r="AL23" s="137"/>
      <c r="AM23" s="110"/>
      <c r="AN23" s="110"/>
    </row>
    <row r="24" spans="1:46" ht="30" customHeight="1">
      <c r="A24" s="139">
        <v>11</v>
      </c>
      <c r="B24" s="930" t="str">
        <f>IF(基本情報入力シート!C49="","",基本情報入力シート!C49)</f>
        <v/>
      </c>
      <c r="C24" s="931"/>
      <c r="D24" s="931"/>
      <c r="E24" s="931"/>
      <c r="F24" s="931"/>
      <c r="G24" s="931"/>
      <c r="H24" s="931"/>
      <c r="I24" s="932"/>
      <c r="J24" s="416" t="str">
        <f>IF(基本情報入力シート!M49="","",基本情報入力シート!M49)</f>
        <v/>
      </c>
      <c r="K24" s="417" t="str">
        <f>IF(基本情報入力シート!R49="","",基本情報入力シート!R49)</f>
        <v/>
      </c>
      <c r="L24" s="417" t="str">
        <f>IF(基本情報入力シート!W49="","",基本情報入力シート!W49)</f>
        <v/>
      </c>
      <c r="M24" s="416" t="str">
        <f>IF(基本情報入力シート!X49="","",基本情報入力シート!X49)</f>
        <v/>
      </c>
      <c r="N24" s="143" t="str">
        <f>IF(基本情報入力シート!Y49="","",基本情報入力シート!Y49)</f>
        <v/>
      </c>
      <c r="O24" s="151"/>
      <c r="P24" s="47"/>
      <c r="Q24" s="953"/>
      <c r="R24" s="954"/>
      <c r="S24" s="140" t="str">
        <f>IFERROR(ROUNDDOWN(Q24*VLOOKUP(N24,【参考】数式用!$AR$2:$AW$50,MATCH(P24,【参考】数式用!$AT$4:$AW$4)+2,FALSE)*0.5, 0), "")</f>
        <v/>
      </c>
      <c r="T24" s="41"/>
      <c r="U24" s="142" t="str">
        <f>IFERROR(IF(AG24&lt;&gt;"",Q24*VLOOKUP(N24,【参考】数式用!$AG$2:$AL$50,MATCH(P24,【参考】数式用!$AI$4:$AL$4,0)+2,0), ""), "")</f>
        <v/>
      </c>
      <c r="V24" s="41"/>
      <c r="W24" s="951"/>
      <c r="X24" s="952"/>
      <c r="Y24" s="42"/>
      <c r="Z24" s="49"/>
      <c r="AA24" s="141" t="str">
        <f>IFERROR(IF(Y24="ー", "", ROUNDDOWN(Z24*VLOOKUP(N24,【参考】数式用!$AR$2:$AW$50,MATCH(Y24,【参考】数式用!$AT$4:$AW$4)+2,FALSE)*0.5, 0)), "")</f>
        <v/>
      </c>
      <c r="AB24" s="50"/>
      <c r="AC24" s="925" t="str">
        <f>IFERROR(IF(AG24&lt;&gt;"",Z24*VLOOKUP(N24,【参考】数式用!$AG$2:$AL$50,MATCH(Y24,【参考】数式用!$AI$4:$AL$4,0)+2,0), ""), "")</f>
        <v/>
      </c>
      <c r="AD24" s="925"/>
      <c r="AE24" s="420"/>
      <c r="AF24" s="54"/>
      <c r="AG24" s="435" t="str">
        <f>IFERROR(VLOOKUP(O24, 【参考】数式用!$AY$5:$AY$13, 1, FALSE), "")</f>
        <v/>
      </c>
      <c r="AH24" s="436" t="str">
        <f>IFERROR(VLOOKUP(N24, 【参考】数式用!$BA$2:$BB$50, 2, FALSE), "")</f>
        <v/>
      </c>
      <c r="AI24" s="437" t="str">
        <f t="shared" si="1"/>
        <v/>
      </c>
      <c r="AJ24" s="438" t="str">
        <f t="shared" si="0"/>
        <v/>
      </c>
      <c r="AK24" s="137"/>
      <c r="AL24" s="137"/>
      <c r="AM24" s="110"/>
      <c r="AN24" s="110"/>
    </row>
    <row r="25" spans="1:46" ht="30" customHeight="1">
      <c r="A25" s="139">
        <v>12</v>
      </c>
      <c r="B25" s="930" t="str">
        <f>IF(基本情報入力シート!C50="","",基本情報入力シート!C50)</f>
        <v/>
      </c>
      <c r="C25" s="931"/>
      <c r="D25" s="931"/>
      <c r="E25" s="931"/>
      <c r="F25" s="931"/>
      <c r="G25" s="931"/>
      <c r="H25" s="931"/>
      <c r="I25" s="932"/>
      <c r="J25" s="416" t="str">
        <f>IF(基本情報入力シート!M50="","",基本情報入力シート!M50)</f>
        <v/>
      </c>
      <c r="K25" s="417" t="str">
        <f>IF(基本情報入力シート!R50="","",基本情報入力シート!R50)</f>
        <v/>
      </c>
      <c r="L25" s="417" t="str">
        <f>IF(基本情報入力シート!W50="","",基本情報入力シート!W50)</f>
        <v/>
      </c>
      <c r="M25" s="416" t="str">
        <f>IF(基本情報入力シート!X50="","",基本情報入力シート!X50)</f>
        <v/>
      </c>
      <c r="N25" s="143" t="str">
        <f>IF(基本情報入力シート!Y50="","",基本情報入力シート!Y50)</f>
        <v/>
      </c>
      <c r="O25" s="151"/>
      <c r="P25" s="92"/>
      <c r="Q25" s="953"/>
      <c r="R25" s="954"/>
      <c r="S25" s="140" t="str">
        <f>IFERROR(ROUNDDOWN(Q25*VLOOKUP(N25,【参考】数式用!$AR$2:$AW$50,MATCH(P25,【参考】数式用!$AT$4:$AW$4)+2,FALSE)*0.5, 0), "")</f>
        <v/>
      </c>
      <c r="T25" s="41"/>
      <c r="U25" s="142" t="str">
        <f>IFERROR(IF(AG25&lt;&gt;"",Q25*VLOOKUP(N25,【参考】数式用!$AG$2:$AL$50,MATCH(P25,【参考】数式用!$AI$4:$AL$4,0)+2,0), ""), "")</f>
        <v/>
      </c>
      <c r="V25" s="41"/>
      <c r="W25" s="951"/>
      <c r="X25" s="952"/>
      <c r="Y25" s="42"/>
      <c r="Z25" s="49"/>
      <c r="AA25" s="141" t="str">
        <f>IFERROR(IF(Y25="ー", "", ROUNDDOWN(Z25*VLOOKUP(N25,【参考】数式用!$AR$2:$AW$50,MATCH(Y25,【参考】数式用!$AT$4:$AW$4)+2,FALSE)*0.5, 0)), "")</f>
        <v/>
      </c>
      <c r="AB25" s="50"/>
      <c r="AC25" s="925" t="str">
        <f>IFERROR(IF(AG25&lt;&gt;"",Z25*VLOOKUP(N25,【参考】数式用!$AG$2:$AL$50,MATCH(Y25,【参考】数式用!$AI$4:$AL$4,0)+2,0), ""), "")</f>
        <v/>
      </c>
      <c r="AD25" s="925"/>
      <c r="AE25" s="420"/>
      <c r="AF25" s="54"/>
      <c r="AG25" s="435" t="str">
        <f>IFERROR(VLOOKUP(O25, 【参考】数式用!$AY$5:$AY$13, 1, FALSE), "")</f>
        <v/>
      </c>
      <c r="AH25" s="436" t="str">
        <f>IFERROR(VLOOKUP(N25, 【参考】数式用!$BA$2:$BB$50, 2, FALSE), "")</f>
        <v/>
      </c>
      <c r="AI25" s="437" t="str">
        <f t="shared" si="1"/>
        <v/>
      </c>
      <c r="AJ25" s="438" t="str">
        <f t="shared" si="0"/>
        <v/>
      </c>
      <c r="AK25" s="137"/>
      <c r="AL25" s="137"/>
      <c r="AM25" s="110"/>
      <c r="AN25" s="110"/>
    </row>
    <row r="26" spans="1:46" ht="30" customHeight="1">
      <c r="A26" s="139">
        <v>13</v>
      </c>
      <c r="B26" s="930" t="str">
        <f>IF(基本情報入力シート!C51="","",基本情報入力シート!C51)</f>
        <v/>
      </c>
      <c r="C26" s="931"/>
      <c r="D26" s="931"/>
      <c r="E26" s="931"/>
      <c r="F26" s="931"/>
      <c r="G26" s="931"/>
      <c r="H26" s="931"/>
      <c r="I26" s="932"/>
      <c r="J26" s="416" t="str">
        <f>IF(基本情報入力シート!M51="","",基本情報入力シート!M51)</f>
        <v/>
      </c>
      <c r="K26" s="417" t="str">
        <f>IF(基本情報入力シート!R51="","",基本情報入力シート!R51)</f>
        <v/>
      </c>
      <c r="L26" s="417" t="str">
        <f>IF(基本情報入力シート!W51="","",基本情報入力シート!W51)</f>
        <v/>
      </c>
      <c r="M26" s="416" t="str">
        <f>IF(基本情報入力シート!X51="","",基本情報入力シート!X51)</f>
        <v/>
      </c>
      <c r="N26" s="143" t="str">
        <f>IF(基本情報入力シート!Y51="","",基本情報入力シート!Y51)</f>
        <v/>
      </c>
      <c r="O26" s="151"/>
      <c r="P26" s="92"/>
      <c r="Q26" s="953"/>
      <c r="R26" s="954"/>
      <c r="S26" s="140" t="str">
        <f>IFERROR(ROUNDDOWN(Q26*VLOOKUP(N26,【参考】数式用!$AR$2:$AW$50,MATCH(P26,【参考】数式用!$AT$4:$AW$4)+2,FALSE)*0.5, 0), "")</f>
        <v/>
      </c>
      <c r="T26" s="48"/>
      <c r="U26" s="142" t="str">
        <f>IFERROR(IF(AG26&lt;&gt;"",Q26*VLOOKUP(N26,【参考】数式用!$AG$2:$AL$50,MATCH(P26,【参考】数式用!$AI$4:$AL$4,0)+2,0), ""), "")</f>
        <v/>
      </c>
      <c r="V26" s="41"/>
      <c r="W26" s="951"/>
      <c r="X26" s="952"/>
      <c r="Y26" s="42"/>
      <c r="Z26" s="49"/>
      <c r="AA26" s="141" t="str">
        <f>IFERROR(IF(Y26="ー", "", ROUNDDOWN(Z26*VLOOKUP(N26,【参考】数式用!$AR$2:$AW$50,MATCH(Y26,【参考】数式用!$AT$4:$AW$4)+2,FALSE)*0.5, 0)), "")</f>
        <v/>
      </c>
      <c r="AB26" s="50"/>
      <c r="AC26" s="925" t="str">
        <f>IFERROR(IF(AG26&lt;&gt;"",Z26*VLOOKUP(N26,【参考】数式用!$AG$2:$AL$50,MATCH(Y26,【参考】数式用!$AI$4:$AL$4,0)+2,0), ""), "")</f>
        <v/>
      </c>
      <c r="AD26" s="925"/>
      <c r="AE26" s="420"/>
      <c r="AF26" s="54"/>
      <c r="AG26" s="435" t="str">
        <f>IFERROR(VLOOKUP(O26, 【参考】数式用!$AY$5:$AY$13, 1, FALSE), "")</f>
        <v/>
      </c>
      <c r="AH26" s="436" t="str">
        <f>IFERROR(VLOOKUP(N26, 【参考】数式用!$BA$2:$BB$50, 2, FALSE), "")</f>
        <v/>
      </c>
      <c r="AI26" s="437" t="str">
        <f t="shared" si="1"/>
        <v/>
      </c>
      <c r="AJ26" s="438" t="str">
        <f t="shared" si="0"/>
        <v/>
      </c>
      <c r="AK26" s="137"/>
      <c r="AL26" s="137"/>
      <c r="AM26" s="110"/>
      <c r="AN26" s="110"/>
    </row>
    <row r="27" spans="1:46" ht="30" customHeight="1">
      <c r="A27" s="139">
        <v>14</v>
      </c>
      <c r="B27" s="930" t="str">
        <f>IF(基本情報入力シート!C52="","",基本情報入力シート!C52)</f>
        <v/>
      </c>
      <c r="C27" s="931"/>
      <c r="D27" s="931"/>
      <c r="E27" s="931"/>
      <c r="F27" s="931"/>
      <c r="G27" s="931"/>
      <c r="H27" s="931"/>
      <c r="I27" s="932"/>
      <c r="J27" s="416" t="str">
        <f>IF(基本情報入力シート!M52="","",基本情報入力シート!M52)</f>
        <v/>
      </c>
      <c r="K27" s="417" t="str">
        <f>IF(基本情報入力シート!R52="","",基本情報入力シート!R52)</f>
        <v/>
      </c>
      <c r="L27" s="417" t="str">
        <f>IF(基本情報入力シート!W52="","",基本情報入力シート!W52)</f>
        <v/>
      </c>
      <c r="M27" s="416" t="str">
        <f>IF(基本情報入力シート!X52="","",基本情報入力シート!X52)</f>
        <v/>
      </c>
      <c r="N27" s="143" t="str">
        <f>IF(基本情報入力シート!Y52="","",基本情報入力シート!Y52)</f>
        <v/>
      </c>
      <c r="O27" s="151"/>
      <c r="P27" s="47"/>
      <c r="Q27" s="953"/>
      <c r="R27" s="954"/>
      <c r="S27" s="140" t="str">
        <f>IFERROR(ROUNDDOWN(Q27*VLOOKUP(N27,【参考】数式用!$AR$2:$AW$50,MATCH(P27,【参考】数式用!$AT$4:$AW$4)+2,FALSE)*0.5, 0), "")</f>
        <v/>
      </c>
      <c r="T27" s="41"/>
      <c r="U27" s="142" t="str">
        <f>IFERROR(IF(AG27&lt;&gt;"",Q27*VLOOKUP(N27,【参考】数式用!$AG$2:$AL$50,MATCH(P27,【参考】数式用!$AI$4:$AL$4,0)+2,0), ""), "")</f>
        <v/>
      </c>
      <c r="V27" s="41"/>
      <c r="W27" s="951"/>
      <c r="X27" s="952"/>
      <c r="Y27" s="42"/>
      <c r="Z27" s="49"/>
      <c r="AA27" s="141" t="str">
        <f>IFERROR(IF(Y27="ー", "", ROUNDDOWN(Z27*VLOOKUP(N27,【参考】数式用!$AR$2:$AW$50,MATCH(Y27,【参考】数式用!$AT$4:$AW$4)+2,FALSE)*0.5, 0)), "")</f>
        <v/>
      </c>
      <c r="AB27" s="50"/>
      <c r="AC27" s="925" t="str">
        <f>IFERROR(IF(AG27&lt;&gt;"",Z27*VLOOKUP(N27,【参考】数式用!$AG$2:$AL$50,MATCH(Y27,【参考】数式用!$AI$4:$AL$4,0)+2,0), ""), "")</f>
        <v/>
      </c>
      <c r="AD27" s="925"/>
      <c r="AE27" s="420"/>
      <c r="AF27" s="54"/>
      <c r="AG27" s="435" t="str">
        <f>IFERROR(VLOOKUP(O27, 【参考】数式用!$AY$5:$AY$13, 1, FALSE), "")</f>
        <v/>
      </c>
      <c r="AH27" s="436" t="str">
        <f>IFERROR(VLOOKUP(N27, 【参考】数式用!$BA$2:$BB$50, 2, FALSE), "")</f>
        <v/>
      </c>
      <c r="AI27" s="437" t="str">
        <f t="shared" si="1"/>
        <v/>
      </c>
      <c r="AJ27" s="438" t="str">
        <f t="shared" si="0"/>
        <v/>
      </c>
      <c r="AK27" s="137"/>
      <c r="AL27" s="137"/>
      <c r="AM27" s="110"/>
      <c r="AN27" s="110"/>
    </row>
    <row r="28" spans="1:46" ht="30" customHeight="1">
      <c r="A28" s="139">
        <v>15</v>
      </c>
      <c r="B28" s="930" t="str">
        <f>IF(基本情報入力シート!C53="","",基本情報入力シート!C53)</f>
        <v/>
      </c>
      <c r="C28" s="931"/>
      <c r="D28" s="931"/>
      <c r="E28" s="931"/>
      <c r="F28" s="931"/>
      <c r="G28" s="931"/>
      <c r="H28" s="931"/>
      <c r="I28" s="932"/>
      <c r="J28" s="416" t="str">
        <f>IF(基本情報入力シート!M53="","",基本情報入力シート!M53)</f>
        <v/>
      </c>
      <c r="K28" s="417" t="str">
        <f>IF(基本情報入力シート!R53="","",基本情報入力シート!R53)</f>
        <v/>
      </c>
      <c r="L28" s="417" t="str">
        <f>IF(基本情報入力シート!W53="","",基本情報入力シート!W53)</f>
        <v/>
      </c>
      <c r="M28" s="416" t="str">
        <f>IF(基本情報入力シート!X53="","",基本情報入力シート!X53)</f>
        <v/>
      </c>
      <c r="N28" s="143" t="str">
        <f>IF(基本情報入力シート!Y53="","",基本情報入力シート!Y53)</f>
        <v/>
      </c>
      <c r="O28" s="151"/>
      <c r="P28" s="47"/>
      <c r="Q28" s="953"/>
      <c r="R28" s="954"/>
      <c r="S28" s="140" t="str">
        <f>IFERROR(ROUNDDOWN(Q28*VLOOKUP(N28,【参考】数式用!$AR$2:$AW$50,MATCH(P28,【参考】数式用!$AT$4:$AW$4)+2,FALSE)*0.5, 0), "")</f>
        <v/>
      </c>
      <c r="T28" s="41"/>
      <c r="U28" s="142" t="str">
        <f>IFERROR(IF(AG28&lt;&gt;"",Q28*VLOOKUP(N28,【参考】数式用!$AG$2:$AL$50,MATCH(P28,【参考】数式用!$AI$4:$AL$4,0)+2,0), ""), "")</f>
        <v/>
      </c>
      <c r="V28" s="41"/>
      <c r="W28" s="951"/>
      <c r="X28" s="952"/>
      <c r="Y28" s="42"/>
      <c r="Z28" s="49"/>
      <c r="AA28" s="141" t="str">
        <f>IFERROR(IF(Y28="ー", "", ROUNDDOWN(Z28*VLOOKUP(N28,【参考】数式用!$AR$2:$AW$50,MATCH(Y28,【参考】数式用!$AT$4:$AW$4)+2,FALSE)*0.5, 0)), "")</f>
        <v/>
      </c>
      <c r="AB28" s="50"/>
      <c r="AC28" s="925" t="str">
        <f>IFERROR(IF(AG28&lt;&gt;"",Z28*VLOOKUP(N28,【参考】数式用!$AG$2:$AL$50,MATCH(Y28,【参考】数式用!$AI$4:$AL$4,0)+2,0), ""), "")</f>
        <v/>
      </c>
      <c r="AD28" s="925"/>
      <c r="AE28" s="420"/>
      <c r="AF28" s="54"/>
      <c r="AG28" s="435" t="str">
        <f>IFERROR(VLOOKUP(O28, 【参考】数式用!$AY$5:$AY$13, 1, FALSE), "")</f>
        <v/>
      </c>
      <c r="AH28" s="436" t="str">
        <f>IFERROR(VLOOKUP(N28, 【参考】数式用!$BA$2:$BB$50, 2, FALSE), "")</f>
        <v/>
      </c>
      <c r="AI28" s="437" t="str">
        <f t="shared" si="1"/>
        <v/>
      </c>
      <c r="AJ28" s="438" t="str">
        <f t="shared" si="0"/>
        <v/>
      </c>
      <c r="AK28" s="137"/>
      <c r="AL28" s="137"/>
      <c r="AM28" s="110"/>
      <c r="AN28" s="110"/>
    </row>
    <row r="29" spans="1:46" ht="30" customHeight="1">
      <c r="A29" s="139">
        <v>16</v>
      </c>
      <c r="B29" s="930" t="str">
        <f>IF(基本情報入力シート!C54="","",基本情報入力シート!C54)</f>
        <v/>
      </c>
      <c r="C29" s="931"/>
      <c r="D29" s="931"/>
      <c r="E29" s="931"/>
      <c r="F29" s="931"/>
      <c r="G29" s="931"/>
      <c r="H29" s="931"/>
      <c r="I29" s="932"/>
      <c r="J29" s="417" t="str">
        <f>IF(基本情報入力シート!M54="","",基本情報入力シート!M54)</f>
        <v/>
      </c>
      <c r="K29" s="417" t="str">
        <f>IF(基本情報入力シート!R54="","",基本情報入力シート!R54)</f>
        <v/>
      </c>
      <c r="L29" s="417" t="str">
        <f>IF(基本情報入力シート!W54="","",基本情報入力シート!W54)</f>
        <v/>
      </c>
      <c r="M29" s="417" t="str">
        <f>IF(基本情報入力シート!X54="","",基本情報入力シート!X54)</f>
        <v/>
      </c>
      <c r="N29" s="143" t="str">
        <f>IF(基本情報入力シート!Y54="","",基本情報入力シート!Y54)</f>
        <v/>
      </c>
      <c r="O29" s="151"/>
      <c r="P29" s="92"/>
      <c r="Q29" s="953"/>
      <c r="R29" s="954"/>
      <c r="S29" s="140" t="str">
        <f>IFERROR(ROUNDDOWN(Q29*VLOOKUP(N29,【参考】数式用!$AR$2:$AW$50,MATCH(P29,【参考】数式用!$AT$4:$AW$4)+2,FALSE)*0.5, 0), "")</f>
        <v/>
      </c>
      <c r="T29" s="48"/>
      <c r="U29" s="142" t="str">
        <f>IFERROR(IF(AG29&lt;&gt;"",Q29*VLOOKUP(N29,【参考】数式用!$AG$2:$AL$50,MATCH(P29,【参考】数式用!$AI$4:$AL$4,0)+2,0), ""), "")</f>
        <v/>
      </c>
      <c r="V29" s="41"/>
      <c r="W29" s="951"/>
      <c r="X29" s="952"/>
      <c r="Y29" s="42"/>
      <c r="Z29" s="49"/>
      <c r="AA29" s="141" t="str">
        <f>IFERROR(IF(Y29="ー", "", ROUNDDOWN(Z29*VLOOKUP(N29,【参考】数式用!$AR$2:$AW$50,MATCH(Y29,【参考】数式用!$AT$4:$AW$4)+2,FALSE)*0.5, 0)), "")</f>
        <v/>
      </c>
      <c r="AB29" s="50"/>
      <c r="AC29" s="925" t="str">
        <f>IFERROR(IF(AG29&lt;&gt;"",Z29*VLOOKUP(N29,【参考】数式用!$AG$2:$AL$50,MATCH(Y29,【参考】数式用!$AI$4:$AL$4,0)+2,0), ""), "")</f>
        <v/>
      </c>
      <c r="AD29" s="925"/>
      <c r="AE29" s="420"/>
      <c r="AF29" s="54"/>
      <c r="AG29" s="435" t="str">
        <f>IFERROR(VLOOKUP(O29, 【参考】数式用!$AY$5:$AY$13, 1, FALSE), "")</f>
        <v/>
      </c>
      <c r="AH29" s="436" t="str">
        <f>IFERROR(VLOOKUP(N29, 【参考】数式用!$BA$2:$BB$50, 2, FALSE), "")</f>
        <v/>
      </c>
      <c r="AI29" s="437" t="str">
        <f t="shared" si="1"/>
        <v/>
      </c>
      <c r="AJ29" s="438" t="str">
        <f t="shared" si="0"/>
        <v/>
      </c>
      <c r="AK29" s="137"/>
      <c r="AL29" s="137"/>
      <c r="AM29" s="110"/>
      <c r="AN29" s="110"/>
    </row>
    <row r="30" spans="1:46" s="109" customFormat="1" ht="30" customHeight="1">
      <c r="A30" s="139">
        <v>17</v>
      </c>
      <c r="B30" s="930" t="str">
        <f>IF(基本情報入力シート!C55="","",基本情報入力シート!C55)</f>
        <v/>
      </c>
      <c r="C30" s="931"/>
      <c r="D30" s="931"/>
      <c r="E30" s="931"/>
      <c r="F30" s="931"/>
      <c r="G30" s="931"/>
      <c r="H30" s="931"/>
      <c r="I30" s="932"/>
      <c r="J30" s="416" t="str">
        <f>IF(基本情報入力シート!M55="","",基本情報入力シート!M55)</f>
        <v/>
      </c>
      <c r="K30" s="417" t="str">
        <f>IF(基本情報入力シート!R55="","",基本情報入力シート!R55)</f>
        <v/>
      </c>
      <c r="L30" s="417" t="str">
        <f>IF(基本情報入力シート!W55="","",基本情報入力シート!W55)</f>
        <v/>
      </c>
      <c r="M30" s="416" t="str">
        <f>IF(基本情報入力シート!X55="","",基本情報入力シート!X55)</f>
        <v/>
      </c>
      <c r="N30" s="143" t="str">
        <f>IF(基本情報入力シート!Y55="","",基本情報入力シート!Y55)</f>
        <v/>
      </c>
      <c r="O30" s="151"/>
      <c r="P30" s="47"/>
      <c r="Q30" s="953"/>
      <c r="R30" s="954"/>
      <c r="S30" s="140" t="str">
        <f>IFERROR(ROUNDDOWN(Q30*VLOOKUP(N30,【参考】数式用!$AR$2:$AW$50,MATCH(P30,【参考】数式用!$AT$4:$AW$4)+2,FALSE)*0.5, 0), "")</f>
        <v/>
      </c>
      <c r="T30" s="41"/>
      <c r="U30" s="142" t="str">
        <f>IFERROR(IF(AG30&lt;&gt;"",Q30*VLOOKUP(N30,【参考】数式用!$AG$2:$AL$50,MATCH(P30,【参考】数式用!$AI$4:$AL$4,0)+2,0), ""), "")</f>
        <v/>
      </c>
      <c r="V30" s="41"/>
      <c r="W30" s="951"/>
      <c r="X30" s="952"/>
      <c r="Y30" s="42"/>
      <c r="Z30" s="49"/>
      <c r="AA30" s="141" t="str">
        <f>IFERROR(IF(Y30="ー", "", ROUNDDOWN(Z30*VLOOKUP(N30,【参考】数式用!$AR$2:$AW$50,MATCH(Y30,【参考】数式用!$AT$4:$AW$4)+2,FALSE)*0.5, 0)), "")</f>
        <v/>
      </c>
      <c r="AB30" s="50"/>
      <c r="AC30" s="925" t="str">
        <f>IFERROR(IF(AG30&lt;&gt;"",Z30*VLOOKUP(N30,【参考】数式用!$AG$2:$AL$50,MATCH(Y30,【参考】数式用!$AI$4:$AL$4,0)+2,0), ""), "")</f>
        <v/>
      </c>
      <c r="AD30" s="925"/>
      <c r="AE30" s="420"/>
      <c r="AF30" s="54"/>
      <c r="AG30" s="435" t="str">
        <f>IFERROR(VLOOKUP(O30, 【参考】数式用!$AY$5:$AY$13, 1, FALSE), "")</f>
        <v/>
      </c>
      <c r="AH30" s="436" t="str">
        <f>IFERROR(VLOOKUP(N30, 【参考】数式用!$BA$2:$BB$50, 2, FALSE), "")</f>
        <v/>
      </c>
      <c r="AI30" s="437" t="str">
        <f t="shared" si="1"/>
        <v/>
      </c>
      <c r="AJ30" s="438" t="str">
        <f t="shared" si="0"/>
        <v/>
      </c>
      <c r="AK30" s="137"/>
      <c r="AL30" s="137"/>
      <c r="AM30" s="110"/>
      <c r="AN30" s="110"/>
      <c r="AO30" s="110"/>
      <c r="AP30" s="110"/>
      <c r="AQ30" s="110"/>
      <c r="AR30" s="110"/>
      <c r="AS30" s="110"/>
      <c r="AT30" s="110"/>
    </row>
    <row r="31" spans="1:46" s="109" customFormat="1" ht="30" customHeight="1">
      <c r="A31" s="139">
        <v>18</v>
      </c>
      <c r="B31" s="930" t="str">
        <f>IF(基本情報入力シート!C56="","",基本情報入力シート!C56)</f>
        <v/>
      </c>
      <c r="C31" s="931"/>
      <c r="D31" s="931"/>
      <c r="E31" s="931"/>
      <c r="F31" s="931"/>
      <c r="G31" s="931"/>
      <c r="H31" s="931"/>
      <c r="I31" s="932"/>
      <c r="J31" s="416" t="str">
        <f>IF(基本情報入力シート!M56="","",基本情報入力シート!M56)</f>
        <v/>
      </c>
      <c r="K31" s="417" t="str">
        <f>IF(基本情報入力シート!R56="","",基本情報入力シート!R56)</f>
        <v/>
      </c>
      <c r="L31" s="417" t="str">
        <f>IF(基本情報入力シート!W56="","",基本情報入力シート!W56)</f>
        <v/>
      </c>
      <c r="M31" s="416" t="str">
        <f>IF(基本情報入力シート!X56="","",基本情報入力シート!X56)</f>
        <v/>
      </c>
      <c r="N31" s="143" t="str">
        <f>IF(基本情報入力シート!Y56="","",基本情報入力シート!Y56)</f>
        <v/>
      </c>
      <c r="O31" s="151"/>
      <c r="P31" s="47"/>
      <c r="Q31" s="953"/>
      <c r="R31" s="954"/>
      <c r="S31" s="140" t="str">
        <f>IFERROR(ROUNDDOWN(Q31*VLOOKUP(N31,【参考】数式用!$AR$2:$AW$50,MATCH(P31,【参考】数式用!$AT$4:$AW$4)+2,FALSE)*0.5, 0), "")</f>
        <v/>
      </c>
      <c r="T31" s="41"/>
      <c r="U31" s="142" t="str">
        <f>IFERROR(IF(AG31&lt;&gt;"",Q31*VLOOKUP(N31,【参考】数式用!$AG$2:$AL$50,MATCH(P31,【参考】数式用!$AI$4:$AL$4,0)+2,0), ""), "")</f>
        <v/>
      </c>
      <c r="V31" s="41"/>
      <c r="W31" s="951"/>
      <c r="X31" s="952"/>
      <c r="Y31" s="42"/>
      <c r="Z31" s="49"/>
      <c r="AA31" s="141" t="str">
        <f>IFERROR(IF(Y31="ー", "", ROUNDDOWN(Z31*VLOOKUP(N31,【参考】数式用!$AR$2:$AW$50,MATCH(Y31,【参考】数式用!$AT$4:$AW$4)+2,FALSE)*0.5, 0)), "")</f>
        <v/>
      </c>
      <c r="AB31" s="50"/>
      <c r="AC31" s="925" t="str">
        <f>IFERROR(IF(AG31&lt;&gt;"",Z31*VLOOKUP(N31,【参考】数式用!$AG$2:$AL$50,MATCH(Y31,【参考】数式用!$AI$4:$AL$4,0)+2,0), ""), "")</f>
        <v/>
      </c>
      <c r="AD31" s="925"/>
      <c r="AE31" s="420"/>
      <c r="AF31" s="54"/>
      <c r="AG31" s="435" t="str">
        <f>IFERROR(VLOOKUP(O31, 【参考】数式用!$AY$5:$AY$13, 1, FALSE), "")</f>
        <v/>
      </c>
      <c r="AH31" s="436" t="str">
        <f>IFERROR(VLOOKUP(N31, 【参考】数式用!$BA$2:$BB$50, 2, FALSE), "")</f>
        <v/>
      </c>
      <c r="AI31" s="437" t="str">
        <f t="shared" si="1"/>
        <v/>
      </c>
      <c r="AJ31" s="438" t="str">
        <f t="shared" si="0"/>
        <v/>
      </c>
      <c r="AK31" s="137"/>
      <c r="AL31" s="137"/>
      <c r="AM31" s="110"/>
      <c r="AN31" s="110"/>
      <c r="AO31" s="110"/>
      <c r="AP31" s="110"/>
      <c r="AQ31" s="110"/>
      <c r="AR31" s="110"/>
      <c r="AS31" s="110"/>
      <c r="AT31" s="110"/>
    </row>
    <row r="32" spans="1:46" s="109" customFormat="1" ht="30" customHeight="1">
      <c r="A32" s="139">
        <v>19</v>
      </c>
      <c r="B32" s="930" t="str">
        <f>IF(基本情報入力シート!C57="","",基本情報入力シート!C57)</f>
        <v/>
      </c>
      <c r="C32" s="931"/>
      <c r="D32" s="931"/>
      <c r="E32" s="931"/>
      <c r="F32" s="931"/>
      <c r="G32" s="931"/>
      <c r="H32" s="931"/>
      <c r="I32" s="932"/>
      <c r="J32" s="416" t="str">
        <f>IF(基本情報入力シート!M57="","",基本情報入力シート!M57)</f>
        <v/>
      </c>
      <c r="K32" s="417" t="str">
        <f>IF(基本情報入力シート!R57="","",基本情報入力シート!R57)</f>
        <v/>
      </c>
      <c r="L32" s="417" t="str">
        <f>IF(基本情報入力シート!W57="","",基本情報入力シート!W57)</f>
        <v/>
      </c>
      <c r="M32" s="416" t="str">
        <f>IF(基本情報入力シート!X57="","",基本情報入力シート!X57)</f>
        <v/>
      </c>
      <c r="N32" s="143" t="str">
        <f>IF(基本情報入力シート!Y57="","",基本情報入力シート!Y57)</f>
        <v/>
      </c>
      <c r="O32" s="151"/>
      <c r="P32" s="92"/>
      <c r="Q32" s="953"/>
      <c r="R32" s="954"/>
      <c r="S32" s="140" t="str">
        <f>IFERROR(ROUNDDOWN(Q32*VLOOKUP(N32,【参考】数式用!$AR$2:$AW$50,MATCH(P32,【参考】数式用!$AT$4:$AW$4)+2,FALSE)*0.5, 0), "")</f>
        <v/>
      </c>
      <c r="T32" s="48"/>
      <c r="U32" s="142" t="str">
        <f>IFERROR(IF(AG32&lt;&gt;"",Q32*VLOOKUP(N32,【参考】数式用!$AG$2:$AL$50,MATCH(P32,【参考】数式用!$AI$4:$AL$4,0)+2,0), ""), "")</f>
        <v/>
      </c>
      <c r="V32" s="41"/>
      <c r="W32" s="951"/>
      <c r="X32" s="952"/>
      <c r="Y32" s="42"/>
      <c r="Z32" s="49"/>
      <c r="AA32" s="141" t="str">
        <f>IFERROR(IF(Y32="ー", "", ROUNDDOWN(Z32*VLOOKUP(N32,【参考】数式用!$AR$2:$AW$50,MATCH(Y32,【参考】数式用!$AT$4:$AW$4)+2,FALSE)*0.5, 0)), "")</f>
        <v/>
      </c>
      <c r="AB32" s="50"/>
      <c r="AC32" s="925" t="str">
        <f>IFERROR(IF(AG32&lt;&gt;"",Z32*VLOOKUP(N32,【参考】数式用!$AG$2:$AL$50,MATCH(Y32,【参考】数式用!$AI$4:$AL$4,0)+2,0), ""), "")</f>
        <v/>
      </c>
      <c r="AD32" s="925"/>
      <c r="AE32" s="420"/>
      <c r="AF32" s="54"/>
      <c r="AG32" s="435" t="str">
        <f>IFERROR(VLOOKUP(O32, 【参考】数式用!$AY$5:$AY$13, 1, FALSE), "")</f>
        <v/>
      </c>
      <c r="AH32" s="436" t="str">
        <f>IFERROR(VLOOKUP(N32, 【参考】数式用!$BA$2:$BB$50, 2, FALSE), "")</f>
        <v/>
      </c>
      <c r="AI32" s="437" t="str">
        <f t="shared" si="1"/>
        <v/>
      </c>
      <c r="AJ32" s="438" t="str">
        <f t="shared" si="0"/>
        <v/>
      </c>
      <c r="AK32" s="137"/>
      <c r="AL32" s="137"/>
      <c r="AM32" s="110"/>
      <c r="AN32" s="110"/>
      <c r="AO32" s="110"/>
      <c r="AP32" s="110"/>
      <c r="AQ32" s="110"/>
      <c r="AR32" s="110"/>
      <c r="AS32" s="110"/>
      <c r="AT32" s="110"/>
    </row>
    <row r="33" spans="1:46" s="109" customFormat="1" ht="30" customHeight="1">
      <c r="A33" s="139">
        <v>20</v>
      </c>
      <c r="B33" s="930" t="str">
        <f>IF(基本情報入力シート!C58="","",基本情報入力シート!C58)</f>
        <v/>
      </c>
      <c r="C33" s="931"/>
      <c r="D33" s="931"/>
      <c r="E33" s="931"/>
      <c r="F33" s="931"/>
      <c r="G33" s="931"/>
      <c r="H33" s="931"/>
      <c r="I33" s="932"/>
      <c r="J33" s="416" t="str">
        <f>IF(基本情報入力シート!M58="","",基本情報入力シート!M58)</f>
        <v/>
      </c>
      <c r="K33" s="417" t="str">
        <f>IF(基本情報入力シート!R58="","",基本情報入力シート!R58)</f>
        <v/>
      </c>
      <c r="L33" s="417" t="str">
        <f>IF(基本情報入力シート!W58="","",基本情報入力シート!W58)</f>
        <v/>
      </c>
      <c r="M33" s="416" t="str">
        <f>IF(基本情報入力シート!X58="","",基本情報入力シート!X58)</f>
        <v/>
      </c>
      <c r="N33" s="143" t="str">
        <f>IF(基本情報入力シート!Y58="","",基本情報入力シート!Y58)</f>
        <v/>
      </c>
      <c r="O33" s="151"/>
      <c r="P33" s="92"/>
      <c r="Q33" s="953"/>
      <c r="R33" s="954"/>
      <c r="S33" s="140" t="str">
        <f>IFERROR(ROUNDDOWN(Q33*VLOOKUP(N33,【参考】数式用!$AR$2:$AW$50,MATCH(P33,【参考】数式用!$AT$4:$AW$4)+2,FALSE)*0.5, 0), "")</f>
        <v/>
      </c>
      <c r="T33" s="41"/>
      <c r="U33" s="142" t="str">
        <f>IFERROR(IF(AG33&lt;&gt;"",Q33*VLOOKUP(N33,【参考】数式用!$AG$2:$AL$50,MATCH(P33,【参考】数式用!$AI$4:$AL$4,0)+2,0), ""), "")</f>
        <v/>
      </c>
      <c r="V33" s="41"/>
      <c r="W33" s="951"/>
      <c r="X33" s="952"/>
      <c r="Y33" s="42"/>
      <c r="Z33" s="49"/>
      <c r="AA33" s="141" t="str">
        <f>IFERROR(IF(Y33="ー", "", ROUNDDOWN(Z33*VLOOKUP(N33,【参考】数式用!$AR$2:$AW$50,MATCH(Y33,【参考】数式用!$AT$4:$AW$4)+2,FALSE)*0.5, 0)), "")</f>
        <v/>
      </c>
      <c r="AB33" s="50"/>
      <c r="AC33" s="925" t="str">
        <f>IFERROR(IF(AG33&lt;&gt;"",Z33*VLOOKUP(N33,【参考】数式用!$AG$2:$AL$50,MATCH(Y33,【参考】数式用!$AI$4:$AL$4,0)+2,0), ""), "")</f>
        <v/>
      </c>
      <c r="AD33" s="925"/>
      <c r="AE33" s="420"/>
      <c r="AF33" s="54"/>
      <c r="AG33" s="435" t="str">
        <f>IFERROR(VLOOKUP(O33, 【参考】数式用!$AY$5:$AY$13, 1, FALSE), "")</f>
        <v/>
      </c>
      <c r="AH33" s="436" t="str">
        <f>IFERROR(VLOOKUP(N33, 【参考】数式用!$BA$2:$BB$50, 2, FALSE), "")</f>
        <v/>
      </c>
      <c r="AI33" s="437" t="str">
        <f t="shared" si="1"/>
        <v/>
      </c>
      <c r="AJ33" s="438" t="str">
        <f t="shared" si="0"/>
        <v/>
      </c>
      <c r="AK33" s="137"/>
      <c r="AL33" s="137"/>
      <c r="AM33" s="110"/>
      <c r="AN33" s="110"/>
      <c r="AO33" s="110"/>
      <c r="AP33" s="110"/>
      <c r="AQ33" s="110"/>
      <c r="AR33" s="110"/>
      <c r="AS33" s="110"/>
      <c r="AT33" s="110"/>
    </row>
    <row r="34" spans="1:46" s="109" customFormat="1" ht="30" customHeight="1">
      <c r="A34" s="139">
        <v>21</v>
      </c>
      <c r="B34" s="930" t="str">
        <f>IF(基本情報入力シート!C59="","",基本情報入力シート!C59)</f>
        <v/>
      </c>
      <c r="C34" s="931"/>
      <c r="D34" s="931"/>
      <c r="E34" s="931"/>
      <c r="F34" s="931"/>
      <c r="G34" s="931"/>
      <c r="H34" s="931"/>
      <c r="I34" s="932"/>
      <c r="J34" s="416" t="str">
        <f>IF(基本情報入力シート!M59="","",基本情報入力シート!M59)</f>
        <v/>
      </c>
      <c r="K34" s="417" t="str">
        <f>IF(基本情報入力シート!R59="","",基本情報入力シート!R59)</f>
        <v/>
      </c>
      <c r="L34" s="417" t="str">
        <f>IF(基本情報入力シート!W59="","",基本情報入力シート!W59)</f>
        <v/>
      </c>
      <c r="M34" s="416" t="str">
        <f>IF(基本情報入力シート!X59="","",基本情報入力シート!X59)</f>
        <v/>
      </c>
      <c r="N34" s="143" t="str">
        <f>IF(基本情報入力シート!Y59="","",基本情報入力シート!Y59)</f>
        <v/>
      </c>
      <c r="O34" s="151"/>
      <c r="P34" s="47"/>
      <c r="Q34" s="953"/>
      <c r="R34" s="954"/>
      <c r="S34" s="140" t="str">
        <f>IFERROR(ROUNDDOWN(Q34*VLOOKUP(N34,【参考】数式用!$AR$2:$AW$50,MATCH(P34,【参考】数式用!$AT$4:$AW$4)+2,FALSE)*0.5, 0), "")</f>
        <v/>
      </c>
      <c r="T34" s="41"/>
      <c r="U34" s="142" t="str">
        <f>IFERROR(IF(AG34&lt;&gt;"",Q34*VLOOKUP(N34,【参考】数式用!$AG$2:$AL$50,MATCH(P34,【参考】数式用!$AI$4:$AL$4,0)+2,0), ""), "")</f>
        <v/>
      </c>
      <c r="V34" s="41"/>
      <c r="W34" s="951"/>
      <c r="X34" s="952"/>
      <c r="Y34" s="42"/>
      <c r="Z34" s="49"/>
      <c r="AA34" s="141" t="str">
        <f>IFERROR(IF(Y34="ー", "", ROUNDDOWN(Z34*VLOOKUP(N34,【参考】数式用!$AR$2:$AW$50,MATCH(Y34,【参考】数式用!$AT$4:$AW$4)+2,FALSE)*0.5, 0)), "")</f>
        <v/>
      </c>
      <c r="AB34" s="50"/>
      <c r="AC34" s="925" t="str">
        <f>IFERROR(IF(AG34&lt;&gt;"",Z34*VLOOKUP(N34,【参考】数式用!$AG$2:$AL$50,MATCH(Y34,【参考】数式用!$AI$4:$AL$4,0)+2,0), ""), "")</f>
        <v/>
      </c>
      <c r="AD34" s="925"/>
      <c r="AE34" s="420"/>
      <c r="AF34" s="54"/>
      <c r="AG34" s="435" t="str">
        <f>IFERROR(VLOOKUP(O34, 【参考】数式用!$AY$5:$AY$13, 1, FALSE), "")</f>
        <v/>
      </c>
      <c r="AH34" s="436" t="str">
        <f>IFERROR(VLOOKUP(N34, 【参考】数式用!$BA$2:$BB$50, 2, FALSE), "")</f>
        <v/>
      </c>
      <c r="AI34" s="437" t="str">
        <f t="shared" si="1"/>
        <v/>
      </c>
      <c r="AJ34" s="438" t="str">
        <f t="shared" si="0"/>
        <v/>
      </c>
      <c r="AK34" s="137"/>
      <c r="AL34" s="137"/>
      <c r="AM34" s="110"/>
      <c r="AN34" s="110"/>
      <c r="AO34" s="110"/>
      <c r="AP34" s="110"/>
      <c r="AQ34" s="110"/>
      <c r="AR34" s="110"/>
      <c r="AS34" s="110"/>
      <c r="AT34" s="110"/>
    </row>
    <row r="35" spans="1:46" s="109" customFormat="1" ht="30" customHeight="1">
      <c r="A35" s="139">
        <v>22</v>
      </c>
      <c r="B35" s="930" t="str">
        <f>IF(基本情報入力シート!C60="","",基本情報入力シート!C60)</f>
        <v/>
      </c>
      <c r="C35" s="931"/>
      <c r="D35" s="931"/>
      <c r="E35" s="931"/>
      <c r="F35" s="931"/>
      <c r="G35" s="931"/>
      <c r="H35" s="931"/>
      <c r="I35" s="932"/>
      <c r="J35" s="416" t="str">
        <f>IF(基本情報入力シート!M60="","",基本情報入力シート!M60)</f>
        <v/>
      </c>
      <c r="K35" s="417" t="str">
        <f>IF(基本情報入力シート!R60="","",基本情報入力シート!R60)</f>
        <v/>
      </c>
      <c r="L35" s="417" t="str">
        <f>IF(基本情報入力シート!W60="","",基本情報入力シート!W60)</f>
        <v/>
      </c>
      <c r="M35" s="416" t="str">
        <f>IF(基本情報入力シート!X60="","",基本情報入力シート!X60)</f>
        <v/>
      </c>
      <c r="N35" s="143" t="str">
        <f>IF(基本情報入力シート!Y60="","",基本情報入力シート!Y60)</f>
        <v/>
      </c>
      <c r="O35" s="151"/>
      <c r="P35" s="47"/>
      <c r="Q35" s="953"/>
      <c r="R35" s="954"/>
      <c r="S35" s="140" t="str">
        <f>IFERROR(ROUNDDOWN(Q35*VLOOKUP(N35,【参考】数式用!$AR$2:$AW$50,MATCH(P35,【参考】数式用!$AT$4:$AW$4)+2,FALSE)*0.5, 0), "")</f>
        <v/>
      </c>
      <c r="T35" s="48"/>
      <c r="U35" s="142" t="str">
        <f>IFERROR(IF(AG35&lt;&gt;"",Q35*VLOOKUP(N35,【参考】数式用!$AG$2:$AL$50,MATCH(P35,【参考】数式用!$AI$4:$AL$4,0)+2,0), ""), "")</f>
        <v/>
      </c>
      <c r="V35" s="41"/>
      <c r="W35" s="951"/>
      <c r="X35" s="952"/>
      <c r="Y35" s="42"/>
      <c r="Z35" s="49"/>
      <c r="AA35" s="141" t="str">
        <f>IFERROR(IF(Y35="ー", "", ROUNDDOWN(Z35*VLOOKUP(N35,【参考】数式用!$AR$2:$AW$50,MATCH(Y35,【参考】数式用!$AT$4:$AW$4)+2,FALSE)*0.5, 0)), "")</f>
        <v/>
      </c>
      <c r="AB35" s="50"/>
      <c r="AC35" s="925" t="str">
        <f>IFERROR(IF(AG35&lt;&gt;"",Z35*VLOOKUP(N35,【参考】数式用!$AG$2:$AL$50,MATCH(Y35,【参考】数式用!$AI$4:$AL$4,0)+2,0), ""), "")</f>
        <v/>
      </c>
      <c r="AD35" s="925"/>
      <c r="AE35" s="420"/>
      <c r="AF35" s="54"/>
      <c r="AG35" s="435" t="str">
        <f>IFERROR(VLOOKUP(O35, 【参考】数式用!$AY$5:$AY$13, 1, FALSE), "")</f>
        <v/>
      </c>
      <c r="AH35" s="436" t="str">
        <f>IFERROR(VLOOKUP(N35, 【参考】数式用!$BA$2:$BB$50, 2, FALSE), "")</f>
        <v/>
      </c>
      <c r="AI35" s="437" t="str">
        <f t="shared" si="1"/>
        <v/>
      </c>
      <c r="AJ35" s="438" t="str">
        <f t="shared" si="0"/>
        <v/>
      </c>
      <c r="AK35" s="137"/>
      <c r="AL35" s="137"/>
      <c r="AM35" s="110"/>
      <c r="AN35" s="110"/>
      <c r="AO35" s="110"/>
      <c r="AP35" s="110"/>
      <c r="AQ35" s="110"/>
      <c r="AR35" s="110"/>
      <c r="AS35" s="110"/>
      <c r="AT35" s="110"/>
    </row>
    <row r="36" spans="1:46" s="109" customFormat="1" ht="30" customHeight="1">
      <c r="A36" s="139">
        <v>23</v>
      </c>
      <c r="B36" s="930" t="str">
        <f>IF(基本情報入力シート!C61="","",基本情報入力シート!C61)</f>
        <v/>
      </c>
      <c r="C36" s="931"/>
      <c r="D36" s="931"/>
      <c r="E36" s="931"/>
      <c r="F36" s="931"/>
      <c r="G36" s="931"/>
      <c r="H36" s="931"/>
      <c r="I36" s="932"/>
      <c r="J36" s="416" t="str">
        <f>IF(基本情報入力シート!M61="","",基本情報入力シート!M61)</f>
        <v/>
      </c>
      <c r="K36" s="417" t="str">
        <f>IF(基本情報入力シート!R61="","",基本情報入力シート!R61)</f>
        <v/>
      </c>
      <c r="L36" s="417" t="str">
        <f>IF(基本情報入力シート!W61="","",基本情報入力シート!W61)</f>
        <v/>
      </c>
      <c r="M36" s="416" t="str">
        <f>IF(基本情報入力シート!X61="","",基本情報入力シート!X61)</f>
        <v/>
      </c>
      <c r="N36" s="143" t="str">
        <f>IF(基本情報入力シート!Y61="","",基本情報入力シート!Y61)</f>
        <v/>
      </c>
      <c r="O36" s="151"/>
      <c r="P36" s="92"/>
      <c r="Q36" s="953"/>
      <c r="R36" s="954"/>
      <c r="S36" s="140" t="str">
        <f>IFERROR(ROUNDDOWN(Q36*VLOOKUP(N36,【参考】数式用!$AR$2:$AW$50,MATCH(P36,【参考】数式用!$AT$4:$AW$4)+2,FALSE)*0.5, 0), "")</f>
        <v/>
      </c>
      <c r="T36" s="41"/>
      <c r="U36" s="142" t="str">
        <f>IFERROR(IF(AG36&lt;&gt;"",Q36*VLOOKUP(N36,【参考】数式用!$AG$2:$AL$50,MATCH(P36,【参考】数式用!$AI$4:$AL$4,0)+2,0), ""), "")</f>
        <v/>
      </c>
      <c r="V36" s="41"/>
      <c r="W36" s="951"/>
      <c r="X36" s="952"/>
      <c r="Y36" s="42"/>
      <c r="Z36" s="49"/>
      <c r="AA36" s="141" t="str">
        <f>IFERROR(IF(Y36="ー", "", ROUNDDOWN(Z36*VLOOKUP(N36,【参考】数式用!$AR$2:$AW$50,MATCH(Y36,【参考】数式用!$AT$4:$AW$4)+2,FALSE)*0.5, 0)), "")</f>
        <v/>
      </c>
      <c r="AB36" s="50"/>
      <c r="AC36" s="925" t="str">
        <f>IFERROR(IF(AG36&lt;&gt;"",Z36*VLOOKUP(N36,【参考】数式用!$AG$2:$AL$50,MATCH(Y36,【参考】数式用!$AI$4:$AL$4,0)+2,0), ""), "")</f>
        <v/>
      </c>
      <c r="AD36" s="925"/>
      <c r="AE36" s="420"/>
      <c r="AF36" s="54"/>
      <c r="AG36" s="435" t="str">
        <f>IFERROR(VLOOKUP(O36, 【参考】数式用!$AY$5:$AY$13, 1, FALSE), "")</f>
        <v/>
      </c>
      <c r="AH36" s="436" t="str">
        <f>IFERROR(VLOOKUP(N36, 【参考】数式用!$BA$2:$BB$50, 2, FALSE), "")</f>
        <v/>
      </c>
      <c r="AI36" s="437" t="str">
        <f t="shared" si="1"/>
        <v/>
      </c>
      <c r="AJ36" s="438" t="str">
        <f t="shared" si="0"/>
        <v/>
      </c>
      <c r="AK36" s="137"/>
      <c r="AL36" s="137"/>
      <c r="AM36" s="110"/>
      <c r="AN36" s="110"/>
      <c r="AO36" s="110"/>
      <c r="AP36" s="110"/>
      <c r="AQ36" s="110"/>
      <c r="AR36" s="110"/>
      <c r="AS36" s="110"/>
      <c r="AT36" s="110"/>
    </row>
    <row r="37" spans="1:46" s="109" customFormat="1" ht="30" customHeight="1">
      <c r="A37" s="139">
        <v>24</v>
      </c>
      <c r="B37" s="930" t="str">
        <f>IF(基本情報入力シート!C62="","",基本情報入力シート!C62)</f>
        <v/>
      </c>
      <c r="C37" s="931"/>
      <c r="D37" s="931"/>
      <c r="E37" s="931"/>
      <c r="F37" s="931"/>
      <c r="G37" s="931"/>
      <c r="H37" s="931"/>
      <c r="I37" s="932"/>
      <c r="J37" s="416" t="str">
        <f>IF(基本情報入力シート!M62="","",基本情報入力シート!M62)</f>
        <v/>
      </c>
      <c r="K37" s="417" t="str">
        <f>IF(基本情報入力シート!R62="","",基本情報入力シート!R62)</f>
        <v/>
      </c>
      <c r="L37" s="417" t="str">
        <f>IF(基本情報入力シート!W62="","",基本情報入力シート!W62)</f>
        <v/>
      </c>
      <c r="M37" s="416" t="str">
        <f>IF(基本情報入力シート!X62="","",基本情報入力シート!X62)</f>
        <v/>
      </c>
      <c r="N37" s="143" t="str">
        <f>IF(基本情報入力シート!Y62="","",基本情報入力シート!Y62)</f>
        <v/>
      </c>
      <c r="O37" s="151"/>
      <c r="P37" s="47"/>
      <c r="Q37" s="953"/>
      <c r="R37" s="954"/>
      <c r="S37" s="140" t="str">
        <f>IFERROR(ROUNDDOWN(Q37*VLOOKUP(N37,【参考】数式用!$AR$2:$AW$50,MATCH(P37,【参考】数式用!$AT$4:$AW$4)+2,FALSE)*0.5, 0), "")</f>
        <v/>
      </c>
      <c r="T37" s="41"/>
      <c r="U37" s="142" t="str">
        <f>IFERROR(IF(AG37&lt;&gt;"",Q37*VLOOKUP(N37,【参考】数式用!$AG$2:$AL$50,MATCH(P37,【参考】数式用!$AI$4:$AL$4,0)+2,0), ""), "")</f>
        <v/>
      </c>
      <c r="V37" s="41"/>
      <c r="W37" s="951"/>
      <c r="X37" s="952"/>
      <c r="Y37" s="42"/>
      <c r="Z37" s="49"/>
      <c r="AA37" s="141" t="str">
        <f>IFERROR(IF(Y37="ー", "", ROUNDDOWN(Z37*VLOOKUP(N37,【参考】数式用!$AR$2:$AW$50,MATCH(Y37,【参考】数式用!$AT$4:$AW$4)+2,FALSE)*0.5, 0)), "")</f>
        <v/>
      </c>
      <c r="AB37" s="50"/>
      <c r="AC37" s="925" t="str">
        <f>IFERROR(IF(AG37&lt;&gt;"",Z37*VLOOKUP(N37,【参考】数式用!$AG$2:$AL$50,MATCH(Y37,【参考】数式用!$AI$4:$AL$4,0)+2,0), ""), "")</f>
        <v/>
      </c>
      <c r="AD37" s="925"/>
      <c r="AE37" s="420"/>
      <c r="AF37" s="54"/>
      <c r="AG37" s="435" t="str">
        <f>IFERROR(VLOOKUP(O37, 【参考】数式用!$AY$5:$AY$13, 1, FALSE), "")</f>
        <v/>
      </c>
      <c r="AH37" s="436" t="str">
        <f>IFERROR(VLOOKUP(N37, 【参考】数式用!$BA$2:$BB$50, 2, FALSE), "")</f>
        <v/>
      </c>
      <c r="AI37" s="437" t="str">
        <f t="shared" si="1"/>
        <v/>
      </c>
      <c r="AJ37" s="438" t="str">
        <f t="shared" si="0"/>
        <v/>
      </c>
      <c r="AK37" s="137"/>
      <c r="AL37" s="137"/>
      <c r="AM37" s="110"/>
      <c r="AN37" s="110"/>
      <c r="AO37" s="110"/>
      <c r="AP37" s="110"/>
      <c r="AQ37" s="110"/>
      <c r="AR37" s="110"/>
      <c r="AS37" s="110"/>
      <c r="AT37" s="110"/>
    </row>
    <row r="38" spans="1:46" s="109" customFormat="1" ht="30" customHeight="1">
      <c r="A38" s="139">
        <v>25</v>
      </c>
      <c r="B38" s="930" t="str">
        <f>IF(基本情報入力シート!C63="","",基本情報入力シート!C63)</f>
        <v/>
      </c>
      <c r="C38" s="931"/>
      <c r="D38" s="931"/>
      <c r="E38" s="931"/>
      <c r="F38" s="931"/>
      <c r="G38" s="931"/>
      <c r="H38" s="931"/>
      <c r="I38" s="932"/>
      <c r="J38" s="416" t="str">
        <f>IF(基本情報入力シート!M63="","",基本情報入力シート!M63)</f>
        <v/>
      </c>
      <c r="K38" s="417" t="str">
        <f>IF(基本情報入力シート!R63="","",基本情報入力シート!R63)</f>
        <v/>
      </c>
      <c r="L38" s="417" t="str">
        <f>IF(基本情報入力シート!W63="","",基本情報入力シート!W63)</f>
        <v/>
      </c>
      <c r="M38" s="416" t="str">
        <f>IF(基本情報入力シート!X63="","",基本情報入力シート!X63)</f>
        <v/>
      </c>
      <c r="N38" s="143" t="str">
        <f>IF(基本情報入力シート!Y63="","",基本情報入力シート!Y63)</f>
        <v/>
      </c>
      <c r="O38" s="151"/>
      <c r="P38" s="47"/>
      <c r="Q38" s="953"/>
      <c r="R38" s="954"/>
      <c r="S38" s="140" t="str">
        <f>IFERROR(ROUNDDOWN(Q38*VLOOKUP(N38,【参考】数式用!$AR$2:$AW$50,MATCH(P38,【参考】数式用!$AT$4:$AW$4)+2,FALSE)*0.5, 0), "")</f>
        <v/>
      </c>
      <c r="T38" s="48"/>
      <c r="U38" s="142" t="str">
        <f>IFERROR(IF(AG38&lt;&gt;"",Q38*VLOOKUP(N38,【参考】数式用!$AG$2:$AL$50,MATCH(P38,【参考】数式用!$AI$4:$AL$4,0)+2,0), ""), "")</f>
        <v/>
      </c>
      <c r="V38" s="41"/>
      <c r="W38" s="951"/>
      <c r="X38" s="952"/>
      <c r="Y38" s="42"/>
      <c r="Z38" s="49"/>
      <c r="AA38" s="141" t="str">
        <f>IFERROR(IF(Y38="ー", "", ROUNDDOWN(Z38*VLOOKUP(N38,【参考】数式用!$AR$2:$AW$50,MATCH(Y38,【参考】数式用!$AT$4:$AW$4)+2,FALSE)*0.5, 0)), "")</f>
        <v/>
      </c>
      <c r="AB38" s="50"/>
      <c r="AC38" s="925" t="str">
        <f>IFERROR(IF(AG38&lt;&gt;"",Z38*VLOOKUP(N38,【参考】数式用!$AG$2:$AL$50,MATCH(Y38,【参考】数式用!$AI$4:$AL$4,0)+2,0), ""), "")</f>
        <v/>
      </c>
      <c r="AD38" s="925"/>
      <c r="AE38" s="420"/>
      <c r="AF38" s="54"/>
      <c r="AG38" s="435" t="str">
        <f>IFERROR(VLOOKUP(O38, 【参考】数式用!$AY$5:$AY$13, 1, FALSE), "")</f>
        <v/>
      </c>
      <c r="AH38" s="436" t="str">
        <f>IFERROR(VLOOKUP(N38, 【参考】数式用!$BA$2:$BB$50, 2, FALSE), "")</f>
        <v/>
      </c>
      <c r="AI38" s="437" t="str">
        <f t="shared" si="1"/>
        <v/>
      </c>
      <c r="AJ38" s="438" t="str">
        <f t="shared" si="0"/>
        <v/>
      </c>
      <c r="AK38" s="137"/>
      <c r="AL38" s="137"/>
      <c r="AM38" s="110"/>
      <c r="AN38" s="110"/>
      <c r="AO38" s="110"/>
      <c r="AP38" s="110"/>
      <c r="AQ38" s="110"/>
      <c r="AR38" s="110"/>
      <c r="AS38" s="110"/>
      <c r="AT38" s="110"/>
    </row>
    <row r="39" spans="1:46" s="109" customFormat="1" ht="30" customHeight="1">
      <c r="A39" s="139">
        <v>26</v>
      </c>
      <c r="B39" s="930" t="str">
        <f>IF(基本情報入力シート!C64="","",基本情報入力シート!C64)</f>
        <v/>
      </c>
      <c r="C39" s="931"/>
      <c r="D39" s="931"/>
      <c r="E39" s="931"/>
      <c r="F39" s="931"/>
      <c r="G39" s="931"/>
      <c r="H39" s="931"/>
      <c r="I39" s="932"/>
      <c r="J39" s="416" t="str">
        <f>IF(基本情報入力シート!M64="","",基本情報入力シート!M64)</f>
        <v/>
      </c>
      <c r="K39" s="417" t="str">
        <f>IF(基本情報入力シート!R64="","",基本情報入力シート!R64)</f>
        <v/>
      </c>
      <c r="L39" s="417" t="str">
        <f>IF(基本情報入力シート!W64="","",基本情報入力シート!W64)</f>
        <v/>
      </c>
      <c r="M39" s="416" t="str">
        <f>IF(基本情報入力シート!X64="","",基本情報入力シート!X64)</f>
        <v/>
      </c>
      <c r="N39" s="143" t="str">
        <f>IF(基本情報入力シート!Y64="","",基本情報入力シート!Y64)</f>
        <v/>
      </c>
      <c r="O39" s="151"/>
      <c r="P39" s="92"/>
      <c r="Q39" s="953"/>
      <c r="R39" s="954"/>
      <c r="S39" s="140" t="str">
        <f>IFERROR(ROUNDDOWN(Q39*VLOOKUP(N39,【参考】数式用!$AR$2:$AW$50,MATCH(P39,【参考】数式用!$AT$4:$AW$4)+2,FALSE)*0.5, 0), "")</f>
        <v/>
      </c>
      <c r="T39" s="41"/>
      <c r="U39" s="142" t="str">
        <f>IFERROR(IF(AG39&lt;&gt;"",Q39*VLOOKUP(N39,【参考】数式用!$AG$2:$AL$50,MATCH(P39,【参考】数式用!$AI$4:$AL$4,0)+2,0), ""), "")</f>
        <v/>
      </c>
      <c r="V39" s="41"/>
      <c r="W39" s="951"/>
      <c r="X39" s="952"/>
      <c r="Y39" s="42"/>
      <c r="Z39" s="49"/>
      <c r="AA39" s="141" t="str">
        <f>IFERROR(IF(Y39="ー", "", ROUNDDOWN(Z39*VLOOKUP(N39,【参考】数式用!$AR$2:$AW$50,MATCH(Y39,【参考】数式用!$AT$4:$AW$4)+2,FALSE)*0.5, 0)), "")</f>
        <v/>
      </c>
      <c r="AB39" s="50"/>
      <c r="AC39" s="925" t="str">
        <f>IFERROR(IF(AG39&lt;&gt;"",Z39*VLOOKUP(N39,【参考】数式用!$AG$2:$AL$50,MATCH(Y39,【参考】数式用!$AI$4:$AL$4,0)+2,0), ""), "")</f>
        <v/>
      </c>
      <c r="AD39" s="925"/>
      <c r="AE39" s="420"/>
      <c r="AF39" s="54"/>
      <c r="AG39" s="435" t="str">
        <f>IFERROR(VLOOKUP(O39, 【参考】数式用!$AY$5:$AY$13, 1, FALSE), "")</f>
        <v/>
      </c>
      <c r="AH39" s="436" t="str">
        <f>IFERROR(VLOOKUP(N39, 【参考】数式用!$BA$2:$BB$50, 2, FALSE), "")</f>
        <v/>
      </c>
      <c r="AI39" s="437" t="str">
        <f t="shared" si="1"/>
        <v/>
      </c>
      <c r="AJ39" s="438" t="str">
        <f t="shared" si="0"/>
        <v/>
      </c>
      <c r="AK39" s="137"/>
      <c r="AL39" s="137"/>
      <c r="AM39" s="110"/>
      <c r="AN39" s="110"/>
      <c r="AO39" s="110"/>
      <c r="AP39" s="110"/>
      <c r="AQ39" s="110"/>
      <c r="AR39" s="110"/>
      <c r="AS39" s="110"/>
      <c r="AT39" s="110"/>
    </row>
    <row r="40" spans="1:46" s="109" customFormat="1" ht="30" customHeight="1">
      <c r="A40" s="139">
        <v>27</v>
      </c>
      <c r="B40" s="930" t="str">
        <f>IF(基本情報入力シート!C65="","",基本情報入力シート!C65)</f>
        <v/>
      </c>
      <c r="C40" s="931"/>
      <c r="D40" s="931"/>
      <c r="E40" s="931"/>
      <c r="F40" s="931"/>
      <c r="G40" s="931"/>
      <c r="H40" s="931"/>
      <c r="I40" s="932"/>
      <c r="J40" s="417" t="str">
        <f>IF(基本情報入力シート!M65="","",基本情報入力シート!M65)</f>
        <v/>
      </c>
      <c r="K40" s="417" t="str">
        <f>IF(基本情報入力シート!R65="","",基本情報入力シート!R65)</f>
        <v/>
      </c>
      <c r="L40" s="417" t="str">
        <f>IF(基本情報入力シート!W65="","",基本情報入力シート!W65)</f>
        <v/>
      </c>
      <c r="M40" s="417" t="str">
        <f>IF(基本情報入力シート!X65="","",基本情報入力シート!X65)</f>
        <v/>
      </c>
      <c r="N40" s="143" t="str">
        <f>IF(基本情報入力シート!Y65="","",基本情報入力シート!Y65)</f>
        <v/>
      </c>
      <c r="O40" s="515"/>
      <c r="P40" s="42"/>
      <c r="Q40" s="953"/>
      <c r="R40" s="954"/>
      <c r="S40" s="140" t="str">
        <f>IFERROR(ROUNDDOWN(Q40*VLOOKUP(N40,【参考】数式用!$AR$2:$AW$50,MATCH(P40,【参考】数式用!$AT$4:$AW$4)+2,FALSE)*0.5, 0), "")</f>
        <v/>
      </c>
      <c r="T40" s="41"/>
      <c r="U40" s="514" t="str">
        <f>IFERROR(IF(AG40&lt;&gt;"",Q40*VLOOKUP(N40,【参考】数式用!$AG$2:$AL$50,MATCH(P40,【参考】数式用!$AI$4:$AL$4,0)+2,0), ""), "")</f>
        <v/>
      </c>
      <c r="V40" s="41"/>
      <c r="W40" s="1023"/>
      <c r="X40" s="1024"/>
      <c r="Y40" s="42"/>
      <c r="Z40" s="49"/>
      <c r="AA40" s="141" t="str">
        <f>IFERROR(IF(Y40="ー", "", ROUNDDOWN(Z40*VLOOKUP(N40,【参考】数式用!$AR$2:$AW$50,MATCH(Y40,【参考】数式用!$AT$4:$AW$4)+2,FALSE)*0.5, 0)), "")</f>
        <v/>
      </c>
      <c r="AB40" s="50"/>
      <c r="AC40" s="925" t="str">
        <f>IFERROR(IF(AG40&lt;&gt;"",Z40*VLOOKUP(N40,【参考】数式用!$AG$2:$AL$50,MATCH(Y40,【参考】数式用!$AI$4:$AL$4,0)+2,0), ""), "")</f>
        <v/>
      </c>
      <c r="AD40" s="925"/>
      <c r="AE40" s="420"/>
      <c r="AF40" s="54"/>
      <c r="AG40" s="435" t="str">
        <f>IFERROR(VLOOKUP(O40, 【参考】数式用!$AY$5:$AY$13, 1, FALSE), "")</f>
        <v/>
      </c>
      <c r="AH40" s="436" t="str">
        <f>IFERROR(VLOOKUP(N40, 【参考】数式用!$BA$2:$BB$50, 2, FALSE), "")</f>
        <v/>
      </c>
      <c r="AI40" s="437" t="str">
        <f t="shared" si="1"/>
        <v/>
      </c>
      <c r="AJ40" s="438" t="str">
        <f t="shared" si="0"/>
        <v/>
      </c>
      <c r="AK40" s="137"/>
      <c r="AL40" s="137"/>
      <c r="AM40" s="110"/>
      <c r="AN40" s="110"/>
      <c r="AO40" s="110"/>
      <c r="AP40" s="110"/>
      <c r="AQ40" s="110"/>
      <c r="AR40" s="110"/>
      <c r="AS40" s="110"/>
      <c r="AT40" s="110"/>
    </row>
    <row r="41" spans="1:46" s="109" customFormat="1" ht="30" customHeight="1">
      <c r="A41" s="139">
        <v>28</v>
      </c>
      <c r="B41" s="930" t="str">
        <f>IF(基本情報入力シート!C66="","",基本情報入力シート!C66)</f>
        <v/>
      </c>
      <c r="C41" s="931"/>
      <c r="D41" s="931"/>
      <c r="E41" s="931"/>
      <c r="F41" s="931"/>
      <c r="G41" s="931"/>
      <c r="H41" s="931"/>
      <c r="I41" s="932"/>
      <c r="J41" s="416" t="str">
        <f>IF(基本情報入力シート!M66="","",基本情報入力シート!M66)</f>
        <v/>
      </c>
      <c r="K41" s="417" t="str">
        <f>IF(基本情報入力シート!R66="","",基本情報入力シート!R66)</f>
        <v/>
      </c>
      <c r="L41" s="417" t="str">
        <f>IF(基本情報入力シート!W66="","",基本情報入力シート!W66)</f>
        <v/>
      </c>
      <c r="M41" s="416" t="str">
        <f>IF(基本情報入力シート!X66="","",基本情報入力シート!X66)</f>
        <v/>
      </c>
      <c r="N41" s="143" t="str">
        <f>IF(基本情報入力シート!Y66="","",基本情報入力シート!Y66)</f>
        <v/>
      </c>
      <c r="O41" s="151"/>
      <c r="P41" s="47"/>
      <c r="Q41" s="953"/>
      <c r="R41" s="954"/>
      <c r="S41" s="140" t="str">
        <f>IFERROR(ROUNDDOWN(Q41*VLOOKUP(N41,【参考】数式用!$AR$2:$AW$50,MATCH(P41,【参考】数式用!$AT$4:$AW$4)+2,FALSE)*0.5, 0), "")</f>
        <v/>
      </c>
      <c r="T41" s="48"/>
      <c r="U41" s="142" t="str">
        <f>IFERROR(IF(AG41&lt;&gt;"",Q41*VLOOKUP(N41,【参考】数式用!$AG$2:$AL$50,MATCH(P41,【参考】数式用!$AI$4:$AL$4,0)+2,0), ""), "")</f>
        <v/>
      </c>
      <c r="V41" s="41"/>
      <c r="W41" s="951"/>
      <c r="X41" s="952"/>
      <c r="Y41" s="42"/>
      <c r="Z41" s="49"/>
      <c r="AA41" s="141" t="str">
        <f>IFERROR(IF(Y41="ー", "", ROUNDDOWN(Z41*VLOOKUP(N41,【参考】数式用!$AR$2:$AW$50,MATCH(Y41,【参考】数式用!$AT$4:$AW$4)+2,FALSE)*0.5, 0)), "")</f>
        <v/>
      </c>
      <c r="AB41" s="50"/>
      <c r="AC41" s="925" t="str">
        <f>IFERROR(IF(AG41&lt;&gt;"",Z41*VLOOKUP(N41,【参考】数式用!$AG$2:$AL$50,MATCH(Y41,【参考】数式用!$AI$4:$AL$4,0)+2,0), ""), "")</f>
        <v/>
      </c>
      <c r="AD41" s="925"/>
      <c r="AE41" s="420"/>
      <c r="AF41" s="54"/>
      <c r="AG41" s="435" t="str">
        <f>IFERROR(VLOOKUP(O41, 【参考】数式用!$AY$5:$AY$13, 1, FALSE), "")</f>
        <v/>
      </c>
      <c r="AH41" s="436" t="str">
        <f>IFERROR(VLOOKUP(N41, 【参考】数式用!$BA$2:$BB$50, 2, FALSE), "")</f>
        <v/>
      </c>
      <c r="AI41" s="437" t="str">
        <f t="shared" si="1"/>
        <v/>
      </c>
      <c r="AJ41" s="438" t="str">
        <f t="shared" si="0"/>
        <v/>
      </c>
      <c r="AK41" s="137"/>
      <c r="AL41" s="137"/>
      <c r="AM41" s="110"/>
      <c r="AN41" s="110"/>
      <c r="AO41" s="110"/>
      <c r="AP41" s="110"/>
      <c r="AQ41" s="110"/>
      <c r="AR41" s="110"/>
      <c r="AS41" s="110"/>
      <c r="AT41" s="110"/>
    </row>
    <row r="42" spans="1:46" s="109" customFormat="1" ht="30" customHeight="1">
      <c r="A42" s="139">
        <v>29</v>
      </c>
      <c r="B42" s="930" t="str">
        <f>IF(基本情報入力シート!C67="","",基本情報入力シート!C67)</f>
        <v/>
      </c>
      <c r="C42" s="931"/>
      <c r="D42" s="931"/>
      <c r="E42" s="931"/>
      <c r="F42" s="931"/>
      <c r="G42" s="931"/>
      <c r="H42" s="931"/>
      <c r="I42" s="932"/>
      <c r="J42" s="416" t="str">
        <f>IF(基本情報入力シート!M67="","",基本情報入力シート!M67)</f>
        <v/>
      </c>
      <c r="K42" s="417" t="str">
        <f>IF(基本情報入力シート!R67="","",基本情報入力シート!R67)</f>
        <v/>
      </c>
      <c r="L42" s="417" t="str">
        <f>IF(基本情報入力シート!W67="","",基本情報入力シート!W67)</f>
        <v/>
      </c>
      <c r="M42" s="416" t="str">
        <f>IF(基本情報入力シート!X67="","",基本情報入力シート!X67)</f>
        <v/>
      </c>
      <c r="N42" s="143" t="str">
        <f>IF(基本情報入力シート!Y67="","",基本情報入力シート!Y67)</f>
        <v/>
      </c>
      <c r="O42" s="151"/>
      <c r="P42" s="47"/>
      <c r="Q42" s="953"/>
      <c r="R42" s="954"/>
      <c r="S42" s="140" t="str">
        <f>IFERROR(ROUNDDOWN(Q42*VLOOKUP(N42,【参考】数式用!$AR$2:$AW$50,MATCH(P42,【参考】数式用!$AT$4:$AW$4)+2,FALSE)*0.5, 0), "")</f>
        <v/>
      </c>
      <c r="T42" s="41"/>
      <c r="U42" s="142" t="str">
        <f>IFERROR(IF(AG42&lt;&gt;"",Q42*VLOOKUP(N42,【参考】数式用!$AG$2:$AL$50,MATCH(P42,【参考】数式用!$AI$4:$AL$4,0)+2,0), ""), "")</f>
        <v/>
      </c>
      <c r="V42" s="41"/>
      <c r="W42" s="951"/>
      <c r="X42" s="952"/>
      <c r="Y42" s="42"/>
      <c r="Z42" s="49"/>
      <c r="AA42" s="141" t="str">
        <f>IFERROR(IF(Y42="ー", "", ROUNDDOWN(Z42*VLOOKUP(N42,【参考】数式用!$AR$2:$AW$50,MATCH(Y42,【参考】数式用!$AT$4:$AW$4)+2,FALSE)*0.5, 0)), "")</f>
        <v/>
      </c>
      <c r="AB42" s="50"/>
      <c r="AC42" s="925" t="str">
        <f>IFERROR(IF(AG42&lt;&gt;"",Z42*VLOOKUP(N42,【参考】数式用!$AG$2:$AL$50,MATCH(Y42,【参考】数式用!$AI$4:$AL$4,0)+2,0), ""), "")</f>
        <v/>
      </c>
      <c r="AD42" s="925"/>
      <c r="AE42" s="420"/>
      <c r="AF42" s="54"/>
      <c r="AG42" s="435" t="str">
        <f>IFERROR(VLOOKUP(O42, 【参考】数式用!$AY$5:$AY$13, 1, FALSE), "")</f>
        <v/>
      </c>
      <c r="AH42" s="436" t="str">
        <f>IFERROR(VLOOKUP(N42, 【参考】数式用!$BA$2:$BB$50, 2, FALSE), "")</f>
        <v/>
      </c>
      <c r="AI42" s="437" t="str">
        <f t="shared" si="1"/>
        <v/>
      </c>
      <c r="AJ42" s="438" t="str">
        <f t="shared" si="0"/>
        <v/>
      </c>
      <c r="AK42" s="137"/>
      <c r="AL42" s="137"/>
      <c r="AM42" s="110"/>
      <c r="AN42" s="110"/>
      <c r="AO42" s="110"/>
      <c r="AP42" s="110"/>
      <c r="AQ42" s="110"/>
      <c r="AR42" s="110"/>
      <c r="AS42" s="110"/>
      <c r="AT42" s="110"/>
    </row>
    <row r="43" spans="1:46" s="109" customFormat="1" ht="30" customHeight="1">
      <c r="A43" s="139">
        <v>30</v>
      </c>
      <c r="B43" s="930" t="str">
        <f>IF(基本情報入力シート!C68="","",基本情報入力シート!C68)</f>
        <v/>
      </c>
      <c r="C43" s="931"/>
      <c r="D43" s="931"/>
      <c r="E43" s="931"/>
      <c r="F43" s="931"/>
      <c r="G43" s="931"/>
      <c r="H43" s="931"/>
      <c r="I43" s="932"/>
      <c r="J43" s="416" t="str">
        <f>IF(基本情報入力シート!M68="","",基本情報入力シート!M68)</f>
        <v/>
      </c>
      <c r="K43" s="417" t="str">
        <f>IF(基本情報入力シート!R68="","",基本情報入力シート!R68)</f>
        <v/>
      </c>
      <c r="L43" s="417" t="str">
        <f>IF(基本情報入力シート!W68="","",基本情報入力シート!W68)</f>
        <v/>
      </c>
      <c r="M43" s="416" t="str">
        <f>IF(基本情報入力シート!X68="","",基本情報入力シート!X68)</f>
        <v/>
      </c>
      <c r="N43" s="143" t="str">
        <f>IF(基本情報入力シート!Y68="","",基本情報入力シート!Y68)</f>
        <v/>
      </c>
      <c r="O43" s="151"/>
      <c r="P43" s="92"/>
      <c r="Q43" s="953"/>
      <c r="R43" s="954"/>
      <c r="S43" s="140" t="str">
        <f>IFERROR(ROUNDDOWN(Q43*VLOOKUP(N43,【参考】数式用!$AR$2:$AW$50,MATCH(P43,【参考】数式用!$AT$4:$AW$4)+2,FALSE)*0.5, 0), "")</f>
        <v/>
      </c>
      <c r="T43" s="41"/>
      <c r="U43" s="142" t="str">
        <f>IFERROR(IF(AG43&lt;&gt;"",Q43*VLOOKUP(N43,【参考】数式用!$AG$2:$AL$50,MATCH(P43,【参考】数式用!$AI$4:$AL$4,0)+2,0), ""), "")</f>
        <v/>
      </c>
      <c r="V43" s="41"/>
      <c r="W43" s="951"/>
      <c r="X43" s="952"/>
      <c r="Y43" s="42"/>
      <c r="Z43" s="49"/>
      <c r="AA43" s="141" t="str">
        <f>IFERROR(IF(Y43="ー", "", ROUNDDOWN(Z43*VLOOKUP(N43,【参考】数式用!$AR$2:$AW$50,MATCH(Y43,【参考】数式用!$AT$4:$AW$4)+2,FALSE)*0.5, 0)), "")</f>
        <v/>
      </c>
      <c r="AB43" s="50"/>
      <c r="AC43" s="925" t="str">
        <f>IFERROR(IF(AG43&lt;&gt;"",Z43*VLOOKUP(N43,【参考】数式用!$AG$2:$AL$50,MATCH(Y43,【参考】数式用!$AI$4:$AL$4,0)+2,0), ""), "")</f>
        <v/>
      </c>
      <c r="AD43" s="925"/>
      <c r="AE43" s="420"/>
      <c r="AF43" s="54"/>
      <c r="AG43" s="435" t="str">
        <f>IFERROR(VLOOKUP(O43, 【参考】数式用!$AY$5:$AY$13, 1, FALSE), "")</f>
        <v/>
      </c>
      <c r="AH43" s="436" t="str">
        <f>IFERROR(VLOOKUP(N43, 【参考】数式用!$BA$2:$BB$50, 2, FALSE), "")</f>
        <v/>
      </c>
      <c r="AI43" s="437" t="str">
        <f t="shared" si="1"/>
        <v/>
      </c>
      <c r="AJ43" s="438" t="str">
        <f t="shared" si="0"/>
        <v/>
      </c>
      <c r="AK43" s="137"/>
      <c r="AL43" s="137"/>
      <c r="AM43" s="110"/>
      <c r="AN43" s="110"/>
      <c r="AO43" s="110"/>
      <c r="AP43" s="110"/>
      <c r="AQ43" s="110"/>
      <c r="AR43" s="110"/>
      <c r="AS43" s="110"/>
      <c r="AT43" s="110"/>
    </row>
    <row r="44" spans="1:46" s="109" customFormat="1" ht="30" customHeight="1">
      <c r="A44" s="139">
        <v>31</v>
      </c>
      <c r="B44" s="930" t="str">
        <f>IF(基本情報入力シート!C69="","",基本情報入力シート!C69)</f>
        <v/>
      </c>
      <c r="C44" s="931"/>
      <c r="D44" s="931"/>
      <c r="E44" s="931"/>
      <c r="F44" s="931"/>
      <c r="G44" s="931"/>
      <c r="H44" s="931"/>
      <c r="I44" s="932"/>
      <c r="J44" s="416" t="str">
        <f>IF(基本情報入力シート!M69="","",基本情報入力シート!M69)</f>
        <v/>
      </c>
      <c r="K44" s="417" t="str">
        <f>IF(基本情報入力シート!R69="","",基本情報入力シート!R69)</f>
        <v/>
      </c>
      <c r="L44" s="417" t="str">
        <f>IF(基本情報入力シート!W69="","",基本情報入力シート!W69)</f>
        <v/>
      </c>
      <c r="M44" s="416" t="str">
        <f>IF(基本情報入力シート!X69="","",基本情報入力シート!X69)</f>
        <v/>
      </c>
      <c r="N44" s="143" t="str">
        <f>IF(基本情報入力シート!Y69="","",基本情報入力シート!Y69)</f>
        <v/>
      </c>
      <c r="O44" s="151"/>
      <c r="P44" s="47"/>
      <c r="Q44" s="953"/>
      <c r="R44" s="954"/>
      <c r="S44" s="140" t="str">
        <f>IFERROR(ROUNDDOWN(Q44*VLOOKUP(N44,【参考】数式用!$AR$2:$AW$50,MATCH(P44,【参考】数式用!$AT$4:$AW$4)+2,FALSE)*0.5, 0), "")</f>
        <v/>
      </c>
      <c r="T44" s="48"/>
      <c r="U44" s="142" t="str">
        <f>IFERROR(IF(AG44&lt;&gt;"",Q44*VLOOKUP(N44,【参考】数式用!$AG$2:$AL$50,MATCH(P44,【参考】数式用!$AI$4:$AL$4,0)+2,0), ""), "")</f>
        <v/>
      </c>
      <c r="V44" s="41"/>
      <c r="W44" s="951"/>
      <c r="X44" s="952"/>
      <c r="Y44" s="42"/>
      <c r="Z44" s="49"/>
      <c r="AA44" s="141" t="str">
        <f>IFERROR(IF(Y44="ー", "", ROUNDDOWN(Z44*VLOOKUP(N44,【参考】数式用!$AR$2:$AW$50,MATCH(Y44,【参考】数式用!$AT$4:$AW$4)+2,FALSE)*0.5, 0)), "")</f>
        <v/>
      </c>
      <c r="AB44" s="50"/>
      <c r="AC44" s="925" t="str">
        <f>IFERROR(IF(AG44&lt;&gt;"",Z44*VLOOKUP(N44,【参考】数式用!$AG$2:$AL$50,MATCH(Y44,【参考】数式用!$AI$4:$AL$4,0)+2,0), ""), "")</f>
        <v/>
      </c>
      <c r="AD44" s="925"/>
      <c r="AE44" s="420"/>
      <c r="AF44" s="54"/>
      <c r="AG44" s="435" t="str">
        <f>IFERROR(VLOOKUP(O44, 【参考】数式用!$AY$5:$AY$13, 1, FALSE), "")</f>
        <v/>
      </c>
      <c r="AH44" s="436" t="str">
        <f>IFERROR(VLOOKUP(N44, 【参考】数式用!$BA$2:$BB$50, 2, FALSE), "")</f>
        <v/>
      </c>
      <c r="AI44" s="437" t="str">
        <f t="shared" si="1"/>
        <v/>
      </c>
      <c r="AJ44" s="438" t="str">
        <f t="shared" si="0"/>
        <v/>
      </c>
      <c r="AK44" s="137"/>
      <c r="AL44" s="137"/>
      <c r="AM44" s="110"/>
      <c r="AN44" s="110"/>
      <c r="AO44" s="110"/>
      <c r="AP44" s="110"/>
      <c r="AQ44" s="110"/>
      <c r="AR44" s="110"/>
      <c r="AS44" s="110"/>
      <c r="AT44" s="110"/>
    </row>
    <row r="45" spans="1:46" s="109" customFormat="1" ht="30" customHeight="1">
      <c r="A45" s="139">
        <v>32</v>
      </c>
      <c r="B45" s="930" t="str">
        <f>IF(基本情報入力シート!C70="","",基本情報入力シート!C70)</f>
        <v/>
      </c>
      <c r="C45" s="931"/>
      <c r="D45" s="931"/>
      <c r="E45" s="931"/>
      <c r="F45" s="931"/>
      <c r="G45" s="931"/>
      <c r="H45" s="931"/>
      <c r="I45" s="932"/>
      <c r="J45" s="416" t="str">
        <f>IF(基本情報入力シート!M70="","",基本情報入力シート!M70)</f>
        <v/>
      </c>
      <c r="K45" s="417" t="str">
        <f>IF(基本情報入力シート!R70="","",基本情報入力シート!R70)</f>
        <v/>
      </c>
      <c r="L45" s="417" t="str">
        <f>IF(基本情報入力シート!W70="","",基本情報入力シート!W70)</f>
        <v/>
      </c>
      <c r="M45" s="416" t="str">
        <f>IF(基本情報入力シート!X70="","",基本情報入力シート!X70)</f>
        <v/>
      </c>
      <c r="N45" s="143" t="str">
        <f>IF(基本情報入力シート!Y70="","",基本情報入力シート!Y70)</f>
        <v/>
      </c>
      <c r="O45" s="151"/>
      <c r="P45" s="47"/>
      <c r="Q45" s="953"/>
      <c r="R45" s="954"/>
      <c r="S45" s="140" t="str">
        <f>IFERROR(ROUNDDOWN(Q45*VLOOKUP(N45,【参考】数式用!$AR$2:$AW$50,MATCH(P45,【参考】数式用!$AT$4:$AW$4)+2,FALSE)*0.5, 0), "")</f>
        <v/>
      </c>
      <c r="T45" s="41"/>
      <c r="U45" s="142" t="str">
        <f>IFERROR(IF(AG45&lt;&gt;"",Q45*VLOOKUP(N45,【参考】数式用!$AG$2:$AL$50,MATCH(P45,【参考】数式用!$AI$4:$AL$4,0)+2,0), ""), "")</f>
        <v/>
      </c>
      <c r="V45" s="41"/>
      <c r="W45" s="951"/>
      <c r="X45" s="952"/>
      <c r="Y45" s="42"/>
      <c r="Z45" s="49"/>
      <c r="AA45" s="141" t="str">
        <f>IFERROR(IF(Y45="ー", "", ROUNDDOWN(Z45*VLOOKUP(N45,【参考】数式用!$AR$2:$AW$50,MATCH(Y45,【参考】数式用!$AT$4:$AW$4)+2,FALSE)*0.5, 0)), "")</f>
        <v/>
      </c>
      <c r="AB45" s="50"/>
      <c r="AC45" s="925" t="str">
        <f>IFERROR(IF(AG45&lt;&gt;"",Z45*VLOOKUP(N45,【参考】数式用!$AG$2:$AL$50,MATCH(Y45,【参考】数式用!$AI$4:$AL$4,0)+2,0), ""), "")</f>
        <v/>
      </c>
      <c r="AD45" s="925"/>
      <c r="AE45" s="420"/>
      <c r="AF45" s="54"/>
      <c r="AG45" s="435" t="str">
        <f>IFERROR(VLOOKUP(O45, 【参考】数式用!$AY$5:$AY$13, 1, FALSE), "")</f>
        <v/>
      </c>
      <c r="AH45" s="436" t="str">
        <f>IFERROR(VLOOKUP(N45, 【参考】数式用!$BA$2:$BB$50, 2, FALSE), "")</f>
        <v/>
      </c>
      <c r="AI45" s="437" t="str">
        <f t="shared" si="1"/>
        <v/>
      </c>
      <c r="AJ45" s="438" t="str">
        <f t="shared" si="0"/>
        <v/>
      </c>
      <c r="AK45" s="137"/>
      <c r="AL45" s="137"/>
      <c r="AM45" s="110"/>
      <c r="AN45" s="110"/>
      <c r="AO45" s="110"/>
      <c r="AP45" s="110"/>
      <c r="AQ45" s="110"/>
      <c r="AR45" s="110"/>
      <c r="AS45" s="110"/>
      <c r="AT45" s="110"/>
    </row>
    <row r="46" spans="1:46" s="109" customFormat="1" ht="30" customHeight="1">
      <c r="A46" s="139">
        <v>33</v>
      </c>
      <c r="B46" s="930" t="str">
        <f>IF(基本情報入力シート!C71="","",基本情報入力シート!C71)</f>
        <v/>
      </c>
      <c r="C46" s="931"/>
      <c r="D46" s="931"/>
      <c r="E46" s="931"/>
      <c r="F46" s="931"/>
      <c r="G46" s="931"/>
      <c r="H46" s="931"/>
      <c r="I46" s="932"/>
      <c r="J46" s="416" t="str">
        <f>IF(基本情報入力シート!M71="","",基本情報入力シート!M71)</f>
        <v/>
      </c>
      <c r="K46" s="417" t="str">
        <f>IF(基本情報入力シート!R71="","",基本情報入力シート!R71)</f>
        <v/>
      </c>
      <c r="L46" s="417" t="str">
        <f>IF(基本情報入力シート!W71="","",基本情報入力シート!W71)</f>
        <v/>
      </c>
      <c r="M46" s="416" t="str">
        <f>IF(基本情報入力シート!X71="","",基本情報入力シート!X71)</f>
        <v/>
      </c>
      <c r="N46" s="143" t="str">
        <f>IF(基本情報入力シート!Y71="","",基本情報入力シート!Y71)</f>
        <v/>
      </c>
      <c r="O46" s="151"/>
      <c r="P46" s="92"/>
      <c r="Q46" s="953"/>
      <c r="R46" s="954"/>
      <c r="S46" s="140" t="str">
        <f>IFERROR(ROUNDDOWN(Q46*VLOOKUP(N46,【参考】数式用!$AR$2:$AW$50,MATCH(P46,【参考】数式用!$AT$4:$AW$4)+2,FALSE)*0.5, 0), "")</f>
        <v/>
      </c>
      <c r="T46" s="41"/>
      <c r="U46" s="142" t="str">
        <f>IFERROR(IF(AG46&lt;&gt;"",Q46*VLOOKUP(N46,【参考】数式用!$AG$2:$AL$50,MATCH(P46,【参考】数式用!$AI$4:$AL$4,0)+2,0), ""), "")</f>
        <v/>
      </c>
      <c r="V46" s="41"/>
      <c r="W46" s="951"/>
      <c r="X46" s="952"/>
      <c r="Y46" s="42"/>
      <c r="Z46" s="49"/>
      <c r="AA46" s="141" t="str">
        <f>IFERROR(IF(Y46="ー", "", ROUNDDOWN(Z46*VLOOKUP(N46,【参考】数式用!$AR$2:$AW$50,MATCH(Y46,【参考】数式用!$AT$4:$AW$4)+2,FALSE)*0.5, 0)), "")</f>
        <v/>
      </c>
      <c r="AB46" s="50"/>
      <c r="AC46" s="925" t="str">
        <f>IFERROR(IF(AG46&lt;&gt;"",Z46*VLOOKUP(N46,【参考】数式用!$AG$2:$AL$50,MATCH(Y46,【参考】数式用!$AI$4:$AL$4,0)+2,0), ""), "")</f>
        <v/>
      </c>
      <c r="AD46" s="925"/>
      <c r="AE46" s="420"/>
      <c r="AF46" s="54"/>
      <c r="AG46" s="435" t="str">
        <f>IFERROR(VLOOKUP(O46, 【参考】数式用!$AY$5:$AY$13, 1, FALSE), "")</f>
        <v/>
      </c>
      <c r="AH46" s="436" t="str">
        <f>IFERROR(VLOOKUP(N46, 【参考】数式用!$BA$2:$BB$50, 2, FALSE), "")</f>
        <v/>
      </c>
      <c r="AI46" s="437" t="str">
        <f t="shared" si="1"/>
        <v/>
      </c>
      <c r="AJ46" s="438" t="str">
        <f t="shared" ref="AJ46:AJ77" si="2">IF(OR(Y46="処遇加算Ⅰ",Y46="処遇加算Ⅱ"),1,"")</f>
        <v/>
      </c>
      <c r="AK46" s="137"/>
      <c r="AL46" s="137"/>
      <c r="AM46" s="110"/>
      <c r="AN46" s="110"/>
      <c r="AO46" s="110"/>
      <c r="AP46" s="110"/>
      <c r="AQ46" s="110"/>
      <c r="AR46" s="110"/>
      <c r="AS46" s="110"/>
      <c r="AT46" s="110"/>
    </row>
    <row r="47" spans="1:46" s="109" customFormat="1" ht="30" customHeight="1">
      <c r="A47" s="139">
        <v>34</v>
      </c>
      <c r="B47" s="930" t="str">
        <f>IF(基本情報入力シート!C72="","",基本情報入力シート!C72)</f>
        <v/>
      </c>
      <c r="C47" s="931"/>
      <c r="D47" s="931"/>
      <c r="E47" s="931"/>
      <c r="F47" s="931"/>
      <c r="G47" s="931"/>
      <c r="H47" s="931"/>
      <c r="I47" s="932"/>
      <c r="J47" s="416" t="str">
        <f>IF(基本情報入力シート!M72="","",基本情報入力シート!M72)</f>
        <v/>
      </c>
      <c r="K47" s="417" t="str">
        <f>IF(基本情報入力シート!R72="","",基本情報入力シート!R72)</f>
        <v/>
      </c>
      <c r="L47" s="417" t="str">
        <f>IF(基本情報入力シート!W72="","",基本情報入力シート!W72)</f>
        <v/>
      </c>
      <c r="M47" s="416" t="str">
        <f>IF(基本情報入力シート!X72="","",基本情報入力シート!X72)</f>
        <v/>
      </c>
      <c r="N47" s="143" t="str">
        <f>IF(基本情報入力シート!Y72="","",基本情報入力シート!Y72)</f>
        <v/>
      </c>
      <c r="O47" s="151"/>
      <c r="P47" s="92"/>
      <c r="Q47" s="953"/>
      <c r="R47" s="954"/>
      <c r="S47" s="140" t="str">
        <f>IFERROR(ROUNDDOWN(Q47*VLOOKUP(N47,【参考】数式用!$AR$2:$AW$50,MATCH(P47,【参考】数式用!$AT$4:$AW$4)+2,FALSE)*0.5, 0), "")</f>
        <v/>
      </c>
      <c r="T47" s="48"/>
      <c r="U47" s="142" t="str">
        <f>IFERROR(IF(AG47&lt;&gt;"",Q47*VLOOKUP(N47,【参考】数式用!$AG$2:$AL$50,MATCH(P47,【参考】数式用!$AI$4:$AL$4,0)+2,0), ""), "")</f>
        <v/>
      </c>
      <c r="V47" s="41"/>
      <c r="W47" s="951"/>
      <c r="X47" s="952"/>
      <c r="Y47" s="42"/>
      <c r="Z47" s="49"/>
      <c r="AA47" s="141" t="str">
        <f>IFERROR(IF(Y47="ー", "", ROUNDDOWN(Z47*VLOOKUP(N47,【参考】数式用!$AR$2:$AW$50,MATCH(Y47,【参考】数式用!$AT$4:$AW$4)+2,FALSE)*0.5, 0)), "")</f>
        <v/>
      </c>
      <c r="AB47" s="50"/>
      <c r="AC47" s="925" t="str">
        <f>IFERROR(IF(AG47&lt;&gt;"",Z47*VLOOKUP(N47,【参考】数式用!$AG$2:$AL$50,MATCH(Y47,【参考】数式用!$AI$4:$AL$4,0)+2,0), ""), "")</f>
        <v/>
      </c>
      <c r="AD47" s="925"/>
      <c r="AE47" s="420"/>
      <c r="AF47" s="54"/>
      <c r="AG47" s="435" t="str">
        <f>IFERROR(VLOOKUP(O47, 【参考】数式用!$AY$5:$AY$13, 1, FALSE), "")</f>
        <v/>
      </c>
      <c r="AH47" s="436" t="str">
        <f>IFERROR(VLOOKUP(N47, 【参考】数式用!$BA$2:$BB$50, 2, FALSE), "")</f>
        <v/>
      </c>
      <c r="AI47" s="437" t="str">
        <f t="shared" si="1"/>
        <v/>
      </c>
      <c r="AJ47" s="438" t="str">
        <f t="shared" si="2"/>
        <v/>
      </c>
      <c r="AK47" s="137"/>
      <c r="AL47" s="137"/>
      <c r="AM47" s="110"/>
      <c r="AN47" s="110"/>
      <c r="AO47" s="110"/>
      <c r="AP47" s="110"/>
      <c r="AQ47" s="110"/>
      <c r="AR47" s="110"/>
      <c r="AS47" s="110"/>
      <c r="AT47" s="110"/>
    </row>
    <row r="48" spans="1:46" s="109" customFormat="1" ht="30" customHeight="1">
      <c r="A48" s="139">
        <v>35</v>
      </c>
      <c r="B48" s="930" t="str">
        <f>IF(基本情報入力シート!C73="","",基本情報入力シート!C73)</f>
        <v/>
      </c>
      <c r="C48" s="931"/>
      <c r="D48" s="931"/>
      <c r="E48" s="931"/>
      <c r="F48" s="931"/>
      <c r="G48" s="931"/>
      <c r="H48" s="931"/>
      <c r="I48" s="932"/>
      <c r="J48" s="416" t="str">
        <f>IF(基本情報入力シート!M73="","",基本情報入力シート!M73)</f>
        <v/>
      </c>
      <c r="K48" s="417" t="str">
        <f>IF(基本情報入力シート!R73="","",基本情報入力シート!R73)</f>
        <v/>
      </c>
      <c r="L48" s="417" t="str">
        <f>IF(基本情報入力シート!W73="","",基本情報入力シート!W73)</f>
        <v/>
      </c>
      <c r="M48" s="416" t="str">
        <f>IF(基本情報入力シート!X73="","",基本情報入力シート!X73)</f>
        <v/>
      </c>
      <c r="N48" s="143" t="str">
        <f>IF(基本情報入力シート!Y73="","",基本情報入力シート!Y73)</f>
        <v/>
      </c>
      <c r="O48" s="151"/>
      <c r="P48" s="47"/>
      <c r="Q48" s="953"/>
      <c r="R48" s="954"/>
      <c r="S48" s="140" t="str">
        <f>IFERROR(ROUNDDOWN(Q48*VLOOKUP(N48,【参考】数式用!$AR$2:$AW$50,MATCH(P48,【参考】数式用!$AT$4:$AW$4)+2,FALSE)*0.5, 0), "")</f>
        <v/>
      </c>
      <c r="T48" s="41"/>
      <c r="U48" s="142" t="str">
        <f>IFERROR(IF(AG48&lt;&gt;"",Q48*VLOOKUP(N48,【参考】数式用!$AG$2:$AL$50,MATCH(P48,【参考】数式用!$AI$4:$AL$4,0)+2,0), ""), "")</f>
        <v/>
      </c>
      <c r="V48" s="41"/>
      <c r="W48" s="951"/>
      <c r="X48" s="952"/>
      <c r="Y48" s="42"/>
      <c r="Z48" s="49"/>
      <c r="AA48" s="141" t="str">
        <f>IFERROR(IF(Y48="ー", "", ROUNDDOWN(Z48*VLOOKUP(N48,【参考】数式用!$AR$2:$AW$50,MATCH(Y48,【参考】数式用!$AT$4:$AW$4)+2,FALSE)*0.5, 0)), "")</f>
        <v/>
      </c>
      <c r="AB48" s="50"/>
      <c r="AC48" s="925" t="str">
        <f>IFERROR(IF(AG48&lt;&gt;"",Z48*VLOOKUP(N48,【参考】数式用!$AG$2:$AL$50,MATCH(Y48,【参考】数式用!$AI$4:$AL$4,0)+2,0), ""), "")</f>
        <v/>
      </c>
      <c r="AD48" s="925"/>
      <c r="AE48" s="420"/>
      <c r="AF48" s="54"/>
      <c r="AG48" s="435" t="str">
        <f>IFERROR(VLOOKUP(O48, 【参考】数式用!$AY$5:$AY$13, 1, FALSE), "")</f>
        <v/>
      </c>
      <c r="AH48" s="436" t="str">
        <f>IFERROR(VLOOKUP(N48, 【参考】数式用!$BA$2:$BB$50, 2, FALSE), "")</f>
        <v/>
      </c>
      <c r="AI48" s="437" t="str">
        <f t="shared" si="1"/>
        <v/>
      </c>
      <c r="AJ48" s="438" t="str">
        <f t="shared" si="2"/>
        <v/>
      </c>
      <c r="AK48" s="137"/>
      <c r="AL48" s="137"/>
      <c r="AM48" s="110"/>
      <c r="AN48" s="110"/>
      <c r="AO48" s="110"/>
      <c r="AP48" s="110"/>
      <c r="AQ48" s="110"/>
      <c r="AR48" s="110"/>
      <c r="AS48" s="110"/>
      <c r="AT48" s="110"/>
    </row>
    <row r="49" spans="1:46" s="109" customFormat="1" ht="30" customHeight="1">
      <c r="A49" s="139">
        <v>36</v>
      </c>
      <c r="B49" s="930" t="str">
        <f>IF(基本情報入力シート!C74="","",基本情報入力シート!C74)</f>
        <v/>
      </c>
      <c r="C49" s="931"/>
      <c r="D49" s="931"/>
      <c r="E49" s="931"/>
      <c r="F49" s="931"/>
      <c r="G49" s="931"/>
      <c r="H49" s="931"/>
      <c r="I49" s="932"/>
      <c r="J49" s="416" t="str">
        <f>IF(基本情報入力シート!M74="","",基本情報入力シート!M74)</f>
        <v/>
      </c>
      <c r="K49" s="417" t="str">
        <f>IF(基本情報入力シート!R74="","",基本情報入力シート!R74)</f>
        <v/>
      </c>
      <c r="L49" s="417" t="str">
        <f>IF(基本情報入力シート!W74="","",基本情報入力シート!W74)</f>
        <v/>
      </c>
      <c r="M49" s="416" t="str">
        <f>IF(基本情報入力シート!X74="","",基本情報入力シート!X74)</f>
        <v/>
      </c>
      <c r="N49" s="143" t="str">
        <f>IF(基本情報入力シート!Y74="","",基本情報入力シート!Y74)</f>
        <v/>
      </c>
      <c r="O49" s="151"/>
      <c r="P49" s="47"/>
      <c r="Q49" s="953"/>
      <c r="R49" s="954"/>
      <c r="S49" s="140" t="str">
        <f>IFERROR(ROUNDDOWN(Q49*VLOOKUP(N49,【参考】数式用!$AR$2:$AW$50,MATCH(P49,【参考】数式用!$AT$4:$AW$4)+2,FALSE)*0.5, 0), "")</f>
        <v/>
      </c>
      <c r="T49" s="41"/>
      <c r="U49" s="142" t="str">
        <f>IFERROR(IF(AG49&lt;&gt;"",Q49*VLOOKUP(N49,【参考】数式用!$AG$2:$AL$50,MATCH(P49,【参考】数式用!$AI$4:$AL$4,0)+2,0), ""), "")</f>
        <v/>
      </c>
      <c r="V49" s="41"/>
      <c r="W49" s="951"/>
      <c r="X49" s="952"/>
      <c r="Y49" s="42"/>
      <c r="Z49" s="49"/>
      <c r="AA49" s="141" t="str">
        <f>IFERROR(IF(Y49="ー", "", ROUNDDOWN(Z49*VLOOKUP(N49,【参考】数式用!$AR$2:$AW$50,MATCH(Y49,【参考】数式用!$AT$4:$AW$4)+2,FALSE)*0.5, 0)), "")</f>
        <v/>
      </c>
      <c r="AB49" s="50"/>
      <c r="AC49" s="925" t="str">
        <f>IFERROR(IF(AG49&lt;&gt;"",Z49*VLOOKUP(N49,【参考】数式用!$AG$2:$AL$50,MATCH(Y49,【参考】数式用!$AI$4:$AL$4,0)+2,0), ""), "")</f>
        <v/>
      </c>
      <c r="AD49" s="925"/>
      <c r="AE49" s="420"/>
      <c r="AF49" s="54"/>
      <c r="AG49" s="435" t="str">
        <f>IFERROR(VLOOKUP(O49, 【参考】数式用!$AY$5:$AY$13, 1, FALSE), "")</f>
        <v/>
      </c>
      <c r="AH49" s="436" t="str">
        <f>IFERROR(VLOOKUP(N49, 【参考】数式用!$BA$2:$BB$50, 2, FALSE), "")</f>
        <v/>
      </c>
      <c r="AI49" s="437" t="str">
        <f t="shared" si="1"/>
        <v/>
      </c>
      <c r="AJ49" s="438" t="str">
        <f t="shared" si="2"/>
        <v/>
      </c>
      <c r="AK49" s="137"/>
      <c r="AL49" s="137"/>
      <c r="AM49" s="110"/>
      <c r="AN49" s="110"/>
      <c r="AO49" s="110"/>
      <c r="AP49" s="110"/>
      <c r="AQ49" s="110"/>
      <c r="AR49" s="110"/>
      <c r="AS49" s="110"/>
      <c r="AT49" s="110"/>
    </row>
    <row r="50" spans="1:46" s="109" customFormat="1" ht="30" customHeight="1">
      <c r="A50" s="139">
        <v>37</v>
      </c>
      <c r="B50" s="930" t="str">
        <f>IF(基本情報入力シート!C75="","",基本情報入力シート!C75)</f>
        <v/>
      </c>
      <c r="C50" s="931"/>
      <c r="D50" s="931"/>
      <c r="E50" s="931"/>
      <c r="F50" s="931"/>
      <c r="G50" s="931"/>
      <c r="H50" s="931"/>
      <c r="I50" s="932"/>
      <c r="J50" s="416" t="str">
        <f>IF(基本情報入力シート!M75="","",基本情報入力シート!M75)</f>
        <v/>
      </c>
      <c r="K50" s="417" t="str">
        <f>IF(基本情報入力シート!R75="","",基本情報入力シート!R75)</f>
        <v/>
      </c>
      <c r="L50" s="417" t="str">
        <f>IF(基本情報入力シート!W75="","",基本情報入力シート!W75)</f>
        <v/>
      </c>
      <c r="M50" s="416" t="str">
        <f>IF(基本情報入力シート!X75="","",基本情報入力シート!X75)</f>
        <v/>
      </c>
      <c r="N50" s="143" t="str">
        <f>IF(基本情報入力シート!Y75="","",基本情報入力シート!Y75)</f>
        <v/>
      </c>
      <c r="O50" s="151"/>
      <c r="P50" s="92"/>
      <c r="Q50" s="953"/>
      <c r="R50" s="954"/>
      <c r="S50" s="140" t="str">
        <f>IFERROR(ROUNDDOWN(Q50*VLOOKUP(N50,【参考】数式用!$AR$2:$AW$50,MATCH(P50,【参考】数式用!$AT$4:$AW$4)+2,FALSE)*0.5, 0), "")</f>
        <v/>
      </c>
      <c r="T50" s="48"/>
      <c r="U50" s="142" t="str">
        <f>IFERROR(IF(AG50&lt;&gt;"",Q50*VLOOKUP(N50,【参考】数式用!$AG$2:$AL$50,MATCH(P50,【参考】数式用!$AI$4:$AL$4,0)+2,0), ""), "")</f>
        <v/>
      </c>
      <c r="V50" s="41"/>
      <c r="W50" s="951"/>
      <c r="X50" s="952"/>
      <c r="Y50" s="42"/>
      <c r="Z50" s="49"/>
      <c r="AA50" s="141" t="str">
        <f>IFERROR(IF(Y50="ー", "", ROUNDDOWN(Z50*VLOOKUP(N50,【参考】数式用!$AR$2:$AW$50,MATCH(Y50,【参考】数式用!$AT$4:$AW$4)+2,FALSE)*0.5, 0)), "")</f>
        <v/>
      </c>
      <c r="AB50" s="50"/>
      <c r="AC50" s="925" t="str">
        <f>IFERROR(IF(AG50&lt;&gt;"",Z50*VLOOKUP(N50,【参考】数式用!$AG$2:$AL$50,MATCH(Y50,【参考】数式用!$AI$4:$AL$4,0)+2,0), ""), "")</f>
        <v/>
      </c>
      <c r="AD50" s="925"/>
      <c r="AE50" s="420"/>
      <c r="AF50" s="54"/>
      <c r="AG50" s="435" t="str">
        <f>IFERROR(VLOOKUP(O50, 【参考】数式用!$AY$5:$AY$13, 1, FALSE), "")</f>
        <v/>
      </c>
      <c r="AH50" s="436" t="str">
        <f>IFERROR(VLOOKUP(N50, 【参考】数式用!$BA$2:$BB$50, 2, FALSE), "")</f>
        <v/>
      </c>
      <c r="AI50" s="437" t="str">
        <f t="shared" si="1"/>
        <v/>
      </c>
      <c r="AJ50" s="438" t="str">
        <f t="shared" si="2"/>
        <v/>
      </c>
      <c r="AK50" s="137"/>
      <c r="AL50" s="137"/>
      <c r="AM50" s="110"/>
      <c r="AN50" s="110"/>
      <c r="AO50" s="110"/>
      <c r="AP50" s="110"/>
      <c r="AQ50" s="110"/>
      <c r="AR50" s="110"/>
      <c r="AS50" s="110"/>
      <c r="AT50" s="110"/>
    </row>
    <row r="51" spans="1:46" s="109" customFormat="1" ht="30" customHeight="1">
      <c r="A51" s="139">
        <v>38</v>
      </c>
      <c r="B51" s="930" t="str">
        <f>IF(基本情報入力シート!C76="","",基本情報入力シート!C76)</f>
        <v/>
      </c>
      <c r="C51" s="931"/>
      <c r="D51" s="931"/>
      <c r="E51" s="931"/>
      <c r="F51" s="931"/>
      <c r="G51" s="931"/>
      <c r="H51" s="931"/>
      <c r="I51" s="932"/>
      <c r="J51" s="416" t="str">
        <f>IF(基本情報入力シート!M76="","",基本情報入力シート!M76)</f>
        <v/>
      </c>
      <c r="K51" s="417" t="str">
        <f>IF(基本情報入力シート!R76="","",基本情報入力シート!R76)</f>
        <v/>
      </c>
      <c r="L51" s="417" t="str">
        <f>IF(基本情報入力シート!W76="","",基本情報入力シート!W76)</f>
        <v/>
      </c>
      <c r="M51" s="416" t="str">
        <f>IF(基本情報入力シート!X76="","",基本情報入力シート!X76)</f>
        <v/>
      </c>
      <c r="N51" s="143" t="str">
        <f>IF(基本情報入力シート!Y76="","",基本情報入力シート!Y76)</f>
        <v/>
      </c>
      <c r="O51" s="151"/>
      <c r="P51" s="47"/>
      <c r="Q51" s="953"/>
      <c r="R51" s="954"/>
      <c r="S51" s="140" t="str">
        <f>IFERROR(ROUNDDOWN(Q51*VLOOKUP(N51,【参考】数式用!$AR$2:$AW$50,MATCH(P51,【参考】数式用!$AT$4:$AW$4)+2,FALSE)*0.5, 0), "")</f>
        <v/>
      </c>
      <c r="T51" s="41"/>
      <c r="U51" s="142" t="str">
        <f>IFERROR(IF(AG51&lt;&gt;"",Q51*VLOOKUP(N51,【参考】数式用!$AG$2:$AL$50,MATCH(P51,【参考】数式用!$AI$4:$AL$4,0)+2,0), ""), "")</f>
        <v/>
      </c>
      <c r="V51" s="41"/>
      <c r="W51" s="951"/>
      <c r="X51" s="952"/>
      <c r="Y51" s="42"/>
      <c r="Z51" s="49"/>
      <c r="AA51" s="141" t="str">
        <f>IFERROR(IF(Y51="ー", "", ROUNDDOWN(Z51*VLOOKUP(N51,【参考】数式用!$AR$2:$AW$50,MATCH(Y51,【参考】数式用!$AT$4:$AW$4)+2,FALSE)*0.5, 0)), "")</f>
        <v/>
      </c>
      <c r="AB51" s="50"/>
      <c r="AC51" s="925" t="str">
        <f>IFERROR(IF(AG51&lt;&gt;"",Z51*VLOOKUP(N51,【参考】数式用!$AG$2:$AL$50,MATCH(Y51,【参考】数式用!$AI$4:$AL$4,0)+2,0), ""), "")</f>
        <v/>
      </c>
      <c r="AD51" s="925"/>
      <c r="AE51" s="420"/>
      <c r="AF51" s="54"/>
      <c r="AG51" s="435" t="str">
        <f>IFERROR(VLOOKUP(O51, 【参考】数式用!$AY$5:$AY$13, 1, FALSE), "")</f>
        <v/>
      </c>
      <c r="AH51" s="436" t="str">
        <f>IFERROR(VLOOKUP(N51, 【参考】数式用!$BA$2:$BB$50, 2, FALSE), "")</f>
        <v/>
      </c>
      <c r="AI51" s="437" t="str">
        <f t="shared" si="1"/>
        <v/>
      </c>
      <c r="AJ51" s="438" t="str">
        <f t="shared" si="2"/>
        <v/>
      </c>
      <c r="AK51" s="137"/>
      <c r="AL51" s="137"/>
      <c r="AM51" s="110"/>
      <c r="AN51" s="110"/>
      <c r="AO51" s="110"/>
      <c r="AP51" s="110"/>
      <c r="AQ51" s="110"/>
      <c r="AR51" s="110"/>
      <c r="AS51" s="110"/>
      <c r="AT51" s="110"/>
    </row>
    <row r="52" spans="1:46" s="109" customFormat="1" ht="30" customHeight="1">
      <c r="A52" s="139">
        <v>39</v>
      </c>
      <c r="B52" s="930" t="str">
        <f>IF(基本情報入力シート!C77="","",基本情報入力シート!C77)</f>
        <v/>
      </c>
      <c r="C52" s="931"/>
      <c r="D52" s="931"/>
      <c r="E52" s="931"/>
      <c r="F52" s="931"/>
      <c r="G52" s="931"/>
      <c r="H52" s="931"/>
      <c r="I52" s="932"/>
      <c r="J52" s="416" t="str">
        <f>IF(基本情報入力シート!M77="","",基本情報入力シート!M77)</f>
        <v/>
      </c>
      <c r="K52" s="417" t="str">
        <f>IF(基本情報入力シート!R77="","",基本情報入力シート!R77)</f>
        <v/>
      </c>
      <c r="L52" s="417" t="str">
        <f>IF(基本情報入力シート!W77="","",基本情報入力シート!W77)</f>
        <v/>
      </c>
      <c r="M52" s="416" t="str">
        <f>IF(基本情報入力シート!X77="","",基本情報入力シート!X77)</f>
        <v/>
      </c>
      <c r="N52" s="143" t="str">
        <f>IF(基本情報入力シート!Y77="","",基本情報入力シート!Y77)</f>
        <v/>
      </c>
      <c r="O52" s="151"/>
      <c r="P52" s="47"/>
      <c r="Q52" s="953"/>
      <c r="R52" s="954"/>
      <c r="S52" s="140" t="str">
        <f>IFERROR(ROUNDDOWN(Q52*VLOOKUP(N52,【参考】数式用!$AR$2:$AW$50,MATCH(P52,【参考】数式用!$AT$4:$AW$4)+2,FALSE)*0.5, 0), "")</f>
        <v/>
      </c>
      <c r="T52" s="41"/>
      <c r="U52" s="142" t="str">
        <f>IFERROR(IF(AG52&lt;&gt;"",Q52*VLOOKUP(N52,【参考】数式用!$AG$2:$AL$50,MATCH(P52,【参考】数式用!$AI$4:$AL$4,0)+2,0), ""), "")</f>
        <v/>
      </c>
      <c r="V52" s="41"/>
      <c r="W52" s="951"/>
      <c r="X52" s="952"/>
      <c r="Y52" s="42"/>
      <c r="Z52" s="49"/>
      <c r="AA52" s="141" t="str">
        <f>IFERROR(IF(Y52="ー", "", ROUNDDOWN(Z52*VLOOKUP(N52,【参考】数式用!$AR$2:$AW$50,MATCH(Y52,【参考】数式用!$AT$4:$AW$4)+2,FALSE)*0.5, 0)), "")</f>
        <v/>
      </c>
      <c r="AB52" s="50"/>
      <c r="AC52" s="925" t="str">
        <f>IFERROR(IF(AG52&lt;&gt;"",Z52*VLOOKUP(N52,【参考】数式用!$AG$2:$AL$50,MATCH(Y52,【参考】数式用!$AI$4:$AL$4,0)+2,0), ""), "")</f>
        <v/>
      </c>
      <c r="AD52" s="925"/>
      <c r="AE52" s="420"/>
      <c r="AF52" s="54"/>
      <c r="AG52" s="435" t="str">
        <f>IFERROR(VLOOKUP(O52, 【参考】数式用!$AY$5:$AY$13, 1, FALSE), "")</f>
        <v/>
      </c>
      <c r="AH52" s="436" t="str">
        <f>IFERROR(VLOOKUP(N52, 【参考】数式用!$BA$2:$BB$50, 2, FALSE), "")</f>
        <v/>
      </c>
      <c r="AI52" s="437" t="str">
        <f t="shared" si="1"/>
        <v/>
      </c>
      <c r="AJ52" s="438" t="str">
        <f t="shared" si="2"/>
        <v/>
      </c>
      <c r="AK52" s="137"/>
      <c r="AL52" s="137"/>
      <c r="AM52" s="110"/>
      <c r="AN52" s="110"/>
      <c r="AO52" s="110"/>
      <c r="AP52" s="110"/>
      <c r="AQ52" s="110"/>
      <c r="AR52" s="110"/>
      <c r="AS52" s="110"/>
      <c r="AT52" s="110"/>
    </row>
    <row r="53" spans="1:46" s="109" customFormat="1" ht="30" customHeight="1">
      <c r="A53" s="139">
        <v>40</v>
      </c>
      <c r="B53" s="930" t="str">
        <f>IF(基本情報入力シート!C78="","",基本情報入力シート!C78)</f>
        <v/>
      </c>
      <c r="C53" s="931"/>
      <c r="D53" s="931"/>
      <c r="E53" s="931"/>
      <c r="F53" s="931"/>
      <c r="G53" s="931"/>
      <c r="H53" s="931"/>
      <c r="I53" s="932"/>
      <c r="J53" s="416" t="str">
        <f>IF(基本情報入力シート!M78="","",基本情報入力シート!M78)</f>
        <v/>
      </c>
      <c r="K53" s="417" t="str">
        <f>IF(基本情報入力シート!R78="","",基本情報入力シート!R78)</f>
        <v/>
      </c>
      <c r="L53" s="417" t="str">
        <f>IF(基本情報入力シート!W78="","",基本情報入力シート!W78)</f>
        <v/>
      </c>
      <c r="M53" s="416" t="str">
        <f>IF(基本情報入力シート!X78="","",基本情報入力シート!X78)</f>
        <v/>
      </c>
      <c r="N53" s="143" t="str">
        <f>IF(基本情報入力シート!Y78="","",基本情報入力シート!Y78)</f>
        <v/>
      </c>
      <c r="O53" s="151"/>
      <c r="P53" s="92"/>
      <c r="Q53" s="953"/>
      <c r="R53" s="954"/>
      <c r="S53" s="140" t="str">
        <f>IFERROR(ROUNDDOWN(Q53*VLOOKUP(N53,【参考】数式用!$AR$2:$AW$50,MATCH(P53,【参考】数式用!$AT$4:$AW$4)+2,FALSE)*0.5, 0), "")</f>
        <v/>
      </c>
      <c r="T53" s="48"/>
      <c r="U53" s="142" t="str">
        <f>IFERROR(IF(AG53&lt;&gt;"",Q53*VLOOKUP(N53,【参考】数式用!$AG$2:$AL$50,MATCH(P53,【参考】数式用!$AI$4:$AL$4,0)+2,0), ""), "")</f>
        <v/>
      </c>
      <c r="V53" s="41"/>
      <c r="W53" s="951"/>
      <c r="X53" s="952"/>
      <c r="Y53" s="42"/>
      <c r="Z53" s="49"/>
      <c r="AA53" s="141" t="str">
        <f>IFERROR(IF(Y53="ー", "", ROUNDDOWN(Z53*VLOOKUP(N53,【参考】数式用!$AR$2:$AW$50,MATCH(Y53,【参考】数式用!$AT$4:$AW$4)+2,FALSE)*0.5, 0)), "")</f>
        <v/>
      </c>
      <c r="AB53" s="50"/>
      <c r="AC53" s="925" t="str">
        <f>IFERROR(IF(AG53&lt;&gt;"",Z53*VLOOKUP(N53,【参考】数式用!$AG$2:$AL$50,MATCH(Y53,【参考】数式用!$AI$4:$AL$4,0)+2,0), ""), "")</f>
        <v/>
      </c>
      <c r="AD53" s="925"/>
      <c r="AE53" s="420"/>
      <c r="AF53" s="54"/>
      <c r="AG53" s="435" t="str">
        <f>IFERROR(VLOOKUP(O53, 【参考】数式用!$AY$5:$AY$13, 1, FALSE), "")</f>
        <v/>
      </c>
      <c r="AH53" s="436" t="str">
        <f>IFERROR(VLOOKUP(N53, 【参考】数式用!$BA$2:$BB$50, 2, FALSE), "")</f>
        <v/>
      </c>
      <c r="AI53" s="437" t="str">
        <f t="shared" si="1"/>
        <v/>
      </c>
      <c r="AJ53" s="438" t="str">
        <f t="shared" si="2"/>
        <v/>
      </c>
      <c r="AK53" s="137"/>
      <c r="AL53" s="137"/>
      <c r="AM53" s="110"/>
      <c r="AN53" s="110"/>
      <c r="AO53" s="110"/>
      <c r="AP53" s="110"/>
      <c r="AQ53" s="110"/>
      <c r="AR53" s="110"/>
      <c r="AS53" s="110"/>
      <c r="AT53" s="110"/>
    </row>
    <row r="54" spans="1:46" s="109" customFormat="1" ht="30" customHeight="1">
      <c r="A54" s="139">
        <v>41</v>
      </c>
      <c r="B54" s="930" t="str">
        <f>IF(基本情報入力シート!C79="","",基本情報入力シート!C79)</f>
        <v/>
      </c>
      <c r="C54" s="931"/>
      <c r="D54" s="931"/>
      <c r="E54" s="931"/>
      <c r="F54" s="931"/>
      <c r="G54" s="931"/>
      <c r="H54" s="931"/>
      <c r="I54" s="932"/>
      <c r="J54" s="416" t="str">
        <f>IF(基本情報入力シート!M79="","",基本情報入力シート!M79)</f>
        <v/>
      </c>
      <c r="K54" s="417" t="str">
        <f>IF(基本情報入力シート!R79="","",基本情報入力シート!R79)</f>
        <v/>
      </c>
      <c r="L54" s="417" t="str">
        <f>IF(基本情報入力シート!W79="","",基本情報入力シート!W79)</f>
        <v/>
      </c>
      <c r="M54" s="416" t="str">
        <f>IF(基本情報入力シート!X79="","",基本情報入力シート!X79)</f>
        <v/>
      </c>
      <c r="N54" s="143" t="str">
        <f>IF(基本情報入力シート!Y79="","",基本情報入力シート!Y79)</f>
        <v/>
      </c>
      <c r="O54" s="151"/>
      <c r="P54" s="92"/>
      <c r="Q54" s="953"/>
      <c r="R54" s="954"/>
      <c r="S54" s="140" t="str">
        <f>IFERROR(ROUNDDOWN(Q54*VLOOKUP(N54,【参考】数式用!$AR$2:$AW$50,MATCH(P54,【参考】数式用!$AT$4:$AW$4)+2,FALSE)*0.5, 0), "")</f>
        <v/>
      </c>
      <c r="T54" s="41"/>
      <c r="U54" s="142" t="str">
        <f>IFERROR(IF(AG54&lt;&gt;"",Q54*VLOOKUP(N54,【参考】数式用!$AG$2:$AL$50,MATCH(P54,【参考】数式用!$AI$4:$AL$4,0)+2,0), ""), "")</f>
        <v/>
      </c>
      <c r="V54" s="41"/>
      <c r="W54" s="951"/>
      <c r="X54" s="952"/>
      <c r="Y54" s="42"/>
      <c r="Z54" s="49"/>
      <c r="AA54" s="141" t="str">
        <f>IFERROR(IF(Y54="ー", "", ROUNDDOWN(Z54*VLOOKUP(N54,【参考】数式用!$AR$2:$AW$50,MATCH(Y54,【参考】数式用!$AT$4:$AW$4)+2,FALSE)*0.5, 0)), "")</f>
        <v/>
      </c>
      <c r="AB54" s="50"/>
      <c r="AC54" s="925" t="str">
        <f>IFERROR(IF(AG54&lt;&gt;"",Z54*VLOOKUP(N54,【参考】数式用!$AG$2:$AL$50,MATCH(Y54,【参考】数式用!$AI$4:$AL$4,0)+2,0), ""), "")</f>
        <v/>
      </c>
      <c r="AD54" s="925"/>
      <c r="AE54" s="420"/>
      <c r="AF54" s="54"/>
      <c r="AG54" s="435" t="str">
        <f>IFERROR(VLOOKUP(O54, 【参考】数式用!$AY$5:$AY$13, 1, FALSE), "")</f>
        <v/>
      </c>
      <c r="AH54" s="436" t="str">
        <f>IFERROR(VLOOKUP(N54, 【参考】数式用!$BA$2:$BB$50, 2, FALSE), "")</f>
        <v/>
      </c>
      <c r="AI54" s="437" t="str">
        <f t="shared" si="1"/>
        <v/>
      </c>
      <c r="AJ54" s="438" t="str">
        <f t="shared" si="2"/>
        <v/>
      </c>
      <c r="AK54" s="137"/>
      <c r="AL54" s="137"/>
      <c r="AM54" s="110"/>
      <c r="AN54" s="110"/>
      <c r="AO54" s="110"/>
      <c r="AP54" s="110"/>
      <c r="AQ54" s="110"/>
      <c r="AR54" s="110"/>
      <c r="AS54" s="110"/>
      <c r="AT54" s="110"/>
    </row>
    <row r="55" spans="1:46" s="109" customFormat="1" ht="30" customHeight="1">
      <c r="A55" s="139">
        <v>42</v>
      </c>
      <c r="B55" s="930" t="str">
        <f>IF(基本情報入力シート!C80="","",基本情報入力シート!C80)</f>
        <v/>
      </c>
      <c r="C55" s="931"/>
      <c r="D55" s="931"/>
      <c r="E55" s="931"/>
      <c r="F55" s="931"/>
      <c r="G55" s="931"/>
      <c r="H55" s="931"/>
      <c r="I55" s="932"/>
      <c r="J55" s="416" t="str">
        <f>IF(基本情報入力シート!M80="","",基本情報入力シート!M80)</f>
        <v/>
      </c>
      <c r="K55" s="417" t="str">
        <f>IF(基本情報入力シート!R80="","",基本情報入力シート!R80)</f>
        <v/>
      </c>
      <c r="L55" s="417" t="str">
        <f>IF(基本情報入力シート!W80="","",基本情報入力シート!W80)</f>
        <v/>
      </c>
      <c r="M55" s="416" t="str">
        <f>IF(基本情報入力シート!X80="","",基本情報入力シート!X80)</f>
        <v/>
      </c>
      <c r="N55" s="143" t="str">
        <f>IF(基本情報入力シート!Y80="","",基本情報入力シート!Y80)</f>
        <v/>
      </c>
      <c r="O55" s="151"/>
      <c r="P55" s="47"/>
      <c r="Q55" s="953"/>
      <c r="R55" s="954"/>
      <c r="S55" s="140" t="str">
        <f>IFERROR(ROUNDDOWN(Q55*VLOOKUP(N55,【参考】数式用!$AR$2:$AW$50,MATCH(P55,【参考】数式用!$AT$4:$AW$4)+2,FALSE)*0.5, 0), "")</f>
        <v/>
      </c>
      <c r="T55" s="41"/>
      <c r="U55" s="142" t="str">
        <f>IFERROR(IF(AG55&lt;&gt;"",Q55*VLOOKUP(N55,【参考】数式用!$AG$2:$AL$50,MATCH(P55,【参考】数式用!$AI$4:$AL$4,0)+2,0), ""), "")</f>
        <v/>
      </c>
      <c r="V55" s="41"/>
      <c r="W55" s="951"/>
      <c r="X55" s="952"/>
      <c r="Y55" s="42"/>
      <c r="Z55" s="49"/>
      <c r="AA55" s="141" t="str">
        <f>IFERROR(IF(Y55="ー", "", ROUNDDOWN(Z55*VLOOKUP(N55,【参考】数式用!$AR$2:$AW$50,MATCH(Y55,【参考】数式用!$AT$4:$AW$4)+2,FALSE)*0.5, 0)), "")</f>
        <v/>
      </c>
      <c r="AB55" s="50"/>
      <c r="AC55" s="925" t="str">
        <f>IFERROR(IF(AG55&lt;&gt;"",Z55*VLOOKUP(N55,【参考】数式用!$AG$2:$AL$50,MATCH(Y55,【参考】数式用!$AI$4:$AL$4,0)+2,0), ""), "")</f>
        <v/>
      </c>
      <c r="AD55" s="925"/>
      <c r="AE55" s="420"/>
      <c r="AF55" s="54"/>
      <c r="AG55" s="435" t="str">
        <f>IFERROR(VLOOKUP(O55, 【参考】数式用!$AY$5:$AY$13, 1, FALSE), "")</f>
        <v/>
      </c>
      <c r="AH55" s="436" t="str">
        <f>IFERROR(VLOOKUP(N55, 【参考】数式用!$BA$2:$BB$50, 2, FALSE), "")</f>
        <v/>
      </c>
      <c r="AI55" s="437" t="str">
        <f t="shared" si="1"/>
        <v/>
      </c>
      <c r="AJ55" s="438" t="str">
        <f t="shared" si="2"/>
        <v/>
      </c>
      <c r="AK55" s="137"/>
      <c r="AL55" s="137"/>
      <c r="AM55" s="110"/>
      <c r="AN55" s="110"/>
      <c r="AO55" s="110"/>
      <c r="AP55" s="110"/>
      <c r="AQ55" s="110"/>
      <c r="AR55" s="110"/>
      <c r="AS55" s="110"/>
      <c r="AT55" s="110"/>
    </row>
    <row r="56" spans="1:46" s="109" customFormat="1" ht="30" customHeight="1">
      <c r="A56" s="139">
        <v>43</v>
      </c>
      <c r="B56" s="930" t="str">
        <f>IF(基本情報入力シート!C81="","",基本情報入力シート!C81)</f>
        <v/>
      </c>
      <c r="C56" s="931"/>
      <c r="D56" s="931"/>
      <c r="E56" s="931"/>
      <c r="F56" s="931"/>
      <c r="G56" s="931"/>
      <c r="H56" s="931"/>
      <c r="I56" s="932"/>
      <c r="J56" s="416" t="str">
        <f>IF(基本情報入力シート!M81="","",基本情報入力シート!M81)</f>
        <v/>
      </c>
      <c r="K56" s="417" t="str">
        <f>IF(基本情報入力シート!R81="","",基本情報入力シート!R81)</f>
        <v/>
      </c>
      <c r="L56" s="417" t="str">
        <f>IF(基本情報入力シート!W81="","",基本情報入力シート!W81)</f>
        <v/>
      </c>
      <c r="M56" s="416" t="str">
        <f>IF(基本情報入力シート!X81="","",基本情報入力シート!X81)</f>
        <v/>
      </c>
      <c r="N56" s="143" t="str">
        <f>IF(基本情報入力シート!Y81="","",基本情報入力シート!Y81)</f>
        <v/>
      </c>
      <c r="O56" s="151"/>
      <c r="P56" s="47"/>
      <c r="Q56" s="953"/>
      <c r="R56" s="954"/>
      <c r="S56" s="140" t="str">
        <f>IFERROR(ROUNDDOWN(Q56*VLOOKUP(N56,【参考】数式用!$AR$2:$AW$50,MATCH(P56,【参考】数式用!$AT$4:$AW$4)+2,FALSE)*0.5, 0), "")</f>
        <v/>
      </c>
      <c r="T56" s="48"/>
      <c r="U56" s="142" t="str">
        <f>IFERROR(IF(AG56&lt;&gt;"",Q56*VLOOKUP(N56,【参考】数式用!$AG$2:$AL$50,MATCH(P56,【参考】数式用!$AI$4:$AL$4,0)+2,0), ""), "")</f>
        <v/>
      </c>
      <c r="V56" s="41"/>
      <c r="W56" s="951"/>
      <c r="X56" s="952"/>
      <c r="Y56" s="42"/>
      <c r="Z56" s="49"/>
      <c r="AA56" s="141" t="str">
        <f>IFERROR(IF(Y56="ー", "", ROUNDDOWN(Z56*VLOOKUP(N56,【参考】数式用!$AR$2:$AW$50,MATCH(Y56,【参考】数式用!$AT$4:$AW$4)+2,FALSE)*0.5, 0)), "")</f>
        <v/>
      </c>
      <c r="AB56" s="50"/>
      <c r="AC56" s="925" t="str">
        <f>IFERROR(IF(AG56&lt;&gt;"",Z56*VLOOKUP(N56,【参考】数式用!$AG$2:$AL$50,MATCH(Y56,【参考】数式用!$AI$4:$AL$4,0)+2,0), ""), "")</f>
        <v/>
      </c>
      <c r="AD56" s="925"/>
      <c r="AE56" s="420"/>
      <c r="AF56" s="54"/>
      <c r="AG56" s="435" t="str">
        <f>IFERROR(VLOOKUP(O56, 【参考】数式用!$AY$5:$AY$13, 1, FALSE), "")</f>
        <v/>
      </c>
      <c r="AH56" s="436" t="str">
        <f>IFERROR(VLOOKUP(N56, 【参考】数式用!$BA$2:$BB$50, 2, FALSE), "")</f>
        <v/>
      </c>
      <c r="AI56" s="437" t="str">
        <f t="shared" si="1"/>
        <v/>
      </c>
      <c r="AJ56" s="438" t="str">
        <f t="shared" si="2"/>
        <v/>
      </c>
      <c r="AK56" s="137"/>
      <c r="AL56" s="137"/>
      <c r="AM56" s="110"/>
      <c r="AN56" s="110"/>
      <c r="AO56" s="110"/>
      <c r="AP56" s="110"/>
      <c r="AQ56" s="110"/>
      <c r="AR56" s="110"/>
      <c r="AS56" s="110"/>
      <c r="AT56" s="110"/>
    </row>
    <row r="57" spans="1:46" s="109" customFormat="1" ht="30" customHeight="1">
      <c r="A57" s="139">
        <v>44</v>
      </c>
      <c r="B57" s="930" t="str">
        <f>IF(基本情報入力シート!C82="","",基本情報入力シート!C82)</f>
        <v/>
      </c>
      <c r="C57" s="931"/>
      <c r="D57" s="931"/>
      <c r="E57" s="931"/>
      <c r="F57" s="931"/>
      <c r="G57" s="931"/>
      <c r="H57" s="931"/>
      <c r="I57" s="932"/>
      <c r="J57" s="416" t="str">
        <f>IF(基本情報入力シート!M82="","",基本情報入力シート!M82)</f>
        <v/>
      </c>
      <c r="K57" s="417" t="str">
        <f>IF(基本情報入力シート!R82="","",基本情報入力シート!R82)</f>
        <v/>
      </c>
      <c r="L57" s="417" t="str">
        <f>IF(基本情報入力シート!W82="","",基本情報入力シート!W82)</f>
        <v/>
      </c>
      <c r="M57" s="416" t="str">
        <f>IF(基本情報入力シート!X82="","",基本情報入力シート!X82)</f>
        <v/>
      </c>
      <c r="N57" s="143" t="str">
        <f>IF(基本情報入力シート!Y82="","",基本情報入力シート!Y82)</f>
        <v/>
      </c>
      <c r="O57" s="151"/>
      <c r="P57" s="92"/>
      <c r="Q57" s="953"/>
      <c r="R57" s="954"/>
      <c r="S57" s="140" t="str">
        <f>IFERROR(ROUNDDOWN(Q57*VLOOKUP(N57,【参考】数式用!$AR$2:$AW$50,MATCH(P57,【参考】数式用!$AT$4:$AW$4)+2,FALSE)*0.5, 0), "")</f>
        <v/>
      </c>
      <c r="T57" s="41"/>
      <c r="U57" s="142" t="str">
        <f>IFERROR(IF(AG57&lt;&gt;"",Q57*VLOOKUP(N57,【参考】数式用!$AG$2:$AL$50,MATCH(P57,【参考】数式用!$AI$4:$AL$4,0)+2,0), ""), "")</f>
        <v/>
      </c>
      <c r="V57" s="41"/>
      <c r="W57" s="951"/>
      <c r="X57" s="952"/>
      <c r="Y57" s="42"/>
      <c r="Z57" s="49"/>
      <c r="AA57" s="141" t="str">
        <f>IFERROR(IF(Y57="ー", "", ROUNDDOWN(Z57*VLOOKUP(N57,【参考】数式用!$AR$2:$AW$50,MATCH(Y57,【参考】数式用!$AT$4:$AW$4)+2,FALSE)*0.5, 0)), "")</f>
        <v/>
      </c>
      <c r="AB57" s="50"/>
      <c r="AC57" s="925" t="str">
        <f>IFERROR(IF(AG57&lt;&gt;"",Z57*VLOOKUP(N57,【参考】数式用!$AG$2:$AL$50,MATCH(Y57,【参考】数式用!$AI$4:$AL$4,0)+2,0), ""), "")</f>
        <v/>
      </c>
      <c r="AD57" s="925"/>
      <c r="AE57" s="420"/>
      <c r="AF57" s="54"/>
      <c r="AG57" s="435" t="str">
        <f>IFERROR(VLOOKUP(O57, 【参考】数式用!$AY$5:$AY$13, 1, FALSE), "")</f>
        <v/>
      </c>
      <c r="AH57" s="436" t="str">
        <f>IFERROR(VLOOKUP(N57, 【参考】数式用!$BA$2:$BB$50, 2, FALSE), "")</f>
        <v/>
      </c>
      <c r="AI57" s="437" t="str">
        <f t="shared" si="1"/>
        <v/>
      </c>
      <c r="AJ57" s="438" t="str">
        <f t="shared" si="2"/>
        <v/>
      </c>
      <c r="AK57" s="137"/>
      <c r="AL57" s="137"/>
      <c r="AM57" s="110"/>
      <c r="AN57" s="110"/>
      <c r="AO57" s="110"/>
      <c r="AP57" s="110"/>
      <c r="AQ57" s="110"/>
      <c r="AR57" s="110"/>
      <c r="AS57" s="110"/>
      <c r="AT57" s="110"/>
    </row>
    <row r="58" spans="1:46" s="109" customFormat="1" ht="30" customHeight="1">
      <c r="A58" s="139">
        <v>45</v>
      </c>
      <c r="B58" s="930" t="str">
        <f>IF(基本情報入力シート!C83="","",基本情報入力シート!C83)</f>
        <v/>
      </c>
      <c r="C58" s="931"/>
      <c r="D58" s="931"/>
      <c r="E58" s="931"/>
      <c r="F58" s="931"/>
      <c r="G58" s="931"/>
      <c r="H58" s="931"/>
      <c r="I58" s="932"/>
      <c r="J58" s="416" t="str">
        <f>IF(基本情報入力シート!M83="","",基本情報入力シート!M83)</f>
        <v/>
      </c>
      <c r="K58" s="417" t="str">
        <f>IF(基本情報入力シート!R83="","",基本情報入力シート!R83)</f>
        <v/>
      </c>
      <c r="L58" s="417" t="str">
        <f>IF(基本情報入力シート!W83="","",基本情報入力シート!W83)</f>
        <v/>
      </c>
      <c r="M58" s="416" t="str">
        <f>IF(基本情報入力シート!X83="","",基本情報入力シート!X83)</f>
        <v/>
      </c>
      <c r="N58" s="143" t="str">
        <f>IF(基本情報入力シート!Y83="","",基本情報入力シート!Y83)</f>
        <v/>
      </c>
      <c r="O58" s="151"/>
      <c r="P58" s="47"/>
      <c r="Q58" s="953"/>
      <c r="R58" s="954"/>
      <c r="S58" s="140" t="str">
        <f>IFERROR(ROUNDDOWN(Q58*VLOOKUP(N58,【参考】数式用!$AR$2:$AW$50,MATCH(P58,【参考】数式用!$AT$4:$AW$4)+2,FALSE)*0.5, 0), "")</f>
        <v/>
      </c>
      <c r="T58" s="41"/>
      <c r="U58" s="142" t="str">
        <f>IFERROR(IF(AG58&lt;&gt;"",Q58*VLOOKUP(N58,【参考】数式用!$AG$2:$AL$50,MATCH(P58,【参考】数式用!$AI$4:$AL$4,0)+2,0), ""), "")</f>
        <v/>
      </c>
      <c r="V58" s="41"/>
      <c r="W58" s="951"/>
      <c r="X58" s="952"/>
      <c r="Y58" s="42"/>
      <c r="Z58" s="49"/>
      <c r="AA58" s="141" t="str">
        <f>IFERROR(IF(Y58="ー", "", ROUNDDOWN(Z58*VLOOKUP(N58,【参考】数式用!$AR$2:$AW$50,MATCH(Y58,【参考】数式用!$AT$4:$AW$4)+2,FALSE)*0.5, 0)), "")</f>
        <v/>
      </c>
      <c r="AB58" s="50"/>
      <c r="AC58" s="925" t="str">
        <f>IFERROR(IF(AG58&lt;&gt;"",Z58*VLOOKUP(N58,【参考】数式用!$AG$2:$AL$50,MATCH(Y58,【参考】数式用!$AI$4:$AL$4,0)+2,0), ""), "")</f>
        <v/>
      </c>
      <c r="AD58" s="925"/>
      <c r="AE58" s="420"/>
      <c r="AF58" s="54"/>
      <c r="AG58" s="435" t="str">
        <f>IFERROR(VLOOKUP(O58, 【参考】数式用!$AY$5:$AY$13, 1, FALSE), "")</f>
        <v/>
      </c>
      <c r="AH58" s="436" t="str">
        <f>IFERROR(VLOOKUP(N58, 【参考】数式用!$BA$2:$BB$50, 2, FALSE), "")</f>
        <v/>
      </c>
      <c r="AI58" s="437" t="str">
        <f t="shared" si="1"/>
        <v/>
      </c>
      <c r="AJ58" s="438" t="str">
        <f t="shared" si="2"/>
        <v/>
      </c>
      <c r="AK58" s="137"/>
      <c r="AL58" s="137"/>
      <c r="AM58" s="110"/>
      <c r="AN58" s="110"/>
      <c r="AO58" s="110"/>
      <c r="AP58" s="110"/>
      <c r="AQ58" s="110"/>
      <c r="AR58" s="110"/>
      <c r="AS58" s="110"/>
      <c r="AT58" s="110"/>
    </row>
    <row r="59" spans="1:46" s="109" customFormat="1" ht="30" customHeight="1">
      <c r="A59" s="139">
        <v>46</v>
      </c>
      <c r="B59" s="930" t="str">
        <f>IF(基本情報入力シート!C84="","",基本情報入力シート!C84)</f>
        <v/>
      </c>
      <c r="C59" s="931"/>
      <c r="D59" s="931"/>
      <c r="E59" s="931"/>
      <c r="F59" s="931"/>
      <c r="G59" s="931"/>
      <c r="H59" s="931"/>
      <c r="I59" s="932"/>
      <c r="J59" s="416" t="str">
        <f>IF(基本情報入力シート!M84="","",基本情報入力シート!M84)</f>
        <v/>
      </c>
      <c r="K59" s="417" t="str">
        <f>IF(基本情報入力シート!R84="","",基本情報入力シート!R84)</f>
        <v/>
      </c>
      <c r="L59" s="417" t="str">
        <f>IF(基本情報入力シート!W84="","",基本情報入力シート!W84)</f>
        <v/>
      </c>
      <c r="M59" s="416" t="str">
        <f>IF(基本情報入力シート!X84="","",基本情報入力シート!X84)</f>
        <v/>
      </c>
      <c r="N59" s="143" t="str">
        <f>IF(基本情報入力シート!Y84="","",基本情報入力シート!Y84)</f>
        <v/>
      </c>
      <c r="O59" s="151"/>
      <c r="P59" s="47"/>
      <c r="Q59" s="953"/>
      <c r="R59" s="954"/>
      <c r="S59" s="140" t="str">
        <f>IFERROR(ROUNDDOWN(Q59*VLOOKUP(N59,【参考】数式用!$AR$2:$AW$50,MATCH(P59,【参考】数式用!$AT$4:$AW$4)+2,FALSE)*0.5, 0), "")</f>
        <v/>
      </c>
      <c r="T59" s="48"/>
      <c r="U59" s="142" t="str">
        <f>IFERROR(IF(AG59&lt;&gt;"",Q59*VLOOKUP(N59,【参考】数式用!$AG$2:$AL$50,MATCH(P59,【参考】数式用!$AI$4:$AL$4,0)+2,0), ""), "")</f>
        <v/>
      </c>
      <c r="V59" s="41"/>
      <c r="W59" s="951"/>
      <c r="X59" s="952"/>
      <c r="Y59" s="42"/>
      <c r="Z59" s="49"/>
      <c r="AA59" s="141" t="str">
        <f>IFERROR(IF(Y59="ー", "", ROUNDDOWN(Z59*VLOOKUP(N59,【参考】数式用!$AR$2:$AW$50,MATCH(Y59,【参考】数式用!$AT$4:$AW$4)+2,FALSE)*0.5, 0)), "")</f>
        <v/>
      </c>
      <c r="AB59" s="50"/>
      <c r="AC59" s="925" t="str">
        <f>IFERROR(IF(AG59&lt;&gt;"",Z59*VLOOKUP(N59,【参考】数式用!$AG$2:$AL$50,MATCH(Y59,【参考】数式用!$AI$4:$AL$4,0)+2,0), ""), "")</f>
        <v/>
      </c>
      <c r="AD59" s="925"/>
      <c r="AE59" s="420"/>
      <c r="AF59" s="54"/>
      <c r="AG59" s="435" t="str">
        <f>IFERROR(VLOOKUP(O59, 【参考】数式用!$AY$5:$AY$13, 1, FALSE), "")</f>
        <v/>
      </c>
      <c r="AH59" s="436" t="str">
        <f>IFERROR(VLOOKUP(N59, 【参考】数式用!$BA$2:$BB$50, 2, FALSE), "")</f>
        <v/>
      </c>
      <c r="AI59" s="437" t="str">
        <f t="shared" si="1"/>
        <v/>
      </c>
      <c r="AJ59" s="438" t="str">
        <f t="shared" si="2"/>
        <v/>
      </c>
      <c r="AK59" s="137"/>
      <c r="AL59" s="137"/>
      <c r="AM59" s="110"/>
      <c r="AN59" s="110"/>
      <c r="AO59" s="110"/>
      <c r="AP59" s="110"/>
      <c r="AQ59" s="110"/>
      <c r="AR59" s="110"/>
      <c r="AS59" s="110"/>
      <c r="AT59" s="110"/>
    </row>
    <row r="60" spans="1:46" s="109" customFormat="1" ht="30" customHeight="1">
      <c r="A60" s="139">
        <v>47</v>
      </c>
      <c r="B60" s="930" t="str">
        <f>IF(基本情報入力シート!C85="","",基本情報入力シート!C85)</f>
        <v/>
      </c>
      <c r="C60" s="931"/>
      <c r="D60" s="931"/>
      <c r="E60" s="931"/>
      <c r="F60" s="931"/>
      <c r="G60" s="931"/>
      <c r="H60" s="931"/>
      <c r="I60" s="932"/>
      <c r="J60" s="416" t="str">
        <f>IF(基本情報入力シート!M85="","",基本情報入力シート!M85)</f>
        <v/>
      </c>
      <c r="K60" s="417" t="str">
        <f>IF(基本情報入力シート!R85="","",基本情報入力シート!R85)</f>
        <v/>
      </c>
      <c r="L60" s="417" t="str">
        <f>IF(基本情報入力シート!W85="","",基本情報入力シート!W85)</f>
        <v/>
      </c>
      <c r="M60" s="416" t="str">
        <f>IF(基本情報入力シート!X85="","",基本情報入力シート!X85)</f>
        <v/>
      </c>
      <c r="N60" s="143" t="str">
        <f>IF(基本情報入力シート!Y85="","",基本情報入力シート!Y85)</f>
        <v/>
      </c>
      <c r="O60" s="151"/>
      <c r="P60" s="47"/>
      <c r="Q60" s="953"/>
      <c r="R60" s="954"/>
      <c r="S60" s="140" t="str">
        <f>IFERROR(ROUNDDOWN(Q60*VLOOKUP(N60,【参考】数式用!$AR$2:$AW$50,MATCH(P60,【参考】数式用!$AT$4:$AW$4)+2,FALSE)*0.5, 0), "")</f>
        <v/>
      </c>
      <c r="T60" s="41"/>
      <c r="U60" s="142" t="str">
        <f>IFERROR(IF(AG60&lt;&gt;"",Q60*VLOOKUP(N60,【参考】数式用!$AG$2:$AL$50,MATCH(P60,【参考】数式用!$AI$4:$AL$4,0)+2,0), ""), "")</f>
        <v/>
      </c>
      <c r="V60" s="41"/>
      <c r="W60" s="951"/>
      <c r="X60" s="952"/>
      <c r="Y60" s="42"/>
      <c r="Z60" s="49"/>
      <c r="AA60" s="141" t="str">
        <f>IFERROR(IF(Y60="ー", "", ROUNDDOWN(Z60*VLOOKUP(N60,【参考】数式用!$AR$2:$AW$50,MATCH(Y60,【参考】数式用!$AT$4:$AW$4)+2,FALSE)*0.5, 0)), "")</f>
        <v/>
      </c>
      <c r="AB60" s="50"/>
      <c r="AC60" s="925" t="str">
        <f>IFERROR(IF(AG60&lt;&gt;"",Z60*VLOOKUP(N60,【参考】数式用!$AG$2:$AL$50,MATCH(Y60,【参考】数式用!$AI$4:$AL$4,0)+2,0), ""), "")</f>
        <v/>
      </c>
      <c r="AD60" s="925"/>
      <c r="AE60" s="420"/>
      <c r="AF60" s="54"/>
      <c r="AG60" s="435" t="str">
        <f>IFERROR(VLOOKUP(O60, 【参考】数式用!$AY$5:$AY$13, 1, FALSE), "")</f>
        <v/>
      </c>
      <c r="AH60" s="436" t="str">
        <f>IFERROR(VLOOKUP(N60, 【参考】数式用!$BA$2:$BB$50, 2, FALSE), "")</f>
        <v/>
      </c>
      <c r="AI60" s="437" t="str">
        <f t="shared" si="1"/>
        <v/>
      </c>
      <c r="AJ60" s="438" t="str">
        <f t="shared" si="2"/>
        <v/>
      </c>
      <c r="AK60" s="137"/>
      <c r="AL60" s="137"/>
      <c r="AM60" s="110"/>
      <c r="AN60" s="110"/>
      <c r="AO60" s="110"/>
      <c r="AP60" s="110"/>
      <c r="AQ60" s="110"/>
      <c r="AR60" s="110"/>
      <c r="AS60" s="110"/>
      <c r="AT60" s="110"/>
    </row>
    <row r="61" spans="1:46" s="109" customFormat="1" ht="30" customHeight="1">
      <c r="A61" s="139">
        <v>48</v>
      </c>
      <c r="B61" s="930" t="str">
        <f>IF(基本情報入力シート!C86="","",基本情報入力シート!C86)</f>
        <v/>
      </c>
      <c r="C61" s="931"/>
      <c r="D61" s="931"/>
      <c r="E61" s="931"/>
      <c r="F61" s="931"/>
      <c r="G61" s="931"/>
      <c r="H61" s="931"/>
      <c r="I61" s="932"/>
      <c r="J61" s="416" t="str">
        <f>IF(基本情報入力シート!M86="","",基本情報入力シート!M86)</f>
        <v/>
      </c>
      <c r="K61" s="417" t="str">
        <f>IF(基本情報入力シート!R86="","",基本情報入力シート!R86)</f>
        <v/>
      </c>
      <c r="L61" s="417" t="str">
        <f>IF(基本情報入力シート!W86="","",基本情報入力シート!W86)</f>
        <v/>
      </c>
      <c r="M61" s="416" t="str">
        <f>IF(基本情報入力シート!X86="","",基本情報入力シート!X86)</f>
        <v/>
      </c>
      <c r="N61" s="143" t="str">
        <f>IF(基本情報入力シート!Y86="","",基本情報入力シート!Y86)</f>
        <v/>
      </c>
      <c r="O61" s="151"/>
      <c r="P61" s="47"/>
      <c r="Q61" s="953"/>
      <c r="R61" s="954"/>
      <c r="S61" s="140" t="str">
        <f>IFERROR(ROUNDDOWN(Q61*VLOOKUP(N61,【参考】数式用!$AR$2:$AW$50,MATCH(P61,【参考】数式用!$AT$4:$AW$4)+2,FALSE)*0.5, 0), "")</f>
        <v/>
      </c>
      <c r="T61" s="41"/>
      <c r="U61" s="142" t="str">
        <f>IFERROR(IF(AG61&lt;&gt;"",Q61*VLOOKUP(N61,【参考】数式用!$AG$2:$AL$50,MATCH(P61,【参考】数式用!$AI$4:$AL$4,0)+2,0), ""), "")</f>
        <v/>
      </c>
      <c r="V61" s="41"/>
      <c r="W61" s="951"/>
      <c r="X61" s="952"/>
      <c r="Y61" s="42"/>
      <c r="Z61" s="49"/>
      <c r="AA61" s="141" t="str">
        <f>IFERROR(IF(Y61="ー", "", ROUNDDOWN(Z61*VLOOKUP(N61,【参考】数式用!$AR$2:$AW$50,MATCH(Y61,【参考】数式用!$AT$4:$AW$4)+2,FALSE)*0.5, 0)), "")</f>
        <v/>
      </c>
      <c r="AB61" s="50"/>
      <c r="AC61" s="925" t="str">
        <f>IFERROR(IF(AG61&lt;&gt;"",Z61*VLOOKUP(N61,【参考】数式用!$AG$2:$AL$50,MATCH(Y61,【参考】数式用!$AI$4:$AL$4,0)+2,0), ""), "")</f>
        <v/>
      </c>
      <c r="AD61" s="925"/>
      <c r="AE61" s="420"/>
      <c r="AF61" s="54"/>
      <c r="AG61" s="435" t="str">
        <f>IFERROR(VLOOKUP(O61, 【参考】数式用!$AY$5:$AY$13, 1, FALSE), "")</f>
        <v/>
      </c>
      <c r="AH61" s="436" t="str">
        <f>IFERROR(VLOOKUP(N61, 【参考】数式用!$BA$2:$BB$50, 2, FALSE), "")</f>
        <v/>
      </c>
      <c r="AI61" s="437" t="str">
        <f t="shared" si="1"/>
        <v/>
      </c>
      <c r="AJ61" s="438" t="str">
        <f t="shared" si="2"/>
        <v/>
      </c>
      <c r="AK61" s="137"/>
      <c r="AL61" s="137"/>
      <c r="AM61" s="110"/>
      <c r="AN61" s="110"/>
      <c r="AO61" s="110"/>
      <c r="AP61" s="110"/>
      <c r="AQ61" s="110"/>
      <c r="AR61" s="110"/>
      <c r="AS61" s="110"/>
      <c r="AT61" s="110"/>
    </row>
    <row r="62" spans="1:46" s="109" customFormat="1" ht="30" customHeight="1">
      <c r="A62" s="139">
        <v>49</v>
      </c>
      <c r="B62" s="930" t="str">
        <f>IF(基本情報入力シート!C87="","",基本情報入力シート!C87)</f>
        <v/>
      </c>
      <c r="C62" s="931"/>
      <c r="D62" s="931"/>
      <c r="E62" s="931"/>
      <c r="F62" s="931"/>
      <c r="G62" s="931"/>
      <c r="H62" s="931"/>
      <c r="I62" s="932"/>
      <c r="J62" s="416" t="str">
        <f>IF(基本情報入力シート!M87="","",基本情報入力シート!M87)</f>
        <v/>
      </c>
      <c r="K62" s="417" t="str">
        <f>IF(基本情報入力シート!R87="","",基本情報入力シート!R87)</f>
        <v/>
      </c>
      <c r="L62" s="417" t="str">
        <f>IF(基本情報入力シート!W87="","",基本情報入力シート!W87)</f>
        <v/>
      </c>
      <c r="M62" s="416" t="str">
        <f>IF(基本情報入力シート!X87="","",基本情報入力シート!X87)</f>
        <v/>
      </c>
      <c r="N62" s="143" t="str">
        <f>IF(基本情報入力シート!Y87="","",基本情報入力シート!Y87)</f>
        <v/>
      </c>
      <c r="O62" s="151"/>
      <c r="P62" s="47"/>
      <c r="Q62" s="953"/>
      <c r="R62" s="954"/>
      <c r="S62" s="140" t="str">
        <f>IFERROR(ROUNDDOWN(Q62*VLOOKUP(N62,【参考】数式用!$AR$2:$AW$50,MATCH(P62,【参考】数式用!$AT$4:$AW$4)+2,FALSE)*0.5, 0), "")</f>
        <v/>
      </c>
      <c r="T62" s="48"/>
      <c r="U62" s="142" t="str">
        <f>IFERROR(IF(AG62&lt;&gt;"",Q62*VLOOKUP(N62,【参考】数式用!$AG$2:$AL$50,MATCH(P62,【参考】数式用!$AI$4:$AL$4,0)+2,0), ""), "")</f>
        <v/>
      </c>
      <c r="V62" s="41"/>
      <c r="W62" s="951"/>
      <c r="X62" s="952"/>
      <c r="Y62" s="42"/>
      <c r="Z62" s="49"/>
      <c r="AA62" s="141" t="str">
        <f>IFERROR(IF(Y62="ー", "", ROUNDDOWN(Z62*VLOOKUP(N62,【参考】数式用!$AR$2:$AW$50,MATCH(Y62,【参考】数式用!$AT$4:$AW$4)+2,FALSE)*0.5, 0)), "")</f>
        <v/>
      </c>
      <c r="AB62" s="50"/>
      <c r="AC62" s="925" t="str">
        <f>IFERROR(IF(AG62&lt;&gt;"",Z62*VLOOKUP(N62,【参考】数式用!$AG$2:$AL$50,MATCH(Y62,【参考】数式用!$AI$4:$AL$4,0)+2,0), ""), "")</f>
        <v/>
      </c>
      <c r="AD62" s="925"/>
      <c r="AE62" s="420"/>
      <c r="AF62" s="54"/>
      <c r="AG62" s="435" t="str">
        <f>IFERROR(VLOOKUP(O62, 【参考】数式用!$AY$5:$AY$13, 1, FALSE), "")</f>
        <v/>
      </c>
      <c r="AH62" s="436" t="str">
        <f>IFERROR(VLOOKUP(N62, 【参考】数式用!$BA$2:$BB$50, 2, FALSE), "")</f>
        <v/>
      </c>
      <c r="AI62" s="437" t="str">
        <f t="shared" si="1"/>
        <v/>
      </c>
      <c r="AJ62" s="438" t="str">
        <f t="shared" si="2"/>
        <v/>
      </c>
      <c r="AK62" s="137"/>
      <c r="AL62" s="137"/>
      <c r="AM62" s="110"/>
      <c r="AN62" s="110"/>
      <c r="AO62" s="110"/>
      <c r="AP62" s="110"/>
      <c r="AQ62" s="110"/>
      <c r="AR62" s="110"/>
      <c r="AS62" s="110"/>
      <c r="AT62" s="110"/>
    </row>
    <row r="63" spans="1:46" s="109" customFormat="1" ht="30" customHeight="1">
      <c r="A63" s="139">
        <v>50</v>
      </c>
      <c r="B63" s="930" t="str">
        <f>IF(基本情報入力シート!C88="","",基本情報入力シート!C88)</f>
        <v/>
      </c>
      <c r="C63" s="931"/>
      <c r="D63" s="931"/>
      <c r="E63" s="931"/>
      <c r="F63" s="931"/>
      <c r="G63" s="931"/>
      <c r="H63" s="931"/>
      <c r="I63" s="932"/>
      <c r="J63" s="416" t="str">
        <f>IF(基本情報入力シート!M88="","",基本情報入力シート!M88)</f>
        <v/>
      </c>
      <c r="K63" s="417" t="str">
        <f>IF(基本情報入力シート!R88="","",基本情報入力シート!R88)</f>
        <v/>
      </c>
      <c r="L63" s="417" t="str">
        <f>IF(基本情報入力シート!W88="","",基本情報入力シート!W88)</f>
        <v/>
      </c>
      <c r="M63" s="416" t="str">
        <f>IF(基本情報入力シート!X88="","",基本情報入力シート!X88)</f>
        <v/>
      </c>
      <c r="N63" s="143" t="str">
        <f>IF(基本情報入力シート!Y88="","",基本情報入力シート!Y88)</f>
        <v/>
      </c>
      <c r="O63" s="151"/>
      <c r="P63" s="47"/>
      <c r="Q63" s="953"/>
      <c r="R63" s="954"/>
      <c r="S63" s="140" t="str">
        <f>IFERROR(ROUNDDOWN(Q63*VLOOKUP(N63,【参考】数式用!$AR$2:$AW$50,MATCH(P63,【参考】数式用!$AT$4:$AW$4)+2,FALSE)*0.5, 0), "")</f>
        <v/>
      </c>
      <c r="T63" s="48"/>
      <c r="U63" s="142" t="str">
        <f>IFERROR(IF(AG63&lt;&gt;"",Q63*VLOOKUP(N63,【参考】数式用!$AG$2:$AL$50,MATCH(P63,【参考】数式用!$AI$4:$AL$4,0)+2,0), ""), "")</f>
        <v/>
      </c>
      <c r="V63" s="41"/>
      <c r="W63" s="951"/>
      <c r="X63" s="952"/>
      <c r="Y63" s="42"/>
      <c r="Z63" s="49"/>
      <c r="AA63" s="141" t="str">
        <f>IFERROR(IF(Y63="ー", "", ROUNDDOWN(Z63*VLOOKUP(N63,【参考】数式用!$AR$2:$AW$50,MATCH(Y63,【参考】数式用!$AT$4:$AW$4)+2,FALSE)*0.5, 0)), "")</f>
        <v/>
      </c>
      <c r="AB63" s="50"/>
      <c r="AC63" s="925" t="str">
        <f>IFERROR(IF(AG63&lt;&gt;"",Z63*VLOOKUP(N63,【参考】数式用!$AG$2:$AL$50,MATCH(Y63,【参考】数式用!$AI$4:$AL$4,0)+2,0), ""), "")</f>
        <v/>
      </c>
      <c r="AD63" s="925"/>
      <c r="AE63" s="420"/>
      <c r="AF63" s="54"/>
      <c r="AG63" s="435" t="str">
        <f>IFERROR(VLOOKUP(O63, 【参考】数式用!$AY$5:$AY$13, 1, FALSE), "")</f>
        <v/>
      </c>
      <c r="AH63" s="436" t="str">
        <f>IFERROR(VLOOKUP(N63, 【参考】数式用!$BA$2:$BB$50, 2, FALSE), "")</f>
        <v/>
      </c>
      <c r="AI63" s="437" t="str">
        <f t="shared" si="1"/>
        <v/>
      </c>
      <c r="AJ63" s="438" t="str">
        <f t="shared" si="2"/>
        <v/>
      </c>
      <c r="AK63" s="137"/>
      <c r="AL63" s="137"/>
      <c r="AM63" s="110"/>
      <c r="AN63" s="110"/>
      <c r="AO63" s="110"/>
      <c r="AP63" s="110"/>
      <c r="AQ63" s="110"/>
      <c r="AR63" s="110"/>
      <c r="AS63" s="110"/>
      <c r="AT63" s="110"/>
    </row>
    <row r="64" spans="1:46" s="109" customFormat="1" ht="30" customHeight="1">
      <c r="A64" s="139">
        <v>51</v>
      </c>
      <c r="B64" s="930" t="str">
        <f>IF(基本情報入力シート!C89="","",基本情報入力シート!C89)</f>
        <v/>
      </c>
      <c r="C64" s="931"/>
      <c r="D64" s="931"/>
      <c r="E64" s="931"/>
      <c r="F64" s="931"/>
      <c r="G64" s="931"/>
      <c r="H64" s="931"/>
      <c r="I64" s="932"/>
      <c r="J64" s="416" t="str">
        <f>IF(基本情報入力シート!M89="","",基本情報入力シート!M89)</f>
        <v/>
      </c>
      <c r="K64" s="417" t="str">
        <f>IF(基本情報入力シート!R89="","",基本情報入力シート!R89)</f>
        <v/>
      </c>
      <c r="L64" s="417" t="str">
        <f>IF(基本情報入力シート!W89="","",基本情報入力シート!W89)</f>
        <v/>
      </c>
      <c r="M64" s="416" t="str">
        <f>IF(基本情報入力シート!X89="","",基本情報入力シート!X89)</f>
        <v/>
      </c>
      <c r="N64" s="143" t="str">
        <f>IF(基本情報入力シート!Y89="","",基本情報入力シート!Y89)</f>
        <v/>
      </c>
      <c r="O64" s="151"/>
      <c r="P64" s="47"/>
      <c r="Q64" s="953"/>
      <c r="R64" s="954"/>
      <c r="S64" s="140" t="str">
        <f>IFERROR(ROUNDDOWN(Q64*VLOOKUP(N64,【参考】数式用!$AR$2:$AW$50,MATCH(P64,【参考】数式用!$AT$4:$AW$4)+2,FALSE)*0.5, 0), "")</f>
        <v/>
      </c>
      <c r="T64" s="48"/>
      <c r="U64" s="142" t="str">
        <f>IFERROR(IF(AG64&lt;&gt;"",Q64*VLOOKUP(N64,【参考】数式用!$AG$2:$AL$50,MATCH(P64,【参考】数式用!$AI$4:$AL$4,0)+2,0), ""), "")</f>
        <v/>
      </c>
      <c r="V64" s="41"/>
      <c r="W64" s="951"/>
      <c r="X64" s="952"/>
      <c r="Y64" s="42"/>
      <c r="Z64" s="49"/>
      <c r="AA64" s="141" t="str">
        <f>IFERROR(IF(Y64="ー", "", ROUNDDOWN(Z64*VLOOKUP(N64,【参考】数式用!$AR$2:$AW$50,MATCH(Y64,【参考】数式用!$AT$4:$AW$4)+2,FALSE)*0.5, 0)), "")</f>
        <v/>
      </c>
      <c r="AB64" s="50"/>
      <c r="AC64" s="925" t="str">
        <f>IFERROR(IF(AG64&lt;&gt;"",Z64*VLOOKUP(N64,【参考】数式用!$AG$2:$AL$50,MATCH(Y64,【参考】数式用!$AI$4:$AL$4,0)+2,0), ""), "")</f>
        <v/>
      </c>
      <c r="AD64" s="925"/>
      <c r="AE64" s="420"/>
      <c r="AF64" s="54"/>
      <c r="AG64" s="435" t="str">
        <f>IFERROR(VLOOKUP(O64, 【参考】数式用!$AY$5:$AY$13, 1, FALSE), "")</f>
        <v/>
      </c>
      <c r="AH64" s="436" t="str">
        <f>IFERROR(VLOOKUP(N64, 【参考】数式用!$BA$2:$BB$50, 2, FALSE), "")</f>
        <v/>
      </c>
      <c r="AI64" s="437" t="str">
        <f t="shared" si="1"/>
        <v/>
      </c>
      <c r="AJ64" s="438" t="str">
        <f t="shared" si="2"/>
        <v/>
      </c>
      <c r="AK64" s="137"/>
      <c r="AL64" s="137"/>
      <c r="AM64" s="110"/>
      <c r="AN64" s="110"/>
      <c r="AO64" s="110"/>
      <c r="AP64" s="110"/>
      <c r="AQ64" s="110"/>
      <c r="AR64" s="110"/>
      <c r="AS64" s="110"/>
      <c r="AT64" s="110"/>
    </row>
    <row r="65" spans="1:46" s="109" customFormat="1" ht="30" customHeight="1">
      <c r="A65" s="139">
        <v>52</v>
      </c>
      <c r="B65" s="930" t="str">
        <f>IF(基本情報入力シート!C90="","",基本情報入力シート!C90)</f>
        <v/>
      </c>
      <c r="C65" s="931"/>
      <c r="D65" s="931"/>
      <c r="E65" s="931"/>
      <c r="F65" s="931"/>
      <c r="G65" s="931"/>
      <c r="H65" s="931"/>
      <c r="I65" s="932"/>
      <c r="J65" s="416" t="str">
        <f>IF(基本情報入力シート!M90="","",基本情報入力シート!M90)</f>
        <v/>
      </c>
      <c r="K65" s="417" t="str">
        <f>IF(基本情報入力シート!R90="","",基本情報入力シート!R90)</f>
        <v/>
      </c>
      <c r="L65" s="417" t="str">
        <f>IF(基本情報入力シート!W90="","",基本情報入力シート!W90)</f>
        <v/>
      </c>
      <c r="M65" s="416" t="str">
        <f>IF(基本情報入力シート!X90="","",基本情報入力シート!X90)</f>
        <v/>
      </c>
      <c r="N65" s="143" t="str">
        <f>IF(基本情報入力シート!Y90="","",基本情報入力シート!Y90)</f>
        <v/>
      </c>
      <c r="O65" s="151"/>
      <c r="P65" s="47"/>
      <c r="Q65" s="953"/>
      <c r="R65" s="954"/>
      <c r="S65" s="140" t="str">
        <f>IFERROR(ROUNDDOWN(Q65*VLOOKUP(N65,【参考】数式用!$AR$2:$AW$50,MATCH(P65,【参考】数式用!$AT$4:$AW$4)+2,FALSE)*0.5, 0), "")</f>
        <v/>
      </c>
      <c r="T65" s="48"/>
      <c r="U65" s="142" t="str">
        <f>IFERROR(IF(AG65&lt;&gt;"",Q65*VLOOKUP(N65,【参考】数式用!$AG$2:$AL$50,MATCH(P65,【参考】数式用!$AI$4:$AL$4,0)+2,0), ""), "")</f>
        <v/>
      </c>
      <c r="V65" s="41"/>
      <c r="W65" s="951"/>
      <c r="X65" s="952"/>
      <c r="Y65" s="42"/>
      <c r="Z65" s="49"/>
      <c r="AA65" s="141" t="str">
        <f>IFERROR(IF(Y65="ー", "", ROUNDDOWN(Z65*VLOOKUP(N65,【参考】数式用!$AR$2:$AW$50,MATCH(Y65,【参考】数式用!$AT$4:$AW$4)+2,FALSE)*0.5, 0)), "")</f>
        <v/>
      </c>
      <c r="AB65" s="50"/>
      <c r="AC65" s="925" t="str">
        <f>IFERROR(IF(AG65&lt;&gt;"",Z65*VLOOKUP(N65,【参考】数式用!$AG$2:$AL$50,MATCH(Y65,【参考】数式用!$AI$4:$AL$4,0)+2,0), ""), "")</f>
        <v/>
      </c>
      <c r="AD65" s="925"/>
      <c r="AE65" s="420"/>
      <c r="AF65" s="54"/>
      <c r="AG65" s="435" t="str">
        <f>IFERROR(VLOOKUP(O65, 【参考】数式用!$AY$5:$AY$13, 1, FALSE), "")</f>
        <v/>
      </c>
      <c r="AH65" s="436" t="str">
        <f>IFERROR(VLOOKUP(N65, 【参考】数式用!$BA$2:$BB$50, 2, FALSE), "")</f>
        <v/>
      </c>
      <c r="AI65" s="437" t="str">
        <f t="shared" si="1"/>
        <v/>
      </c>
      <c r="AJ65" s="438" t="str">
        <f t="shared" si="2"/>
        <v/>
      </c>
      <c r="AK65" s="137"/>
      <c r="AL65" s="137"/>
      <c r="AM65" s="110"/>
      <c r="AN65" s="110"/>
      <c r="AO65" s="110"/>
      <c r="AP65" s="110"/>
      <c r="AQ65" s="110"/>
      <c r="AR65" s="110"/>
      <c r="AS65" s="110"/>
      <c r="AT65" s="110"/>
    </row>
    <row r="66" spans="1:46" s="109" customFormat="1" ht="30" customHeight="1">
      <c r="A66" s="139">
        <v>53</v>
      </c>
      <c r="B66" s="930" t="str">
        <f>IF(基本情報入力シート!C91="","",基本情報入力シート!C91)</f>
        <v/>
      </c>
      <c r="C66" s="931"/>
      <c r="D66" s="931"/>
      <c r="E66" s="931"/>
      <c r="F66" s="931"/>
      <c r="G66" s="931"/>
      <c r="H66" s="931"/>
      <c r="I66" s="932"/>
      <c r="J66" s="416" t="str">
        <f>IF(基本情報入力シート!M91="","",基本情報入力シート!M91)</f>
        <v/>
      </c>
      <c r="K66" s="417" t="str">
        <f>IF(基本情報入力シート!R91="","",基本情報入力シート!R91)</f>
        <v/>
      </c>
      <c r="L66" s="417" t="str">
        <f>IF(基本情報入力シート!W91="","",基本情報入力シート!W91)</f>
        <v/>
      </c>
      <c r="M66" s="416" t="str">
        <f>IF(基本情報入力シート!X91="","",基本情報入力シート!X91)</f>
        <v/>
      </c>
      <c r="N66" s="143" t="str">
        <f>IF(基本情報入力シート!Y91="","",基本情報入力シート!Y91)</f>
        <v/>
      </c>
      <c r="O66" s="151"/>
      <c r="P66" s="47"/>
      <c r="Q66" s="953"/>
      <c r="R66" s="954"/>
      <c r="S66" s="140" t="str">
        <f>IFERROR(ROUNDDOWN(Q66*VLOOKUP(N66,【参考】数式用!$AR$2:$AW$50,MATCH(P66,【参考】数式用!$AT$4:$AW$4)+2,FALSE)*0.5, 0), "")</f>
        <v/>
      </c>
      <c r="T66" s="48"/>
      <c r="U66" s="142" t="str">
        <f>IFERROR(IF(AG66&lt;&gt;"",Q66*VLOOKUP(N66,【参考】数式用!$AG$2:$AL$50,MATCH(P66,【参考】数式用!$AI$4:$AL$4,0)+2,0), ""), "")</f>
        <v/>
      </c>
      <c r="V66" s="41"/>
      <c r="W66" s="951"/>
      <c r="X66" s="952"/>
      <c r="Y66" s="42"/>
      <c r="Z66" s="49"/>
      <c r="AA66" s="141" t="str">
        <f>IFERROR(IF(Y66="ー", "", ROUNDDOWN(Z66*VLOOKUP(N66,【参考】数式用!$AR$2:$AW$50,MATCH(Y66,【参考】数式用!$AT$4:$AW$4)+2,FALSE)*0.5, 0)), "")</f>
        <v/>
      </c>
      <c r="AB66" s="50"/>
      <c r="AC66" s="925" t="str">
        <f>IFERROR(IF(AG66&lt;&gt;"",Z66*VLOOKUP(N66,【参考】数式用!$AG$2:$AL$50,MATCH(Y66,【参考】数式用!$AI$4:$AL$4,0)+2,0), ""), "")</f>
        <v/>
      </c>
      <c r="AD66" s="925"/>
      <c r="AE66" s="420"/>
      <c r="AF66" s="54"/>
      <c r="AG66" s="435" t="str">
        <f>IFERROR(VLOOKUP(O66, 【参考】数式用!$AY$5:$AY$13, 1, FALSE), "")</f>
        <v/>
      </c>
      <c r="AH66" s="436" t="str">
        <f>IFERROR(VLOOKUP(N66, 【参考】数式用!$BA$2:$BB$50, 2, FALSE), "")</f>
        <v/>
      </c>
      <c r="AI66" s="437" t="str">
        <f t="shared" si="1"/>
        <v/>
      </c>
      <c r="AJ66" s="438" t="str">
        <f t="shared" si="2"/>
        <v/>
      </c>
      <c r="AK66" s="137"/>
      <c r="AL66" s="137"/>
      <c r="AM66" s="110"/>
      <c r="AN66" s="110"/>
      <c r="AO66" s="110"/>
      <c r="AP66" s="110"/>
      <c r="AQ66" s="110"/>
      <c r="AR66" s="110"/>
      <c r="AS66" s="110"/>
      <c r="AT66" s="110"/>
    </row>
    <row r="67" spans="1:46" s="109" customFormat="1" ht="30" customHeight="1">
      <c r="A67" s="139">
        <v>54</v>
      </c>
      <c r="B67" s="930" t="str">
        <f>IF(基本情報入力シート!C92="","",基本情報入力シート!C92)</f>
        <v/>
      </c>
      <c r="C67" s="931"/>
      <c r="D67" s="931"/>
      <c r="E67" s="931"/>
      <c r="F67" s="931"/>
      <c r="G67" s="931"/>
      <c r="H67" s="931"/>
      <c r="I67" s="932"/>
      <c r="J67" s="416" t="str">
        <f>IF(基本情報入力シート!M92="","",基本情報入力シート!M92)</f>
        <v/>
      </c>
      <c r="K67" s="417" t="str">
        <f>IF(基本情報入力シート!R92="","",基本情報入力シート!R92)</f>
        <v/>
      </c>
      <c r="L67" s="417" t="str">
        <f>IF(基本情報入力シート!W92="","",基本情報入力シート!W92)</f>
        <v/>
      </c>
      <c r="M67" s="416" t="str">
        <f>IF(基本情報入力シート!X92="","",基本情報入力シート!X92)</f>
        <v/>
      </c>
      <c r="N67" s="143" t="str">
        <f>IF(基本情報入力シート!Y92="","",基本情報入力シート!Y92)</f>
        <v/>
      </c>
      <c r="O67" s="151"/>
      <c r="P67" s="47"/>
      <c r="Q67" s="953"/>
      <c r="R67" s="954"/>
      <c r="S67" s="140" t="str">
        <f>IFERROR(ROUNDDOWN(Q67*VLOOKUP(N67,【参考】数式用!$AR$2:$AW$50,MATCH(P67,【参考】数式用!$AT$4:$AW$4)+2,FALSE)*0.5, 0), "")</f>
        <v/>
      </c>
      <c r="T67" s="48"/>
      <c r="U67" s="142" t="str">
        <f>IFERROR(IF(AG67&lt;&gt;"",Q67*VLOOKUP(N67,【参考】数式用!$AG$2:$AL$50,MATCH(P67,【参考】数式用!$AI$4:$AL$4,0)+2,0), ""), "")</f>
        <v/>
      </c>
      <c r="V67" s="41"/>
      <c r="W67" s="951"/>
      <c r="X67" s="952"/>
      <c r="Y67" s="42"/>
      <c r="Z67" s="49"/>
      <c r="AA67" s="141" t="str">
        <f>IFERROR(IF(Y67="ー", "", ROUNDDOWN(Z67*VLOOKUP(N67,【参考】数式用!$AR$2:$AW$50,MATCH(Y67,【参考】数式用!$AT$4:$AW$4)+2,FALSE)*0.5, 0)), "")</f>
        <v/>
      </c>
      <c r="AB67" s="50"/>
      <c r="AC67" s="925" t="str">
        <f>IFERROR(IF(AG67&lt;&gt;"",Z67*VLOOKUP(N67,【参考】数式用!$AG$2:$AL$50,MATCH(Y67,【参考】数式用!$AI$4:$AL$4,0)+2,0), ""), "")</f>
        <v/>
      </c>
      <c r="AD67" s="925"/>
      <c r="AE67" s="420"/>
      <c r="AF67" s="54"/>
      <c r="AG67" s="435" t="str">
        <f>IFERROR(VLOOKUP(O67, 【参考】数式用!$AY$5:$AY$13, 1, FALSE), "")</f>
        <v/>
      </c>
      <c r="AH67" s="436" t="str">
        <f>IFERROR(VLOOKUP(N67, 【参考】数式用!$BA$2:$BB$50, 2, FALSE), "")</f>
        <v/>
      </c>
      <c r="AI67" s="437" t="str">
        <f t="shared" si="1"/>
        <v/>
      </c>
      <c r="AJ67" s="438" t="str">
        <f t="shared" si="2"/>
        <v/>
      </c>
      <c r="AK67" s="137"/>
      <c r="AL67" s="137"/>
      <c r="AM67" s="110"/>
      <c r="AN67" s="110"/>
      <c r="AO67" s="110"/>
      <c r="AP67" s="110"/>
      <c r="AQ67" s="110"/>
      <c r="AR67" s="110"/>
      <c r="AS67" s="110"/>
      <c r="AT67" s="110"/>
    </row>
    <row r="68" spans="1:46" s="109" customFormat="1" ht="30" customHeight="1">
      <c r="A68" s="139">
        <v>55</v>
      </c>
      <c r="B68" s="930" t="str">
        <f>IF(基本情報入力シート!C93="","",基本情報入力シート!C93)</f>
        <v/>
      </c>
      <c r="C68" s="931"/>
      <c r="D68" s="931"/>
      <c r="E68" s="931"/>
      <c r="F68" s="931"/>
      <c r="G68" s="931"/>
      <c r="H68" s="931"/>
      <c r="I68" s="932"/>
      <c r="J68" s="416" t="str">
        <f>IF(基本情報入力シート!M93="","",基本情報入力シート!M93)</f>
        <v/>
      </c>
      <c r="K68" s="417" t="str">
        <f>IF(基本情報入力シート!R93="","",基本情報入力シート!R93)</f>
        <v/>
      </c>
      <c r="L68" s="417" t="str">
        <f>IF(基本情報入力シート!W93="","",基本情報入力シート!W93)</f>
        <v/>
      </c>
      <c r="M68" s="416" t="str">
        <f>IF(基本情報入力シート!X93="","",基本情報入力シート!X93)</f>
        <v/>
      </c>
      <c r="N68" s="143" t="str">
        <f>IF(基本情報入力シート!Y93="","",基本情報入力シート!Y93)</f>
        <v/>
      </c>
      <c r="O68" s="151"/>
      <c r="P68" s="47"/>
      <c r="Q68" s="953"/>
      <c r="R68" s="954"/>
      <c r="S68" s="140" t="str">
        <f>IFERROR(ROUNDDOWN(Q68*VLOOKUP(N68,【参考】数式用!$AR$2:$AW$50,MATCH(P68,【参考】数式用!$AT$4:$AW$4)+2,FALSE)*0.5, 0), "")</f>
        <v/>
      </c>
      <c r="T68" s="48"/>
      <c r="U68" s="142" t="str">
        <f>IFERROR(IF(AG68&lt;&gt;"",Q68*VLOOKUP(N68,【参考】数式用!$AG$2:$AL$50,MATCH(P68,【参考】数式用!$AI$4:$AL$4,0)+2,0), ""), "")</f>
        <v/>
      </c>
      <c r="V68" s="41"/>
      <c r="W68" s="951"/>
      <c r="X68" s="952"/>
      <c r="Y68" s="42"/>
      <c r="Z68" s="49"/>
      <c r="AA68" s="141" t="str">
        <f>IFERROR(IF(Y68="ー", "", ROUNDDOWN(Z68*VLOOKUP(N68,【参考】数式用!$AR$2:$AW$50,MATCH(Y68,【参考】数式用!$AT$4:$AW$4)+2,FALSE)*0.5, 0)), "")</f>
        <v/>
      </c>
      <c r="AB68" s="50"/>
      <c r="AC68" s="925" t="str">
        <f>IFERROR(IF(AG68&lt;&gt;"",Z68*VLOOKUP(N68,【参考】数式用!$AG$2:$AL$50,MATCH(Y68,【参考】数式用!$AI$4:$AL$4,0)+2,0), ""), "")</f>
        <v/>
      </c>
      <c r="AD68" s="925"/>
      <c r="AE68" s="420"/>
      <c r="AF68" s="54"/>
      <c r="AG68" s="435" t="str">
        <f>IFERROR(VLOOKUP(O68, 【参考】数式用!$AY$5:$AY$13, 1, FALSE), "")</f>
        <v/>
      </c>
      <c r="AH68" s="436" t="str">
        <f>IFERROR(VLOOKUP(N68, 【参考】数式用!$BA$2:$BB$50, 2, FALSE), "")</f>
        <v/>
      </c>
      <c r="AI68" s="437" t="str">
        <f t="shared" si="1"/>
        <v/>
      </c>
      <c r="AJ68" s="438" t="str">
        <f t="shared" si="2"/>
        <v/>
      </c>
      <c r="AK68" s="137"/>
      <c r="AL68" s="137"/>
      <c r="AM68" s="110"/>
      <c r="AN68" s="110"/>
      <c r="AO68" s="110"/>
      <c r="AP68" s="110"/>
      <c r="AQ68" s="110"/>
      <c r="AR68" s="110"/>
      <c r="AS68" s="110"/>
      <c r="AT68" s="110"/>
    </row>
    <row r="69" spans="1:46" s="109" customFormat="1" ht="30" customHeight="1">
      <c r="A69" s="139">
        <v>56</v>
      </c>
      <c r="B69" s="930" t="str">
        <f>IF(基本情報入力シート!C94="","",基本情報入力シート!C94)</f>
        <v/>
      </c>
      <c r="C69" s="931"/>
      <c r="D69" s="931"/>
      <c r="E69" s="931"/>
      <c r="F69" s="931"/>
      <c r="G69" s="931"/>
      <c r="H69" s="931"/>
      <c r="I69" s="932"/>
      <c r="J69" s="416" t="str">
        <f>IF(基本情報入力シート!M94="","",基本情報入力シート!M94)</f>
        <v/>
      </c>
      <c r="K69" s="417" t="str">
        <f>IF(基本情報入力シート!R94="","",基本情報入力シート!R94)</f>
        <v/>
      </c>
      <c r="L69" s="417" t="str">
        <f>IF(基本情報入力シート!W94="","",基本情報入力シート!W94)</f>
        <v/>
      </c>
      <c r="M69" s="416" t="str">
        <f>IF(基本情報入力シート!X94="","",基本情報入力シート!X94)</f>
        <v/>
      </c>
      <c r="N69" s="143" t="str">
        <f>IF(基本情報入力シート!Y94="","",基本情報入力シート!Y94)</f>
        <v/>
      </c>
      <c r="O69" s="151"/>
      <c r="P69" s="47"/>
      <c r="Q69" s="953"/>
      <c r="R69" s="954"/>
      <c r="S69" s="140" t="str">
        <f>IFERROR(ROUNDDOWN(Q69*VLOOKUP(N69,【参考】数式用!$AR$2:$AW$50,MATCH(P69,【参考】数式用!$AT$4:$AW$4)+2,FALSE)*0.5, 0), "")</f>
        <v/>
      </c>
      <c r="T69" s="48"/>
      <c r="U69" s="142" t="str">
        <f>IFERROR(IF(AG69&lt;&gt;"",Q69*VLOOKUP(N69,【参考】数式用!$AG$2:$AL$50,MATCH(P69,【参考】数式用!$AI$4:$AL$4,0)+2,0), ""), "")</f>
        <v/>
      </c>
      <c r="V69" s="41"/>
      <c r="W69" s="951"/>
      <c r="X69" s="952"/>
      <c r="Y69" s="42"/>
      <c r="Z69" s="49"/>
      <c r="AA69" s="141" t="str">
        <f>IFERROR(IF(Y69="ー", "", ROUNDDOWN(Z69*VLOOKUP(N69,【参考】数式用!$AR$2:$AW$50,MATCH(Y69,【参考】数式用!$AT$4:$AW$4)+2,FALSE)*0.5, 0)), "")</f>
        <v/>
      </c>
      <c r="AB69" s="50"/>
      <c r="AC69" s="925" t="str">
        <f>IFERROR(IF(AG69&lt;&gt;"",Z69*VLOOKUP(N69,【参考】数式用!$AG$2:$AL$50,MATCH(Y69,【参考】数式用!$AI$4:$AL$4,0)+2,0), ""), "")</f>
        <v/>
      </c>
      <c r="AD69" s="925"/>
      <c r="AE69" s="420"/>
      <c r="AF69" s="54"/>
      <c r="AG69" s="435" t="str">
        <f>IFERROR(VLOOKUP(O69, 【参考】数式用!$AY$5:$AY$13, 1, FALSE), "")</f>
        <v/>
      </c>
      <c r="AH69" s="436" t="str">
        <f>IFERROR(VLOOKUP(N69, 【参考】数式用!$BA$2:$BB$50, 2, FALSE), "")</f>
        <v/>
      </c>
      <c r="AI69" s="437" t="str">
        <f t="shared" si="1"/>
        <v/>
      </c>
      <c r="AJ69" s="438" t="str">
        <f t="shared" si="2"/>
        <v/>
      </c>
      <c r="AK69" s="137"/>
      <c r="AL69" s="137"/>
      <c r="AM69" s="110"/>
      <c r="AN69" s="110"/>
      <c r="AO69" s="110"/>
      <c r="AP69" s="110"/>
      <c r="AQ69" s="110"/>
      <c r="AR69" s="110"/>
      <c r="AS69" s="110"/>
      <c r="AT69" s="110"/>
    </row>
    <row r="70" spans="1:46" s="109" customFormat="1" ht="30" customHeight="1">
      <c r="A70" s="139">
        <v>57</v>
      </c>
      <c r="B70" s="930" t="str">
        <f>IF(基本情報入力シート!C95="","",基本情報入力シート!C95)</f>
        <v/>
      </c>
      <c r="C70" s="931"/>
      <c r="D70" s="931"/>
      <c r="E70" s="931"/>
      <c r="F70" s="931"/>
      <c r="G70" s="931"/>
      <c r="H70" s="931"/>
      <c r="I70" s="932"/>
      <c r="J70" s="416" t="str">
        <f>IF(基本情報入力シート!M95="","",基本情報入力シート!M95)</f>
        <v/>
      </c>
      <c r="K70" s="417" t="str">
        <f>IF(基本情報入力シート!R95="","",基本情報入力シート!R95)</f>
        <v/>
      </c>
      <c r="L70" s="417" t="str">
        <f>IF(基本情報入力シート!W95="","",基本情報入力シート!W95)</f>
        <v/>
      </c>
      <c r="M70" s="416" t="str">
        <f>IF(基本情報入力シート!X95="","",基本情報入力シート!X95)</f>
        <v/>
      </c>
      <c r="N70" s="143" t="str">
        <f>IF(基本情報入力シート!Y95="","",基本情報入力シート!Y95)</f>
        <v/>
      </c>
      <c r="O70" s="151"/>
      <c r="P70" s="47"/>
      <c r="Q70" s="953"/>
      <c r="R70" s="954"/>
      <c r="S70" s="140" t="str">
        <f>IFERROR(ROUNDDOWN(Q70*VLOOKUP(N70,【参考】数式用!$AR$2:$AW$50,MATCH(P70,【参考】数式用!$AT$4:$AW$4)+2,FALSE)*0.5, 0), "")</f>
        <v/>
      </c>
      <c r="T70" s="48"/>
      <c r="U70" s="142" t="str">
        <f>IFERROR(IF(AG70&lt;&gt;"",Q70*VLOOKUP(N70,【参考】数式用!$AG$2:$AL$50,MATCH(P70,【参考】数式用!$AI$4:$AL$4,0)+2,0), ""), "")</f>
        <v/>
      </c>
      <c r="V70" s="41"/>
      <c r="W70" s="951"/>
      <c r="X70" s="952"/>
      <c r="Y70" s="42"/>
      <c r="Z70" s="49"/>
      <c r="AA70" s="141" t="str">
        <f>IFERROR(IF(Y70="ー", "", ROUNDDOWN(Z70*VLOOKUP(N70,【参考】数式用!$AR$2:$AW$50,MATCH(Y70,【参考】数式用!$AT$4:$AW$4)+2,FALSE)*0.5, 0)), "")</f>
        <v/>
      </c>
      <c r="AB70" s="50"/>
      <c r="AC70" s="925" t="str">
        <f>IFERROR(IF(AG70&lt;&gt;"",Z70*VLOOKUP(N70,【参考】数式用!$AG$2:$AL$50,MATCH(Y70,【参考】数式用!$AI$4:$AL$4,0)+2,0), ""), "")</f>
        <v/>
      </c>
      <c r="AD70" s="925"/>
      <c r="AE70" s="420"/>
      <c r="AF70" s="54"/>
      <c r="AG70" s="435" t="str">
        <f>IFERROR(VLOOKUP(O70, 【参考】数式用!$AY$5:$AY$13, 1, FALSE), "")</f>
        <v/>
      </c>
      <c r="AH70" s="436" t="str">
        <f>IFERROR(VLOOKUP(N70, 【参考】数式用!$BA$2:$BB$50, 2, FALSE), "")</f>
        <v/>
      </c>
      <c r="AI70" s="437" t="str">
        <f t="shared" si="1"/>
        <v/>
      </c>
      <c r="AJ70" s="438" t="str">
        <f t="shared" si="2"/>
        <v/>
      </c>
      <c r="AK70" s="137"/>
      <c r="AL70" s="137"/>
      <c r="AM70" s="110"/>
      <c r="AN70" s="110"/>
      <c r="AO70" s="110"/>
      <c r="AP70" s="110"/>
      <c r="AQ70" s="110"/>
      <c r="AR70" s="110"/>
      <c r="AS70" s="110"/>
      <c r="AT70" s="110"/>
    </row>
    <row r="71" spans="1:46" s="109" customFormat="1" ht="30" customHeight="1">
      <c r="A71" s="139">
        <v>58</v>
      </c>
      <c r="B71" s="930" t="str">
        <f>IF(基本情報入力シート!C96="","",基本情報入力シート!C96)</f>
        <v/>
      </c>
      <c r="C71" s="931"/>
      <c r="D71" s="931"/>
      <c r="E71" s="931"/>
      <c r="F71" s="931"/>
      <c r="G71" s="931"/>
      <c r="H71" s="931"/>
      <c r="I71" s="932"/>
      <c r="J71" s="416" t="str">
        <f>IF(基本情報入力シート!M96="","",基本情報入力シート!M96)</f>
        <v/>
      </c>
      <c r="K71" s="417" t="str">
        <f>IF(基本情報入力シート!R96="","",基本情報入力シート!R96)</f>
        <v/>
      </c>
      <c r="L71" s="417" t="str">
        <f>IF(基本情報入力シート!W96="","",基本情報入力シート!W96)</f>
        <v/>
      </c>
      <c r="M71" s="416" t="str">
        <f>IF(基本情報入力シート!X96="","",基本情報入力シート!X96)</f>
        <v/>
      </c>
      <c r="N71" s="143" t="str">
        <f>IF(基本情報入力シート!Y96="","",基本情報入力シート!Y96)</f>
        <v/>
      </c>
      <c r="O71" s="151"/>
      <c r="P71" s="47"/>
      <c r="Q71" s="953"/>
      <c r="R71" s="954"/>
      <c r="S71" s="140" t="str">
        <f>IFERROR(ROUNDDOWN(Q71*VLOOKUP(N71,【参考】数式用!$AR$2:$AW$50,MATCH(P71,【参考】数式用!$AT$4:$AW$4)+2,FALSE)*0.5, 0), "")</f>
        <v/>
      </c>
      <c r="T71" s="48"/>
      <c r="U71" s="142" t="str">
        <f>IFERROR(IF(AG71&lt;&gt;"",Q71*VLOOKUP(N71,【参考】数式用!$AG$2:$AL$50,MATCH(P71,【参考】数式用!$AI$4:$AL$4,0)+2,0), ""), "")</f>
        <v/>
      </c>
      <c r="V71" s="41"/>
      <c r="W71" s="951"/>
      <c r="X71" s="952"/>
      <c r="Y71" s="42"/>
      <c r="Z71" s="49"/>
      <c r="AA71" s="141" t="str">
        <f>IFERROR(IF(Y71="ー", "", ROUNDDOWN(Z71*VLOOKUP(N71,【参考】数式用!$AR$2:$AW$50,MATCH(Y71,【参考】数式用!$AT$4:$AW$4)+2,FALSE)*0.5, 0)), "")</f>
        <v/>
      </c>
      <c r="AB71" s="50"/>
      <c r="AC71" s="925" t="str">
        <f>IFERROR(IF(AG71&lt;&gt;"",Z71*VLOOKUP(N71,【参考】数式用!$AG$2:$AL$50,MATCH(Y71,【参考】数式用!$AI$4:$AL$4,0)+2,0), ""), "")</f>
        <v/>
      </c>
      <c r="AD71" s="925"/>
      <c r="AE71" s="420"/>
      <c r="AF71" s="54"/>
      <c r="AG71" s="435" t="str">
        <f>IFERROR(VLOOKUP(O71, 【参考】数式用!$AY$5:$AY$13, 1, FALSE), "")</f>
        <v/>
      </c>
      <c r="AH71" s="436" t="str">
        <f>IFERROR(VLOOKUP(N71, 【参考】数式用!$BA$2:$BB$50, 2, FALSE), "")</f>
        <v/>
      </c>
      <c r="AI71" s="437" t="str">
        <f t="shared" si="1"/>
        <v/>
      </c>
      <c r="AJ71" s="438" t="str">
        <f t="shared" si="2"/>
        <v/>
      </c>
      <c r="AK71" s="137"/>
      <c r="AL71" s="137"/>
      <c r="AM71" s="110"/>
      <c r="AN71" s="110"/>
      <c r="AO71" s="110"/>
      <c r="AP71" s="110"/>
      <c r="AQ71" s="110"/>
      <c r="AR71" s="110"/>
      <c r="AS71" s="110"/>
      <c r="AT71" s="110"/>
    </row>
    <row r="72" spans="1:46" s="109" customFormat="1" ht="30" customHeight="1">
      <c r="A72" s="139">
        <v>59</v>
      </c>
      <c r="B72" s="930" t="str">
        <f>IF(基本情報入力シート!C97="","",基本情報入力シート!C97)</f>
        <v/>
      </c>
      <c r="C72" s="931"/>
      <c r="D72" s="931"/>
      <c r="E72" s="931"/>
      <c r="F72" s="931"/>
      <c r="G72" s="931"/>
      <c r="H72" s="931"/>
      <c r="I72" s="932"/>
      <c r="J72" s="416" t="str">
        <f>IF(基本情報入力シート!M97="","",基本情報入力シート!M97)</f>
        <v/>
      </c>
      <c r="K72" s="417" t="str">
        <f>IF(基本情報入力シート!R97="","",基本情報入力シート!R97)</f>
        <v/>
      </c>
      <c r="L72" s="417" t="str">
        <f>IF(基本情報入力シート!W97="","",基本情報入力シート!W97)</f>
        <v/>
      </c>
      <c r="M72" s="416" t="str">
        <f>IF(基本情報入力シート!X97="","",基本情報入力シート!X97)</f>
        <v/>
      </c>
      <c r="N72" s="143" t="str">
        <f>IF(基本情報入力シート!Y97="","",基本情報入力シート!Y97)</f>
        <v/>
      </c>
      <c r="O72" s="151"/>
      <c r="P72" s="47"/>
      <c r="Q72" s="953"/>
      <c r="R72" s="954"/>
      <c r="S72" s="140" t="str">
        <f>IFERROR(ROUNDDOWN(Q72*VLOOKUP(N72,【参考】数式用!$AR$2:$AW$50,MATCH(P72,【参考】数式用!$AT$4:$AW$4)+2,FALSE)*0.5, 0), "")</f>
        <v/>
      </c>
      <c r="T72" s="48"/>
      <c r="U72" s="142" t="str">
        <f>IFERROR(IF(AG72&lt;&gt;"",Q72*VLOOKUP(N72,【参考】数式用!$AG$2:$AL$50,MATCH(P72,【参考】数式用!$AI$4:$AL$4,0)+2,0), ""), "")</f>
        <v/>
      </c>
      <c r="V72" s="41"/>
      <c r="W72" s="951"/>
      <c r="X72" s="952"/>
      <c r="Y72" s="42"/>
      <c r="Z72" s="49"/>
      <c r="AA72" s="141" t="str">
        <f>IFERROR(IF(Y72="ー", "", ROUNDDOWN(Z72*VLOOKUP(N72,【参考】数式用!$AR$2:$AW$50,MATCH(Y72,【参考】数式用!$AT$4:$AW$4)+2,FALSE)*0.5, 0)), "")</f>
        <v/>
      </c>
      <c r="AB72" s="50"/>
      <c r="AC72" s="925" t="str">
        <f>IFERROR(IF(AG72&lt;&gt;"",Z72*VLOOKUP(N72,【参考】数式用!$AG$2:$AL$50,MATCH(Y72,【参考】数式用!$AI$4:$AL$4,0)+2,0), ""), "")</f>
        <v/>
      </c>
      <c r="AD72" s="925"/>
      <c r="AE72" s="420"/>
      <c r="AF72" s="54"/>
      <c r="AG72" s="435" t="str">
        <f>IFERROR(VLOOKUP(O72, 【参考】数式用!$AY$5:$AY$13, 1, FALSE), "")</f>
        <v/>
      </c>
      <c r="AH72" s="436" t="str">
        <f>IFERROR(VLOOKUP(N72, 【参考】数式用!$BA$2:$BB$50, 2, FALSE), "")</f>
        <v/>
      </c>
      <c r="AI72" s="437" t="str">
        <f t="shared" si="1"/>
        <v/>
      </c>
      <c r="AJ72" s="438" t="str">
        <f t="shared" si="2"/>
        <v/>
      </c>
      <c r="AK72" s="137"/>
      <c r="AL72" s="137"/>
      <c r="AM72" s="110"/>
      <c r="AN72" s="110"/>
      <c r="AO72" s="110"/>
      <c r="AP72" s="110"/>
      <c r="AQ72" s="110"/>
      <c r="AR72" s="110"/>
      <c r="AS72" s="110"/>
      <c r="AT72" s="110"/>
    </row>
    <row r="73" spans="1:46" s="109" customFormat="1" ht="30" customHeight="1">
      <c r="A73" s="139">
        <v>60</v>
      </c>
      <c r="B73" s="930" t="str">
        <f>IF(基本情報入力シート!C98="","",基本情報入力シート!C98)</f>
        <v/>
      </c>
      <c r="C73" s="931"/>
      <c r="D73" s="931"/>
      <c r="E73" s="931"/>
      <c r="F73" s="931"/>
      <c r="G73" s="931"/>
      <c r="H73" s="931"/>
      <c r="I73" s="932"/>
      <c r="J73" s="416" t="str">
        <f>IF(基本情報入力シート!M98="","",基本情報入力シート!M98)</f>
        <v/>
      </c>
      <c r="K73" s="417" t="str">
        <f>IF(基本情報入力シート!R98="","",基本情報入力シート!R98)</f>
        <v/>
      </c>
      <c r="L73" s="417" t="str">
        <f>IF(基本情報入力シート!W98="","",基本情報入力シート!W98)</f>
        <v/>
      </c>
      <c r="M73" s="416" t="str">
        <f>IF(基本情報入力シート!X98="","",基本情報入力シート!X98)</f>
        <v/>
      </c>
      <c r="N73" s="143" t="str">
        <f>IF(基本情報入力シート!Y98="","",基本情報入力シート!Y98)</f>
        <v/>
      </c>
      <c r="O73" s="151"/>
      <c r="P73" s="47"/>
      <c r="Q73" s="953"/>
      <c r="R73" s="954"/>
      <c r="S73" s="140" t="str">
        <f>IFERROR(ROUNDDOWN(Q73*VLOOKUP(N73,【参考】数式用!$AR$2:$AW$50,MATCH(P73,【参考】数式用!$AT$4:$AW$4)+2,FALSE)*0.5, 0), "")</f>
        <v/>
      </c>
      <c r="T73" s="48"/>
      <c r="U73" s="142" t="str">
        <f>IFERROR(IF(AG73&lt;&gt;"",Q73*VLOOKUP(N73,【参考】数式用!$AG$2:$AL$50,MATCH(P73,【参考】数式用!$AI$4:$AL$4,0)+2,0), ""), "")</f>
        <v/>
      </c>
      <c r="V73" s="41"/>
      <c r="W73" s="951"/>
      <c r="X73" s="952"/>
      <c r="Y73" s="42"/>
      <c r="Z73" s="49"/>
      <c r="AA73" s="141" t="str">
        <f>IFERROR(IF(Y73="ー", "", ROUNDDOWN(Z73*VLOOKUP(N73,【参考】数式用!$AR$2:$AW$50,MATCH(Y73,【参考】数式用!$AT$4:$AW$4)+2,FALSE)*0.5, 0)), "")</f>
        <v/>
      </c>
      <c r="AB73" s="50"/>
      <c r="AC73" s="925" t="str">
        <f>IFERROR(IF(AG73&lt;&gt;"",Z73*VLOOKUP(N73,【参考】数式用!$AG$2:$AL$50,MATCH(Y73,【参考】数式用!$AI$4:$AL$4,0)+2,0), ""), "")</f>
        <v/>
      </c>
      <c r="AD73" s="925"/>
      <c r="AE73" s="420"/>
      <c r="AF73" s="54"/>
      <c r="AG73" s="435" t="str">
        <f>IFERROR(VLOOKUP(O73, 【参考】数式用!$AY$5:$AY$13, 1, FALSE), "")</f>
        <v/>
      </c>
      <c r="AH73" s="436" t="str">
        <f>IFERROR(VLOOKUP(N73, 【参考】数式用!$BA$2:$BB$50, 2, FALSE), "")</f>
        <v/>
      </c>
      <c r="AI73" s="437" t="str">
        <f t="shared" si="1"/>
        <v/>
      </c>
      <c r="AJ73" s="438" t="str">
        <f t="shared" si="2"/>
        <v/>
      </c>
      <c r="AK73" s="137"/>
      <c r="AL73" s="137"/>
      <c r="AM73" s="110"/>
      <c r="AN73" s="110"/>
      <c r="AO73" s="110"/>
      <c r="AP73" s="110"/>
      <c r="AQ73" s="110"/>
      <c r="AR73" s="110"/>
      <c r="AS73" s="110"/>
      <c r="AT73" s="110"/>
    </row>
    <row r="74" spans="1:46" s="109" customFormat="1" ht="30" customHeight="1">
      <c r="A74" s="139">
        <v>61</v>
      </c>
      <c r="B74" s="930" t="str">
        <f>IF(基本情報入力シート!C99="","",基本情報入力シート!C99)</f>
        <v/>
      </c>
      <c r="C74" s="931"/>
      <c r="D74" s="931"/>
      <c r="E74" s="931"/>
      <c r="F74" s="931"/>
      <c r="G74" s="931"/>
      <c r="H74" s="931"/>
      <c r="I74" s="932"/>
      <c r="J74" s="416" t="str">
        <f>IF(基本情報入力シート!M99="","",基本情報入力シート!M99)</f>
        <v/>
      </c>
      <c r="K74" s="417" t="str">
        <f>IF(基本情報入力シート!R99="","",基本情報入力シート!R99)</f>
        <v/>
      </c>
      <c r="L74" s="417" t="str">
        <f>IF(基本情報入力シート!W99="","",基本情報入力シート!W99)</f>
        <v/>
      </c>
      <c r="M74" s="416" t="str">
        <f>IF(基本情報入力シート!X99="","",基本情報入力シート!X99)</f>
        <v/>
      </c>
      <c r="N74" s="143" t="str">
        <f>IF(基本情報入力シート!Y99="","",基本情報入力シート!Y99)</f>
        <v/>
      </c>
      <c r="O74" s="151"/>
      <c r="P74" s="47"/>
      <c r="Q74" s="953"/>
      <c r="R74" s="954"/>
      <c r="S74" s="140" t="str">
        <f>IFERROR(ROUNDDOWN(Q74*VLOOKUP(N74,【参考】数式用!$AR$2:$AW$50,MATCH(P74,【参考】数式用!$AT$4:$AW$4)+2,FALSE)*0.5, 0), "")</f>
        <v/>
      </c>
      <c r="T74" s="48"/>
      <c r="U74" s="142" t="str">
        <f>IFERROR(IF(AG74&lt;&gt;"",Q74*VLOOKUP(N74,【参考】数式用!$AG$2:$AL$50,MATCH(P74,【参考】数式用!$AI$4:$AL$4,0)+2,0), ""), "")</f>
        <v/>
      </c>
      <c r="V74" s="41"/>
      <c r="W74" s="951"/>
      <c r="X74" s="952"/>
      <c r="Y74" s="42"/>
      <c r="Z74" s="49"/>
      <c r="AA74" s="141" t="str">
        <f>IFERROR(IF(Y74="ー", "", ROUNDDOWN(Z74*VLOOKUP(N74,【参考】数式用!$AR$2:$AW$50,MATCH(Y74,【参考】数式用!$AT$4:$AW$4)+2,FALSE)*0.5, 0)), "")</f>
        <v/>
      </c>
      <c r="AB74" s="50"/>
      <c r="AC74" s="925" t="str">
        <f>IFERROR(IF(AG74&lt;&gt;"",Z74*VLOOKUP(N74,【参考】数式用!$AG$2:$AL$50,MATCH(Y74,【参考】数式用!$AI$4:$AL$4,0)+2,0), ""), "")</f>
        <v/>
      </c>
      <c r="AD74" s="925"/>
      <c r="AE74" s="420"/>
      <c r="AF74" s="54"/>
      <c r="AG74" s="435" t="str">
        <f>IFERROR(VLOOKUP(O74, 【参考】数式用!$AY$5:$AY$13, 1, FALSE), "")</f>
        <v/>
      </c>
      <c r="AH74" s="436" t="str">
        <f>IFERROR(VLOOKUP(N74, 【参考】数式用!$BA$2:$BB$50, 2, FALSE), "")</f>
        <v/>
      </c>
      <c r="AI74" s="437" t="str">
        <f t="shared" si="1"/>
        <v/>
      </c>
      <c r="AJ74" s="438" t="str">
        <f t="shared" si="2"/>
        <v/>
      </c>
      <c r="AK74" s="137"/>
      <c r="AL74" s="137"/>
      <c r="AM74" s="110"/>
      <c r="AN74" s="110"/>
      <c r="AO74" s="110"/>
      <c r="AP74" s="110"/>
      <c r="AQ74" s="110"/>
      <c r="AR74" s="110"/>
      <c r="AS74" s="110"/>
      <c r="AT74" s="110"/>
    </row>
    <row r="75" spans="1:46" s="109" customFormat="1" ht="30" customHeight="1">
      <c r="A75" s="139">
        <v>62</v>
      </c>
      <c r="B75" s="930" t="str">
        <f>IF(基本情報入力シート!C100="","",基本情報入力シート!C100)</f>
        <v/>
      </c>
      <c r="C75" s="931"/>
      <c r="D75" s="931"/>
      <c r="E75" s="931"/>
      <c r="F75" s="931"/>
      <c r="G75" s="931"/>
      <c r="H75" s="931"/>
      <c r="I75" s="932"/>
      <c r="J75" s="416" t="str">
        <f>IF(基本情報入力シート!M100="","",基本情報入力シート!M100)</f>
        <v/>
      </c>
      <c r="K75" s="417" t="str">
        <f>IF(基本情報入力シート!R100="","",基本情報入力シート!R100)</f>
        <v/>
      </c>
      <c r="L75" s="417" t="str">
        <f>IF(基本情報入力シート!W100="","",基本情報入力シート!W100)</f>
        <v/>
      </c>
      <c r="M75" s="416" t="str">
        <f>IF(基本情報入力シート!X100="","",基本情報入力シート!X100)</f>
        <v/>
      </c>
      <c r="N75" s="143" t="str">
        <f>IF(基本情報入力シート!Y100="","",基本情報入力シート!Y100)</f>
        <v/>
      </c>
      <c r="O75" s="151"/>
      <c r="P75" s="47"/>
      <c r="Q75" s="953"/>
      <c r="R75" s="954"/>
      <c r="S75" s="140" t="str">
        <f>IFERROR(ROUNDDOWN(Q75*VLOOKUP(N75,【参考】数式用!$AR$2:$AW$50,MATCH(P75,【参考】数式用!$AT$4:$AW$4)+2,FALSE)*0.5, 0), "")</f>
        <v/>
      </c>
      <c r="T75" s="48"/>
      <c r="U75" s="142" t="str">
        <f>IFERROR(IF(AG75&lt;&gt;"",Q75*VLOOKUP(N75,【参考】数式用!$AG$2:$AL$50,MATCH(P75,【参考】数式用!$AI$4:$AL$4,0)+2,0), ""), "")</f>
        <v/>
      </c>
      <c r="V75" s="41"/>
      <c r="W75" s="951"/>
      <c r="X75" s="952"/>
      <c r="Y75" s="42"/>
      <c r="Z75" s="49"/>
      <c r="AA75" s="141" t="str">
        <f>IFERROR(IF(Y75="ー", "", ROUNDDOWN(Z75*VLOOKUP(N75,【参考】数式用!$AR$2:$AW$50,MATCH(Y75,【参考】数式用!$AT$4:$AW$4)+2,FALSE)*0.5, 0)), "")</f>
        <v/>
      </c>
      <c r="AB75" s="50"/>
      <c r="AC75" s="925" t="str">
        <f>IFERROR(IF(AG75&lt;&gt;"",Z75*VLOOKUP(N75,【参考】数式用!$AG$2:$AL$50,MATCH(Y75,【参考】数式用!$AI$4:$AL$4,0)+2,0), ""), "")</f>
        <v/>
      </c>
      <c r="AD75" s="925"/>
      <c r="AE75" s="420"/>
      <c r="AF75" s="54"/>
      <c r="AG75" s="435" t="str">
        <f>IFERROR(VLOOKUP(O75, 【参考】数式用!$AY$5:$AY$13, 1, FALSE), "")</f>
        <v/>
      </c>
      <c r="AH75" s="436" t="str">
        <f>IFERROR(VLOOKUP(N75, 【参考】数式用!$BA$2:$BB$50, 2, FALSE), "")</f>
        <v/>
      </c>
      <c r="AI75" s="437" t="str">
        <f t="shared" si="1"/>
        <v/>
      </c>
      <c r="AJ75" s="438" t="str">
        <f t="shared" si="2"/>
        <v/>
      </c>
      <c r="AK75" s="137"/>
      <c r="AL75" s="137"/>
      <c r="AM75" s="110"/>
      <c r="AN75" s="110"/>
      <c r="AO75" s="110"/>
      <c r="AP75" s="110"/>
      <c r="AQ75" s="110"/>
      <c r="AR75" s="110"/>
      <c r="AS75" s="110"/>
      <c r="AT75" s="110"/>
    </row>
    <row r="76" spans="1:46" s="109" customFormat="1" ht="30" customHeight="1">
      <c r="A76" s="139">
        <v>63</v>
      </c>
      <c r="B76" s="930" t="str">
        <f>IF(基本情報入力シート!C101="","",基本情報入力シート!C101)</f>
        <v/>
      </c>
      <c r="C76" s="931"/>
      <c r="D76" s="931"/>
      <c r="E76" s="931"/>
      <c r="F76" s="931"/>
      <c r="G76" s="931"/>
      <c r="H76" s="931"/>
      <c r="I76" s="932"/>
      <c r="J76" s="416" t="str">
        <f>IF(基本情報入力シート!M101="","",基本情報入力シート!M101)</f>
        <v/>
      </c>
      <c r="K76" s="417" t="str">
        <f>IF(基本情報入力シート!R101="","",基本情報入力シート!R101)</f>
        <v/>
      </c>
      <c r="L76" s="417" t="str">
        <f>IF(基本情報入力シート!W101="","",基本情報入力シート!W101)</f>
        <v/>
      </c>
      <c r="M76" s="416" t="str">
        <f>IF(基本情報入力シート!X101="","",基本情報入力シート!X101)</f>
        <v/>
      </c>
      <c r="N76" s="143" t="str">
        <f>IF(基本情報入力シート!Y101="","",基本情報入力シート!Y101)</f>
        <v/>
      </c>
      <c r="O76" s="151"/>
      <c r="P76" s="47"/>
      <c r="Q76" s="953"/>
      <c r="R76" s="954"/>
      <c r="S76" s="140" t="str">
        <f>IFERROR(ROUNDDOWN(Q76*VLOOKUP(N76,【参考】数式用!$AR$2:$AW$50,MATCH(P76,【参考】数式用!$AT$4:$AW$4)+2,FALSE)*0.5, 0), "")</f>
        <v/>
      </c>
      <c r="T76" s="48"/>
      <c r="U76" s="142" t="str">
        <f>IFERROR(IF(AG76&lt;&gt;"",Q76*VLOOKUP(N76,【参考】数式用!$AG$2:$AL$50,MATCH(P76,【参考】数式用!$AI$4:$AL$4,0)+2,0), ""), "")</f>
        <v/>
      </c>
      <c r="V76" s="41"/>
      <c r="W76" s="951"/>
      <c r="X76" s="952"/>
      <c r="Y76" s="42"/>
      <c r="Z76" s="49"/>
      <c r="AA76" s="141" t="str">
        <f>IFERROR(IF(Y76="ー", "", ROUNDDOWN(Z76*VLOOKUP(N76,【参考】数式用!$AR$2:$AW$50,MATCH(Y76,【参考】数式用!$AT$4:$AW$4)+2,FALSE)*0.5, 0)), "")</f>
        <v/>
      </c>
      <c r="AB76" s="50"/>
      <c r="AC76" s="925" t="str">
        <f>IFERROR(IF(AG76&lt;&gt;"",Z76*VLOOKUP(N76,【参考】数式用!$AG$2:$AL$50,MATCH(Y76,【参考】数式用!$AI$4:$AL$4,0)+2,0), ""), "")</f>
        <v/>
      </c>
      <c r="AD76" s="925"/>
      <c r="AE76" s="420"/>
      <c r="AF76" s="54"/>
      <c r="AG76" s="435" t="str">
        <f>IFERROR(VLOOKUP(O76, 【参考】数式用!$AY$5:$AY$13, 1, FALSE), "")</f>
        <v/>
      </c>
      <c r="AH76" s="436" t="str">
        <f>IFERROR(VLOOKUP(N76, 【参考】数式用!$BA$2:$BB$50, 2, FALSE), "")</f>
        <v/>
      </c>
      <c r="AI76" s="437" t="str">
        <f t="shared" si="1"/>
        <v/>
      </c>
      <c r="AJ76" s="438" t="str">
        <f t="shared" si="2"/>
        <v/>
      </c>
      <c r="AK76" s="137"/>
      <c r="AL76" s="137"/>
      <c r="AM76" s="110"/>
      <c r="AN76" s="110"/>
      <c r="AO76" s="110"/>
      <c r="AP76" s="110"/>
      <c r="AQ76" s="110"/>
      <c r="AR76" s="110"/>
      <c r="AS76" s="110"/>
      <c r="AT76" s="110"/>
    </row>
    <row r="77" spans="1:46" s="109" customFormat="1" ht="30" customHeight="1">
      <c r="A77" s="139">
        <v>64</v>
      </c>
      <c r="B77" s="930" t="str">
        <f>IF(基本情報入力シート!C102="","",基本情報入力シート!C102)</f>
        <v/>
      </c>
      <c r="C77" s="931"/>
      <c r="D77" s="931"/>
      <c r="E77" s="931"/>
      <c r="F77" s="931"/>
      <c r="G77" s="931"/>
      <c r="H77" s="931"/>
      <c r="I77" s="932"/>
      <c r="J77" s="416" t="str">
        <f>IF(基本情報入力シート!M102="","",基本情報入力シート!M102)</f>
        <v/>
      </c>
      <c r="K77" s="417" t="str">
        <f>IF(基本情報入力シート!R102="","",基本情報入力シート!R102)</f>
        <v/>
      </c>
      <c r="L77" s="417" t="str">
        <f>IF(基本情報入力シート!W102="","",基本情報入力シート!W102)</f>
        <v/>
      </c>
      <c r="M77" s="416" t="str">
        <f>IF(基本情報入力シート!X102="","",基本情報入力シート!X102)</f>
        <v/>
      </c>
      <c r="N77" s="143" t="str">
        <f>IF(基本情報入力シート!Y102="","",基本情報入力シート!Y102)</f>
        <v/>
      </c>
      <c r="O77" s="151"/>
      <c r="P77" s="47"/>
      <c r="Q77" s="953"/>
      <c r="R77" s="954"/>
      <c r="S77" s="140" t="str">
        <f>IFERROR(ROUNDDOWN(Q77*VLOOKUP(N77,【参考】数式用!$AR$2:$AW$50,MATCH(P77,【参考】数式用!$AT$4:$AW$4)+2,FALSE)*0.5, 0), "")</f>
        <v/>
      </c>
      <c r="T77" s="48"/>
      <c r="U77" s="142" t="str">
        <f>IFERROR(IF(AG77&lt;&gt;"",Q77*VLOOKUP(N77,【参考】数式用!$AG$2:$AL$50,MATCH(P77,【参考】数式用!$AI$4:$AL$4,0)+2,0), ""), "")</f>
        <v/>
      </c>
      <c r="V77" s="41"/>
      <c r="W77" s="951"/>
      <c r="X77" s="952"/>
      <c r="Y77" s="42"/>
      <c r="Z77" s="49"/>
      <c r="AA77" s="141" t="str">
        <f>IFERROR(IF(Y77="ー", "", ROUNDDOWN(Z77*VLOOKUP(N77,【参考】数式用!$AR$2:$AW$50,MATCH(Y77,【参考】数式用!$AT$4:$AW$4)+2,FALSE)*0.5, 0)), "")</f>
        <v/>
      </c>
      <c r="AB77" s="50"/>
      <c r="AC77" s="925" t="str">
        <f>IFERROR(IF(AG77&lt;&gt;"",Z77*VLOOKUP(N77,【参考】数式用!$AG$2:$AL$50,MATCH(Y77,【参考】数式用!$AI$4:$AL$4,0)+2,0), ""), "")</f>
        <v/>
      </c>
      <c r="AD77" s="925"/>
      <c r="AE77" s="420"/>
      <c r="AF77" s="54"/>
      <c r="AG77" s="435" t="str">
        <f>IFERROR(VLOOKUP(O77, 【参考】数式用!$AY$5:$AY$13, 1, FALSE), "")</f>
        <v/>
      </c>
      <c r="AH77" s="436" t="str">
        <f>IFERROR(VLOOKUP(N77, 【参考】数式用!$BA$2:$BB$50, 2, FALSE), "")</f>
        <v/>
      </c>
      <c r="AI77" s="437" t="str">
        <f t="shared" si="1"/>
        <v/>
      </c>
      <c r="AJ77" s="438" t="str">
        <f t="shared" si="2"/>
        <v/>
      </c>
      <c r="AK77" s="137"/>
      <c r="AL77" s="137"/>
      <c r="AM77" s="110"/>
      <c r="AN77" s="110"/>
      <c r="AO77" s="110"/>
      <c r="AP77" s="110"/>
      <c r="AQ77" s="110"/>
      <c r="AR77" s="110"/>
      <c r="AS77" s="110"/>
      <c r="AT77" s="110"/>
    </row>
    <row r="78" spans="1:46" s="109" customFormat="1" ht="30" customHeight="1">
      <c r="A78" s="139">
        <v>65</v>
      </c>
      <c r="B78" s="930" t="str">
        <f>IF(基本情報入力シート!C103="","",基本情報入力シート!C103)</f>
        <v/>
      </c>
      <c r="C78" s="931"/>
      <c r="D78" s="931"/>
      <c r="E78" s="931"/>
      <c r="F78" s="931"/>
      <c r="G78" s="931"/>
      <c r="H78" s="931"/>
      <c r="I78" s="932"/>
      <c r="J78" s="416" t="str">
        <f>IF(基本情報入力シート!M103="","",基本情報入力シート!M103)</f>
        <v/>
      </c>
      <c r="K78" s="417" t="str">
        <f>IF(基本情報入力シート!R103="","",基本情報入力シート!R103)</f>
        <v/>
      </c>
      <c r="L78" s="417" t="str">
        <f>IF(基本情報入力シート!W103="","",基本情報入力シート!W103)</f>
        <v/>
      </c>
      <c r="M78" s="416" t="str">
        <f>IF(基本情報入力シート!X103="","",基本情報入力シート!X103)</f>
        <v/>
      </c>
      <c r="N78" s="143" t="str">
        <f>IF(基本情報入力シート!Y103="","",基本情報入力シート!Y103)</f>
        <v/>
      </c>
      <c r="O78" s="151"/>
      <c r="P78" s="47"/>
      <c r="Q78" s="953"/>
      <c r="R78" s="954"/>
      <c r="S78" s="140" t="str">
        <f>IFERROR(ROUNDDOWN(Q78*VLOOKUP(N78,【参考】数式用!$AR$2:$AW$50,MATCH(P78,【参考】数式用!$AT$4:$AW$4)+2,FALSE)*0.5, 0), "")</f>
        <v/>
      </c>
      <c r="T78" s="48"/>
      <c r="U78" s="142" t="str">
        <f>IFERROR(IF(AG78&lt;&gt;"",Q78*VLOOKUP(N78,【参考】数式用!$AG$2:$AL$50,MATCH(P78,【参考】数式用!$AI$4:$AL$4,0)+2,0), ""), "")</f>
        <v/>
      </c>
      <c r="V78" s="41"/>
      <c r="W78" s="951"/>
      <c r="X78" s="952"/>
      <c r="Y78" s="42"/>
      <c r="Z78" s="49"/>
      <c r="AA78" s="141" t="str">
        <f>IFERROR(IF(Y78="ー", "", ROUNDDOWN(Z78*VLOOKUP(N78,【参考】数式用!$AR$2:$AW$50,MATCH(Y78,【参考】数式用!$AT$4:$AW$4)+2,FALSE)*0.5, 0)), "")</f>
        <v/>
      </c>
      <c r="AB78" s="50"/>
      <c r="AC78" s="925" t="str">
        <f>IFERROR(IF(AG78&lt;&gt;"",Z78*VLOOKUP(N78,【参考】数式用!$AG$2:$AL$50,MATCH(Y78,【参考】数式用!$AI$4:$AL$4,0)+2,0), ""), "")</f>
        <v/>
      </c>
      <c r="AD78" s="925"/>
      <c r="AE78" s="420"/>
      <c r="AF78" s="54"/>
      <c r="AG78" s="435" t="str">
        <f>IFERROR(VLOOKUP(O78, 【参考】数式用!$AY$5:$AY$13, 1, FALSE), "")</f>
        <v/>
      </c>
      <c r="AH78" s="436" t="str">
        <f>IFERROR(VLOOKUP(N78, 【参考】数式用!$BA$2:$BB$50, 2, FALSE), "")</f>
        <v/>
      </c>
      <c r="AI78" s="437" t="str">
        <f t="shared" si="1"/>
        <v/>
      </c>
      <c r="AJ78" s="438" t="str">
        <f t="shared" ref="AJ78:AJ113" si="3">IF(OR(Y78="処遇加算Ⅰ",Y78="処遇加算Ⅱ"),1,"")</f>
        <v/>
      </c>
      <c r="AK78" s="137"/>
      <c r="AL78" s="137"/>
      <c r="AM78" s="110"/>
      <c r="AN78" s="110"/>
      <c r="AO78" s="110"/>
      <c r="AP78" s="110"/>
      <c r="AQ78" s="110"/>
      <c r="AR78" s="110"/>
      <c r="AS78" s="110"/>
      <c r="AT78" s="110"/>
    </row>
    <row r="79" spans="1:46" s="109" customFormat="1" ht="30" customHeight="1">
      <c r="A79" s="139">
        <v>66</v>
      </c>
      <c r="B79" s="930" t="str">
        <f>IF(基本情報入力シート!C104="","",基本情報入力シート!C104)</f>
        <v/>
      </c>
      <c r="C79" s="931"/>
      <c r="D79" s="931"/>
      <c r="E79" s="931"/>
      <c r="F79" s="931"/>
      <c r="G79" s="931"/>
      <c r="H79" s="931"/>
      <c r="I79" s="932"/>
      <c r="J79" s="416" t="str">
        <f>IF(基本情報入力シート!M104="","",基本情報入力シート!M104)</f>
        <v/>
      </c>
      <c r="K79" s="417" t="str">
        <f>IF(基本情報入力シート!R104="","",基本情報入力シート!R104)</f>
        <v/>
      </c>
      <c r="L79" s="417" t="str">
        <f>IF(基本情報入力シート!W104="","",基本情報入力シート!W104)</f>
        <v/>
      </c>
      <c r="M79" s="416" t="str">
        <f>IF(基本情報入力シート!X104="","",基本情報入力シート!X104)</f>
        <v/>
      </c>
      <c r="N79" s="143" t="str">
        <f>IF(基本情報入力シート!Y104="","",基本情報入力シート!Y104)</f>
        <v/>
      </c>
      <c r="O79" s="151"/>
      <c r="P79" s="47"/>
      <c r="Q79" s="953"/>
      <c r="R79" s="954"/>
      <c r="S79" s="140" t="str">
        <f>IFERROR(ROUNDDOWN(Q79*VLOOKUP(N79,【参考】数式用!$AR$2:$AW$50,MATCH(P79,【参考】数式用!$AT$4:$AW$4)+2,FALSE)*0.5, 0), "")</f>
        <v/>
      </c>
      <c r="T79" s="48"/>
      <c r="U79" s="142" t="str">
        <f>IFERROR(IF(AG79&lt;&gt;"",Q79*VLOOKUP(N79,【参考】数式用!$AG$2:$AL$50,MATCH(P79,【参考】数式用!$AI$4:$AL$4,0)+2,0), ""), "")</f>
        <v/>
      </c>
      <c r="V79" s="41"/>
      <c r="W79" s="951"/>
      <c r="X79" s="952"/>
      <c r="Y79" s="42"/>
      <c r="Z79" s="49"/>
      <c r="AA79" s="141" t="str">
        <f>IFERROR(IF(Y79="ー", "", ROUNDDOWN(Z79*VLOOKUP(N79,【参考】数式用!$AR$2:$AW$50,MATCH(Y79,【参考】数式用!$AT$4:$AW$4)+2,FALSE)*0.5, 0)), "")</f>
        <v/>
      </c>
      <c r="AB79" s="50"/>
      <c r="AC79" s="925" t="str">
        <f>IFERROR(IF(AG79&lt;&gt;"",Z79*VLOOKUP(N79,【参考】数式用!$AG$2:$AL$50,MATCH(Y79,【参考】数式用!$AI$4:$AL$4,0)+2,0), ""), "")</f>
        <v/>
      </c>
      <c r="AD79" s="925"/>
      <c r="AE79" s="420"/>
      <c r="AF79" s="54"/>
      <c r="AG79" s="435" t="str">
        <f>IFERROR(VLOOKUP(O79, 【参考】数式用!$AY$5:$AY$13, 1, FALSE), "")</f>
        <v/>
      </c>
      <c r="AH79" s="436" t="str">
        <f>IFERROR(VLOOKUP(N79, 【参考】数式用!$BA$2:$BB$50, 2, FALSE), "")</f>
        <v/>
      </c>
      <c r="AI79" s="437" t="str">
        <f t="shared" ref="AI79:AI113" si="4">IF(AND(OR(P79="処遇加算Ⅰ",P79="処遇加算Ⅱ"),AH79="対象"), 1,"")</f>
        <v/>
      </c>
      <c r="AJ79" s="438" t="str">
        <f t="shared" si="3"/>
        <v/>
      </c>
      <c r="AK79" s="137"/>
      <c r="AL79" s="137"/>
      <c r="AM79" s="110"/>
      <c r="AN79" s="110"/>
      <c r="AO79" s="110"/>
      <c r="AP79" s="110"/>
      <c r="AQ79" s="110"/>
      <c r="AR79" s="110"/>
      <c r="AS79" s="110"/>
      <c r="AT79" s="110"/>
    </row>
    <row r="80" spans="1:46" s="109" customFormat="1" ht="30" customHeight="1">
      <c r="A80" s="139">
        <v>67</v>
      </c>
      <c r="B80" s="930" t="str">
        <f>IF(基本情報入力シート!C105="","",基本情報入力シート!C105)</f>
        <v/>
      </c>
      <c r="C80" s="931"/>
      <c r="D80" s="931"/>
      <c r="E80" s="931"/>
      <c r="F80" s="931"/>
      <c r="G80" s="931"/>
      <c r="H80" s="931"/>
      <c r="I80" s="932"/>
      <c r="J80" s="416" t="str">
        <f>IF(基本情報入力シート!M105="","",基本情報入力シート!M105)</f>
        <v/>
      </c>
      <c r="K80" s="417" t="str">
        <f>IF(基本情報入力シート!R105="","",基本情報入力シート!R105)</f>
        <v/>
      </c>
      <c r="L80" s="417" t="str">
        <f>IF(基本情報入力シート!W105="","",基本情報入力シート!W105)</f>
        <v/>
      </c>
      <c r="M80" s="416" t="str">
        <f>IF(基本情報入力シート!X105="","",基本情報入力シート!X105)</f>
        <v/>
      </c>
      <c r="N80" s="143" t="str">
        <f>IF(基本情報入力シート!Y105="","",基本情報入力シート!Y105)</f>
        <v/>
      </c>
      <c r="O80" s="151"/>
      <c r="P80" s="47"/>
      <c r="Q80" s="953"/>
      <c r="R80" s="954"/>
      <c r="S80" s="140" t="str">
        <f>IFERROR(ROUNDDOWN(Q80*VLOOKUP(N80,【参考】数式用!$AR$2:$AW$50,MATCH(P80,【参考】数式用!$AT$4:$AW$4)+2,FALSE)*0.5, 0), "")</f>
        <v/>
      </c>
      <c r="T80" s="48"/>
      <c r="U80" s="142" t="str">
        <f>IFERROR(IF(AG80&lt;&gt;"",Q80*VLOOKUP(N80,【参考】数式用!$AG$2:$AL$50,MATCH(P80,【参考】数式用!$AI$4:$AL$4,0)+2,0), ""), "")</f>
        <v/>
      </c>
      <c r="V80" s="41"/>
      <c r="W80" s="951"/>
      <c r="X80" s="952"/>
      <c r="Y80" s="42"/>
      <c r="Z80" s="49"/>
      <c r="AA80" s="141" t="str">
        <f>IFERROR(IF(Y80="ー", "", ROUNDDOWN(Z80*VLOOKUP(N80,【参考】数式用!$AR$2:$AW$50,MATCH(Y80,【参考】数式用!$AT$4:$AW$4)+2,FALSE)*0.5, 0)), "")</f>
        <v/>
      </c>
      <c r="AB80" s="50"/>
      <c r="AC80" s="925" t="str">
        <f>IFERROR(IF(AG80&lt;&gt;"",Z80*VLOOKUP(N80,【参考】数式用!$AG$2:$AL$50,MATCH(Y80,【参考】数式用!$AI$4:$AL$4,0)+2,0), ""), "")</f>
        <v/>
      </c>
      <c r="AD80" s="925"/>
      <c r="AE80" s="420"/>
      <c r="AF80" s="54"/>
      <c r="AG80" s="435" t="str">
        <f>IFERROR(VLOOKUP(O80, 【参考】数式用!$AY$5:$AY$13, 1, FALSE), "")</f>
        <v/>
      </c>
      <c r="AH80" s="436" t="str">
        <f>IFERROR(VLOOKUP(N80, 【参考】数式用!$BA$2:$BB$50, 2, FALSE), "")</f>
        <v/>
      </c>
      <c r="AI80" s="437" t="str">
        <f t="shared" si="4"/>
        <v/>
      </c>
      <c r="AJ80" s="438" t="str">
        <f t="shared" si="3"/>
        <v/>
      </c>
      <c r="AK80" s="137"/>
      <c r="AL80" s="137"/>
      <c r="AM80" s="110"/>
      <c r="AN80" s="110"/>
      <c r="AO80" s="110"/>
      <c r="AP80" s="110"/>
      <c r="AQ80" s="110"/>
      <c r="AR80" s="110"/>
      <c r="AS80" s="110"/>
      <c r="AT80" s="110"/>
    </row>
    <row r="81" spans="1:46" s="109" customFormat="1" ht="30" customHeight="1">
      <c r="A81" s="139">
        <v>68</v>
      </c>
      <c r="B81" s="930" t="str">
        <f>IF(基本情報入力シート!C106="","",基本情報入力シート!C106)</f>
        <v/>
      </c>
      <c r="C81" s="931"/>
      <c r="D81" s="931"/>
      <c r="E81" s="931"/>
      <c r="F81" s="931"/>
      <c r="G81" s="931"/>
      <c r="H81" s="931"/>
      <c r="I81" s="932"/>
      <c r="J81" s="416" t="str">
        <f>IF(基本情報入力シート!M106="","",基本情報入力シート!M106)</f>
        <v/>
      </c>
      <c r="K81" s="417" t="str">
        <f>IF(基本情報入力シート!R106="","",基本情報入力シート!R106)</f>
        <v/>
      </c>
      <c r="L81" s="417" t="str">
        <f>IF(基本情報入力シート!W106="","",基本情報入力シート!W106)</f>
        <v/>
      </c>
      <c r="M81" s="416" t="str">
        <f>IF(基本情報入力シート!X106="","",基本情報入力シート!X106)</f>
        <v/>
      </c>
      <c r="N81" s="143" t="str">
        <f>IF(基本情報入力シート!Y106="","",基本情報入力シート!Y106)</f>
        <v/>
      </c>
      <c r="O81" s="151"/>
      <c r="P81" s="47"/>
      <c r="Q81" s="953"/>
      <c r="R81" s="954"/>
      <c r="S81" s="140" t="str">
        <f>IFERROR(ROUNDDOWN(Q81*VLOOKUP(N81,【参考】数式用!$AR$2:$AW$50,MATCH(P81,【参考】数式用!$AT$4:$AW$4)+2,FALSE)*0.5, 0), "")</f>
        <v/>
      </c>
      <c r="T81" s="48"/>
      <c r="U81" s="142" t="str">
        <f>IFERROR(IF(AG81&lt;&gt;"",Q81*VLOOKUP(N81,【参考】数式用!$AG$2:$AL$50,MATCH(P81,【参考】数式用!$AI$4:$AL$4,0)+2,0), ""), "")</f>
        <v/>
      </c>
      <c r="V81" s="41"/>
      <c r="W81" s="951"/>
      <c r="X81" s="952"/>
      <c r="Y81" s="42"/>
      <c r="Z81" s="49"/>
      <c r="AA81" s="141" t="str">
        <f>IFERROR(IF(Y81="ー", "", ROUNDDOWN(Z81*VLOOKUP(N81,【参考】数式用!$AR$2:$AW$50,MATCH(Y81,【参考】数式用!$AT$4:$AW$4)+2,FALSE)*0.5, 0)), "")</f>
        <v/>
      </c>
      <c r="AB81" s="50"/>
      <c r="AC81" s="925" t="str">
        <f>IFERROR(IF(AG81&lt;&gt;"",Z81*VLOOKUP(N81,【参考】数式用!$AG$2:$AL$50,MATCH(Y81,【参考】数式用!$AI$4:$AL$4,0)+2,0), ""), "")</f>
        <v/>
      </c>
      <c r="AD81" s="925"/>
      <c r="AE81" s="420"/>
      <c r="AF81" s="54"/>
      <c r="AG81" s="435" t="str">
        <f>IFERROR(VLOOKUP(O81, 【参考】数式用!$AY$5:$AY$13, 1, FALSE), "")</f>
        <v/>
      </c>
      <c r="AH81" s="436" t="str">
        <f>IFERROR(VLOOKUP(N81, 【参考】数式用!$BA$2:$BB$50, 2, FALSE), "")</f>
        <v/>
      </c>
      <c r="AI81" s="437" t="str">
        <f t="shared" si="4"/>
        <v/>
      </c>
      <c r="AJ81" s="438" t="str">
        <f t="shared" si="3"/>
        <v/>
      </c>
      <c r="AK81" s="137"/>
      <c r="AL81" s="137"/>
      <c r="AM81" s="110"/>
      <c r="AN81" s="110"/>
      <c r="AO81" s="110"/>
      <c r="AP81" s="110"/>
      <c r="AQ81" s="110"/>
      <c r="AR81" s="110"/>
      <c r="AS81" s="110"/>
      <c r="AT81" s="110"/>
    </row>
    <row r="82" spans="1:46" s="109" customFormat="1" ht="30" customHeight="1">
      <c r="A82" s="139">
        <v>69</v>
      </c>
      <c r="B82" s="930" t="str">
        <f>IF(基本情報入力シート!C107="","",基本情報入力シート!C107)</f>
        <v/>
      </c>
      <c r="C82" s="931"/>
      <c r="D82" s="931"/>
      <c r="E82" s="931"/>
      <c r="F82" s="931"/>
      <c r="G82" s="931"/>
      <c r="H82" s="931"/>
      <c r="I82" s="932"/>
      <c r="J82" s="416" t="str">
        <f>IF(基本情報入力シート!M107="","",基本情報入力シート!M107)</f>
        <v/>
      </c>
      <c r="K82" s="417" t="str">
        <f>IF(基本情報入力シート!R107="","",基本情報入力シート!R107)</f>
        <v/>
      </c>
      <c r="L82" s="417" t="str">
        <f>IF(基本情報入力シート!W107="","",基本情報入力シート!W107)</f>
        <v/>
      </c>
      <c r="M82" s="416" t="str">
        <f>IF(基本情報入力シート!X107="","",基本情報入力シート!X107)</f>
        <v/>
      </c>
      <c r="N82" s="143" t="str">
        <f>IF(基本情報入力シート!Y107="","",基本情報入力シート!Y107)</f>
        <v/>
      </c>
      <c r="O82" s="151"/>
      <c r="P82" s="47"/>
      <c r="Q82" s="953"/>
      <c r="R82" s="954"/>
      <c r="S82" s="140" t="str">
        <f>IFERROR(ROUNDDOWN(Q82*VLOOKUP(N82,【参考】数式用!$AR$2:$AW$50,MATCH(P82,【参考】数式用!$AT$4:$AW$4)+2,FALSE)*0.5, 0), "")</f>
        <v/>
      </c>
      <c r="T82" s="48"/>
      <c r="U82" s="142" t="str">
        <f>IFERROR(IF(AG82&lt;&gt;"",Q82*VLOOKUP(N82,【参考】数式用!$AG$2:$AL$50,MATCH(P82,【参考】数式用!$AI$4:$AL$4,0)+2,0), ""), "")</f>
        <v/>
      </c>
      <c r="V82" s="41"/>
      <c r="W82" s="951"/>
      <c r="X82" s="952"/>
      <c r="Y82" s="42"/>
      <c r="Z82" s="49"/>
      <c r="AA82" s="141" t="str">
        <f>IFERROR(IF(Y82="ー", "", ROUNDDOWN(Z82*VLOOKUP(N82,【参考】数式用!$AR$2:$AW$50,MATCH(Y82,【参考】数式用!$AT$4:$AW$4)+2,FALSE)*0.5, 0)), "")</f>
        <v/>
      </c>
      <c r="AB82" s="50"/>
      <c r="AC82" s="925" t="str">
        <f>IFERROR(IF(AG82&lt;&gt;"",Z82*VLOOKUP(N82,【参考】数式用!$AG$2:$AL$50,MATCH(Y82,【参考】数式用!$AI$4:$AL$4,0)+2,0), ""), "")</f>
        <v/>
      </c>
      <c r="AD82" s="925"/>
      <c r="AE82" s="420"/>
      <c r="AF82" s="54"/>
      <c r="AG82" s="435" t="str">
        <f>IFERROR(VLOOKUP(O82, 【参考】数式用!$AY$5:$AY$13, 1, FALSE), "")</f>
        <v/>
      </c>
      <c r="AH82" s="436" t="str">
        <f>IFERROR(VLOOKUP(N82, 【参考】数式用!$BA$2:$BB$50, 2, FALSE), "")</f>
        <v/>
      </c>
      <c r="AI82" s="437" t="str">
        <f t="shared" si="4"/>
        <v/>
      </c>
      <c r="AJ82" s="438" t="str">
        <f t="shared" si="3"/>
        <v/>
      </c>
      <c r="AK82" s="137"/>
      <c r="AL82" s="137"/>
      <c r="AM82" s="110"/>
      <c r="AN82" s="110"/>
      <c r="AO82" s="110"/>
      <c r="AP82" s="110"/>
      <c r="AQ82" s="110"/>
      <c r="AR82" s="110"/>
      <c r="AS82" s="110"/>
      <c r="AT82" s="110"/>
    </row>
    <row r="83" spans="1:46" s="109" customFormat="1" ht="30" customHeight="1">
      <c r="A83" s="139">
        <v>70</v>
      </c>
      <c r="B83" s="930" t="str">
        <f>IF(基本情報入力シート!C108="","",基本情報入力シート!C108)</f>
        <v/>
      </c>
      <c r="C83" s="931"/>
      <c r="D83" s="931"/>
      <c r="E83" s="931"/>
      <c r="F83" s="931"/>
      <c r="G83" s="931"/>
      <c r="H83" s="931"/>
      <c r="I83" s="932"/>
      <c r="J83" s="416" t="str">
        <f>IF(基本情報入力シート!M108="","",基本情報入力シート!M108)</f>
        <v/>
      </c>
      <c r="K83" s="417" t="str">
        <f>IF(基本情報入力シート!R108="","",基本情報入力シート!R108)</f>
        <v/>
      </c>
      <c r="L83" s="417" t="str">
        <f>IF(基本情報入力シート!W108="","",基本情報入力シート!W108)</f>
        <v/>
      </c>
      <c r="M83" s="416" t="str">
        <f>IF(基本情報入力シート!X108="","",基本情報入力シート!X108)</f>
        <v/>
      </c>
      <c r="N83" s="143" t="str">
        <f>IF(基本情報入力シート!Y108="","",基本情報入力シート!Y108)</f>
        <v/>
      </c>
      <c r="O83" s="151"/>
      <c r="P83" s="47"/>
      <c r="Q83" s="953"/>
      <c r="R83" s="954"/>
      <c r="S83" s="140" t="str">
        <f>IFERROR(ROUNDDOWN(Q83*VLOOKUP(N83,【参考】数式用!$AR$2:$AW$50,MATCH(P83,【参考】数式用!$AT$4:$AW$4)+2,FALSE)*0.5, 0), "")</f>
        <v/>
      </c>
      <c r="T83" s="48"/>
      <c r="U83" s="142" t="str">
        <f>IFERROR(IF(AG83&lt;&gt;"",Q83*VLOOKUP(N83,【参考】数式用!$AG$2:$AL$50,MATCH(P83,【参考】数式用!$AI$4:$AL$4,0)+2,0), ""), "")</f>
        <v/>
      </c>
      <c r="V83" s="41"/>
      <c r="W83" s="951"/>
      <c r="X83" s="952"/>
      <c r="Y83" s="42"/>
      <c r="Z83" s="49"/>
      <c r="AA83" s="141" t="str">
        <f>IFERROR(IF(Y83="ー", "", ROUNDDOWN(Z83*VLOOKUP(N83,【参考】数式用!$AR$2:$AW$50,MATCH(Y83,【参考】数式用!$AT$4:$AW$4)+2,FALSE)*0.5, 0)), "")</f>
        <v/>
      </c>
      <c r="AB83" s="50"/>
      <c r="AC83" s="925" t="str">
        <f>IFERROR(IF(AG83&lt;&gt;"",Z83*VLOOKUP(N83,【参考】数式用!$AG$2:$AL$50,MATCH(Y83,【参考】数式用!$AI$4:$AL$4,0)+2,0), ""), "")</f>
        <v/>
      </c>
      <c r="AD83" s="925"/>
      <c r="AE83" s="420"/>
      <c r="AF83" s="54"/>
      <c r="AG83" s="435" t="str">
        <f>IFERROR(VLOOKUP(O83, 【参考】数式用!$AY$5:$AY$13, 1, FALSE), "")</f>
        <v/>
      </c>
      <c r="AH83" s="436" t="str">
        <f>IFERROR(VLOOKUP(N83, 【参考】数式用!$BA$2:$BB$50, 2, FALSE), "")</f>
        <v/>
      </c>
      <c r="AI83" s="437" t="str">
        <f t="shared" si="4"/>
        <v/>
      </c>
      <c r="AJ83" s="438" t="str">
        <f t="shared" si="3"/>
        <v/>
      </c>
      <c r="AK83" s="137"/>
      <c r="AL83" s="137"/>
      <c r="AM83" s="110"/>
      <c r="AN83" s="110"/>
      <c r="AO83" s="110"/>
      <c r="AP83" s="110"/>
      <c r="AQ83" s="110"/>
      <c r="AR83" s="110"/>
      <c r="AS83" s="110"/>
      <c r="AT83" s="110"/>
    </row>
    <row r="84" spans="1:46" s="109" customFormat="1" ht="30" customHeight="1">
      <c r="A84" s="139">
        <v>71</v>
      </c>
      <c r="B84" s="930" t="str">
        <f>IF(基本情報入力シート!C109="","",基本情報入力シート!C109)</f>
        <v/>
      </c>
      <c r="C84" s="931"/>
      <c r="D84" s="931"/>
      <c r="E84" s="931"/>
      <c r="F84" s="931"/>
      <c r="G84" s="931"/>
      <c r="H84" s="931"/>
      <c r="I84" s="932"/>
      <c r="J84" s="416" t="str">
        <f>IF(基本情報入力シート!M109="","",基本情報入力シート!M109)</f>
        <v/>
      </c>
      <c r="K84" s="417" t="str">
        <f>IF(基本情報入力シート!R109="","",基本情報入力シート!R109)</f>
        <v/>
      </c>
      <c r="L84" s="417" t="str">
        <f>IF(基本情報入力シート!W109="","",基本情報入力シート!W109)</f>
        <v/>
      </c>
      <c r="M84" s="416" t="str">
        <f>IF(基本情報入力シート!X109="","",基本情報入力シート!X109)</f>
        <v/>
      </c>
      <c r="N84" s="143" t="str">
        <f>IF(基本情報入力シート!Y109="","",基本情報入力シート!Y109)</f>
        <v/>
      </c>
      <c r="O84" s="151"/>
      <c r="P84" s="47"/>
      <c r="Q84" s="953"/>
      <c r="R84" s="954"/>
      <c r="S84" s="140" t="str">
        <f>IFERROR(ROUNDDOWN(Q84*VLOOKUP(N84,【参考】数式用!$AR$2:$AW$50,MATCH(P84,【参考】数式用!$AT$4:$AW$4)+2,FALSE)*0.5, 0), "")</f>
        <v/>
      </c>
      <c r="T84" s="48"/>
      <c r="U84" s="142" t="str">
        <f>IFERROR(IF(AG84&lt;&gt;"",Q84*VLOOKUP(N84,【参考】数式用!$AG$2:$AL$50,MATCH(P84,【参考】数式用!$AI$4:$AL$4,0)+2,0), ""), "")</f>
        <v/>
      </c>
      <c r="V84" s="41"/>
      <c r="W84" s="951"/>
      <c r="X84" s="952"/>
      <c r="Y84" s="42"/>
      <c r="Z84" s="49"/>
      <c r="AA84" s="141" t="str">
        <f>IFERROR(IF(Y84="ー", "", ROUNDDOWN(Z84*VLOOKUP(N84,【参考】数式用!$AR$2:$AW$50,MATCH(Y84,【参考】数式用!$AT$4:$AW$4)+2,FALSE)*0.5, 0)), "")</f>
        <v/>
      </c>
      <c r="AB84" s="50"/>
      <c r="AC84" s="925" t="str">
        <f>IFERROR(IF(AG84&lt;&gt;"",Z84*VLOOKUP(N84,【参考】数式用!$AG$2:$AL$50,MATCH(Y84,【参考】数式用!$AI$4:$AL$4,0)+2,0), ""), "")</f>
        <v/>
      </c>
      <c r="AD84" s="925"/>
      <c r="AE84" s="420"/>
      <c r="AF84" s="54"/>
      <c r="AG84" s="435" t="str">
        <f>IFERROR(VLOOKUP(O84, 【参考】数式用!$AY$5:$AY$13, 1, FALSE), "")</f>
        <v/>
      </c>
      <c r="AH84" s="436" t="str">
        <f>IFERROR(VLOOKUP(N84, 【参考】数式用!$BA$2:$BB$50, 2, FALSE), "")</f>
        <v/>
      </c>
      <c r="AI84" s="437" t="str">
        <f t="shared" si="4"/>
        <v/>
      </c>
      <c r="AJ84" s="438" t="str">
        <f t="shared" si="3"/>
        <v/>
      </c>
      <c r="AK84" s="137"/>
      <c r="AL84" s="137"/>
      <c r="AM84" s="110"/>
      <c r="AN84" s="110"/>
      <c r="AO84" s="110"/>
      <c r="AP84" s="110"/>
      <c r="AQ84" s="110"/>
      <c r="AR84" s="110"/>
      <c r="AS84" s="110"/>
      <c r="AT84" s="110"/>
    </row>
    <row r="85" spans="1:46" s="109" customFormat="1" ht="30" customHeight="1">
      <c r="A85" s="139">
        <v>72</v>
      </c>
      <c r="B85" s="930" t="str">
        <f>IF(基本情報入力シート!C110="","",基本情報入力シート!C110)</f>
        <v/>
      </c>
      <c r="C85" s="931"/>
      <c r="D85" s="931"/>
      <c r="E85" s="931"/>
      <c r="F85" s="931"/>
      <c r="G85" s="931"/>
      <c r="H85" s="931"/>
      <c r="I85" s="932"/>
      <c r="J85" s="416" t="str">
        <f>IF(基本情報入力シート!M110="","",基本情報入力シート!M110)</f>
        <v/>
      </c>
      <c r="K85" s="417" t="str">
        <f>IF(基本情報入力シート!R110="","",基本情報入力シート!R110)</f>
        <v/>
      </c>
      <c r="L85" s="417" t="str">
        <f>IF(基本情報入力シート!W110="","",基本情報入力シート!W110)</f>
        <v/>
      </c>
      <c r="M85" s="416" t="str">
        <f>IF(基本情報入力シート!X110="","",基本情報入力シート!X110)</f>
        <v/>
      </c>
      <c r="N85" s="143" t="str">
        <f>IF(基本情報入力シート!Y110="","",基本情報入力シート!Y110)</f>
        <v/>
      </c>
      <c r="O85" s="151"/>
      <c r="P85" s="47"/>
      <c r="Q85" s="953"/>
      <c r="R85" s="954"/>
      <c r="S85" s="140" t="str">
        <f>IFERROR(ROUNDDOWN(Q85*VLOOKUP(N85,【参考】数式用!$AR$2:$AW$50,MATCH(P85,【参考】数式用!$AT$4:$AW$4)+2,FALSE)*0.5, 0), "")</f>
        <v/>
      </c>
      <c r="T85" s="48"/>
      <c r="U85" s="142" t="str">
        <f>IFERROR(IF(AG85&lt;&gt;"",Q85*VLOOKUP(N85,【参考】数式用!$AG$2:$AL$50,MATCH(P85,【参考】数式用!$AI$4:$AL$4,0)+2,0), ""), "")</f>
        <v/>
      </c>
      <c r="V85" s="41"/>
      <c r="W85" s="951"/>
      <c r="X85" s="952"/>
      <c r="Y85" s="42"/>
      <c r="Z85" s="49"/>
      <c r="AA85" s="141" t="str">
        <f>IFERROR(IF(Y85="ー", "", ROUNDDOWN(Z85*VLOOKUP(N85,【参考】数式用!$AR$2:$AW$50,MATCH(Y85,【参考】数式用!$AT$4:$AW$4)+2,FALSE)*0.5, 0)), "")</f>
        <v/>
      </c>
      <c r="AB85" s="50"/>
      <c r="AC85" s="925" t="str">
        <f>IFERROR(IF(AG85&lt;&gt;"",Z85*VLOOKUP(N85,【参考】数式用!$AG$2:$AL$50,MATCH(Y85,【参考】数式用!$AI$4:$AL$4,0)+2,0), ""), "")</f>
        <v/>
      </c>
      <c r="AD85" s="925"/>
      <c r="AE85" s="420"/>
      <c r="AF85" s="54"/>
      <c r="AG85" s="435" t="str">
        <f>IFERROR(VLOOKUP(O85, 【参考】数式用!$AY$5:$AY$13, 1, FALSE), "")</f>
        <v/>
      </c>
      <c r="AH85" s="436" t="str">
        <f>IFERROR(VLOOKUP(N85, 【参考】数式用!$BA$2:$BB$50, 2, FALSE), "")</f>
        <v/>
      </c>
      <c r="AI85" s="437" t="str">
        <f t="shared" si="4"/>
        <v/>
      </c>
      <c r="AJ85" s="438" t="str">
        <f t="shared" si="3"/>
        <v/>
      </c>
      <c r="AK85" s="137"/>
      <c r="AL85" s="137"/>
      <c r="AM85" s="110"/>
      <c r="AN85" s="110"/>
      <c r="AO85" s="110"/>
      <c r="AP85" s="110"/>
      <c r="AQ85" s="110"/>
      <c r="AR85" s="110"/>
      <c r="AS85" s="110"/>
      <c r="AT85" s="110"/>
    </row>
    <row r="86" spans="1:46" s="109" customFormat="1" ht="30" customHeight="1">
      <c r="A86" s="139">
        <v>73</v>
      </c>
      <c r="B86" s="930" t="str">
        <f>IF(基本情報入力シート!C111="","",基本情報入力シート!C111)</f>
        <v/>
      </c>
      <c r="C86" s="931"/>
      <c r="D86" s="931"/>
      <c r="E86" s="931"/>
      <c r="F86" s="931"/>
      <c r="G86" s="931"/>
      <c r="H86" s="931"/>
      <c r="I86" s="932"/>
      <c r="J86" s="416" t="str">
        <f>IF(基本情報入力シート!M111="","",基本情報入力シート!M111)</f>
        <v/>
      </c>
      <c r="K86" s="417" t="str">
        <f>IF(基本情報入力シート!R111="","",基本情報入力シート!R111)</f>
        <v/>
      </c>
      <c r="L86" s="417" t="str">
        <f>IF(基本情報入力シート!W111="","",基本情報入力シート!W111)</f>
        <v/>
      </c>
      <c r="M86" s="416" t="str">
        <f>IF(基本情報入力シート!X111="","",基本情報入力シート!X111)</f>
        <v/>
      </c>
      <c r="N86" s="143" t="str">
        <f>IF(基本情報入力シート!Y111="","",基本情報入力シート!Y111)</f>
        <v/>
      </c>
      <c r="O86" s="151"/>
      <c r="P86" s="47"/>
      <c r="Q86" s="953"/>
      <c r="R86" s="954"/>
      <c r="S86" s="140" t="str">
        <f>IFERROR(ROUNDDOWN(Q86*VLOOKUP(N86,【参考】数式用!$AR$2:$AW$50,MATCH(P86,【参考】数式用!$AT$4:$AW$4)+2,FALSE)*0.5, 0), "")</f>
        <v/>
      </c>
      <c r="T86" s="48"/>
      <c r="U86" s="142" t="str">
        <f>IFERROR(IF(AG86&lt;&gt;"",Q86*VLOOKUP(N86,【参考】数式用!$AG$2:$AL$50,MATCH(P86,【参考】数式用!$AI$4:$AL$4,0)+2,0), ""), "")</f>
        <v/>
      </c>
      <c r="V86" s="41"/>
      <c r="W86" s="951"/>
      <c r="X86" s="952"/>
      <c r="Y86" s="42"/>
      <c r="Z86" s="49"/>
      <c r="AA86" s="141" t="str">
        <f>IFERROR(IF(Y86="ー", "", ROUNDDOWN(Z86*VLOOKUP(N86,【参考】数式用!$AR$2:$AW$50,MATCH(Y86,【参考】数式用!$AT$4:$AW$4)+2,FALSE)*0.5, 0)), "")</f>
        <v/>
      </c>
      <c r="AB86" s="50"/>
      <c r="AC86" s="925" t="str">
        <f>IFERROR(IF(AG86&lt;&gt;"",Z86*VLOOKUP(N86,【参考】数式用!$AG$2:$AL$50,MATCH(Y86,【参考】数式用!$AI$4:$AL$4,0)+2,0), ""), "")</f>
        <v/>
      </c>
      <c r="AD86" s="925"/>
      <c r="AE86" s="420"/>
      <c r="AF86" s="54"/>
      <c r="AG86" s="435" t="str">
        <f>IFERROR(VLOOKUP(O86, 【参考】数式用!$AY$5:$AY$13, 1, FALSE), "")</f>
        <v/>
      </c>
      <c r="AH86" s="436" t="str">
        <f>IFERROR(VLOOKUP(N86, 【参考】数式用!$BA$2:$BB$50, 2, FALSE), "")</f>
        <v/>
      </c>
      <c r="AI86" s="437" t="str">
        <f t="shared" si="4"/>
        <v/>
      </c>
      <c r="AJ86" s="438" t="str">
        <f t="shared" si="3"/>
        <v/>
      </c>
      <c r="AK86" s="137"/>
      <c r="AL86" s="137"/>
      <c r="AM86" s="110"/>
      <c r="AN86" s="110"/>
      <c r="AO86" s="110"/>
      <c r="AP86" s="110"/>
      <c r="AQ86" s="110"/>
      <c r="AR86" s="110"/>
      <c r="AS86" s="110"/>
      <c r="AT86" s="110"/>
    </row>
    <row r="87" spans="1:46" s="109" customFormat="1" ht="30" customHeight="1">
      <c r="A87" s="139">
        <v>74</v>
      </c>
      <c r="B87" s="930" t="str">
        <f>IF(基本情報入力シート!C112="","",基本情報入力シート!C112)</f>
        <v/>
      </c>
      <c r="C87" s="931"/>
      <c r="D87" s="931"/>
      <c r="E87" s="931"/>
      <c r="F87" s="931"/>
      <c r="G87" s="931"/>
      <c r="H87" s="931"/>
      <c r="I87" s="932"/>
      <c r="J87" s="416" t="str">
        <f>IF(基本情報入力シート!M112="","",基本情報入力シート!M112)</f>
        <v/>
      </c>
      <c r="K87" s="417" t="str">
        <f>IF(基本情報入力シート!R112="","",基本情報入力シート!R112)</f>
        <v/>
      </c>
      <c r="L87" s="417" t="str">
        <f>IF(基本情報入力シート!W112="","",基本情報入力シート!W112)</f>
        <v/>
      </c>
      <c r="M87" s="416" t="str">
        <f>IF(基本情報入力シート!X112="","",基本情報入力シート!X112)</f>
        <v/>
      </c>
      <c r="N87" s="143" t="str">
        <f>IF(基本情報入力シート!Y112="","",基本情報入力シート!Y112)</f>
        <v/>
      </c>
      <c r="O87" s="151"/>
      <c r="P87" s="47"/>
      <c r="Q87" s="953"/>
      <c r="R87" s="954"/>
      <c r="S87" s="140" t="str">
        <f>IFERROR(ROUNDDOWN(Q87*VLOOKUP(N87,【参考】数式用!$AR$2:$AW$50,MATCH(P87,【参考】数式用!$AT$4:$AW$4)+2,FALSE)*0.5, 0), "")</f>
        <v/>
      </c>
      <c r="T87" s="48"/>
      <c r="U87" s="142" t="str">
        <f>IFERROR(IF(AG87&lt;&gt;"",Q87*VLOOKUP(N87,【参考】数式用!$AG$2:$AL$50,MATCH(P87,【参考】数式用!$AI$4:$AL$4,0)+2,0), ""), "")</f>
        <v/>
      </c>
      <c r="V87" s="41"/>
      <c r="W87" s="951"/>
      <c r="X87" s="952"/>
      <c r="Y87" s="42"/>
      <c r="Z87" s="49"/>
      <c r="AA87" s="141" t="str">
        <f>IFERROR(IF(Y87="ー", "", ROUNDDOWN(Z87*VLOOKUP(N87,【参考】数式用!$AR$2:$AW$50,MATCH(Y87,【参考】数式用!$AT$4:$AW$4)+2,FALSE)*0.5, 0)), "")</f>
        <v/>
      </c>
      <c r="AB87" s="50"/>
      <c r="AC87" s="925" t="str">
        <f>IFERROR(IF(AG87&lt;&gt;"",Z87*VLOOKUP(N87,【参考】数式用!$AG$2:$AL$50,MATCH(Y87,【参考】数式用!$AI$4:$AL$4,0)+2,0), ""), "")</f>
        <v/>
      </c>
      <c r="AD87" s="925"/>
      <c r="AE87" s="420"/>
      <c r="AF87" s="54"/>
      <c r="AG87" s="435" t="str">
        <f>IFERROR(VLOOKUP(O87, 【参考】数式用!$AY$5:$AY$13, 1, FALSE), "")</f>
        <v/>
      </c>
      <c r="AH87" s="436" t="str">
        <f>IFERROR(VLOOKUP(N87, 【参考】数式用!$BA$2:$BB$50, 2, FALSE), "")</f>
        <v/>
      </c>
      <c r="AI87" s="437" t="str">
        <f t="shared" si="4"/>
        <v/>
      </c>
      <c r="AJ87" s="438" t="str">
        <f t="shared" si="3"/>
        <v/>
      </c>
      <c r="AK87" s="137"/>
      <c r="AL87" s="137"/>
      <c r="AM87" s="110"/>
      <c r="AN87" s="110"/>
      <c r="AO87" s="110"/>
      <c r="AP87" s="110"/>
      <c r="AQ87" s="110"/>
      <c r="AR87" s="110"/>
      <c r="AS87" s="110"/>
      <c r="AT87" s="110"/>
    </row>
    <row r="88" spans="1:46" s="109" customFormat="1" ht="30" customHeight="1">
      <c r="A88" s="139">
        <v>75</v>
      </c>
      <c r="B88" s="930" t="str">
        <f>IF(基本情報入力シート!C113="","",基本情報入力シート!C113)</f>
        <v/>
      </c>
      <c r="C88" s="931"/>
      <c r="D88" s="931"/>
      <c r="E88" s="931"/>
      <c r="F88" s="931"/>
      <c r="G88" s="931"/>
      <c r="H88" s="931"/>
      <c r="I88" s="932"/>
      <c r="J88" s="416" t="str">
        <f>IF(基本情報入力シート!M113="","",基本情報入力シート!M113)</f>
        <v/>
      </c>
      <c r="K88" s="417" t="str">
        <f>IF(基本情報入力シート!R113="","",基本情報入力シート!R113)</f>
        <v/>
      </c>
      <c r="L88" s="417" t="str">
        <f>IF(基本情報入力シート!W113="","",基本情報入力シート!W113)</f>
        <v/>
      </c>
      <c r="M88" s="416" t="str">
        <f>IF(基本情報入力シート!X113="","",基本情報入力シート!X113)</f>
        <v/>
      </c>
      <c r="N88" s="143" t="str">
        <f>IF(基本情報入力シート!Y113="","",基本情報入力シート!Y113)</f>
        <v/>
      </c>
      <c r="O88" s="151"/>
      <c r="P88" s="47"/>
      <c r="Q88" s="953"/>
      <c r="R88" s="954"/>
      <c r="S88" s="140" t="str">
        <f>IFERROR(ROUNDDOWN(Q88*VLOOKUP(N88,【参考】数式用!$AR$2:$AW$50,MATCH(P88,【参考】数式用!$AT$4:$AW$4)+2,FALSE)*0.5, 0), "")</f>
        <v/>
      </c>
      <c r="T88" s="48"/>
      <c r="U88" s="142" t="str">
        <f>IFERROR(IF(AG88&lt;&gt;"",Q88*VLOOKUP(N88,【参考】数式用!$AG$2:$AL$50,MATCH(P88,【参考】数式用!$AI$4:$AL$4,0)+2,0), ""), "")</f>
        <v/>
      </c>
      <c r="V88" s="41"/>
      <c r="W88" s="951"/>
      <c r="X88" s="952"/>
      <c r="Y88" s="42"/>
      <c r="Z88" s="49"/>
      <c r="AA88" s="141" t="str">
        <f>IFERROR(IF(Y88="ー", "", ROUNDDOWN(Z88*VLOOKUP(N88,【参考】数式用!$AR$2:$AW$50,MATCH(Y88,【参考】数式用!$AT$4:$AW$4)+2,FALSE)*0.5, 0)), "")</f>
        <v/>
      </c>
      <c r="AB88" s="50"/>
      <c r="AC88" s="925" t="str">
        <f>IFERROR(IF(AG88&lt;&gt;"",Z88*VLOOKUP(N88,【参考】数式用!$AG$2:$AL$50,MATCH(Y88,【参考】数式用!$AI$4:$AL$4,0)+2,0), ""), "")</f>
        <v/>
      </c>
      <c r="AD88" s="925"/>
      <c r="AE88" s="420"/>
      <c r="AF88" s="54"/>
      <c r="AG88" s="435" t="str">
        <f>IFERROR(VLOOKUP(O88, 【参考】数式用!$AY$5:$AY$13, 1, FALSE), "")</f>
        <v/>
      </c>
      <c r="AH88" s="436" t="str">
        <f>IFERROR(VLOOKUP(N88, 【参考】数式用!$BA$2:$BB$50, 2, FALSE), "")</f>
        <v/>
      </c>
      <c r="AI88" s="437" t="str">
        <f t="shared" si="4"/>
        <v/>
      </c>
      <c r="AJ88" s="438" t="str">
        <f t="shared" si="3"/>
        <v/>
      </c>
      <c r="AK88" s="137"/>
      <c r="AL88" s="137"/>
      <c r="AM88" s="110"/>
      <c r="AN88" s="110"/>
      <c r="AO88" s="110"/>
      <c r="AP88" s="110"/>
      <c r="AQ88" s="110"/>
      <c r="AR88" s="110"/>
      <c r="AS88" s="110"/>
      <c r="AT88" s="110"/>
    </row>
    <row r="89" spans="1:46" s="109" customFormat="1" ht="30" customHeight="1">
      <c r="A89" s="139">
        <v>76</v>
      </c>
      <c r="B89" s="930" t="str">
        <f>IF(基本情報入力シート!C114="","",基本情報入力シート!C114)</f>
        <v/>
      </c>
      <c r="C89" s="931"/>
      <c r="D89" s="931"/>
      <c r="E89" s="931"/>
      <c r="F89" s="931"/>
      <c r="G89" s="931"/>
      <c r="H89" s="931"/>
      <c r="I89" s="932"/>
      <c r="J89" s="416" t="str">
        <f>IF(基本情報入力シート!M114="","",基本情報入力シート!M114)</f>
        <v/>
      </c>
      <c r="K89" s="417" t="str">
        <f>IF(基本情報入力シート!R114="","",基本情報入力シート!R114)</f>
        <v/>
      </c>
      <c r="L89" s="417" t="str">
        <f>IF(基本情報入力シート!W114="","",基本情報入力シート!W114)</f>
        <v/>
      </c>
      <c r="M89" s="416" t="str">
        <f>IF(基本情報入力シート!X114="","",基本情報入力シート!X114)</f>
        <v/>
      </c>
      <c r="N89" s="143" t="str">
        <f>IF(基本情報入力シート!Y114="","",基本情報入力シート!Y114)</f>
        <v/>
      </c>
      <c r="O89" s="151"/>
      <c r="P89" s="47"/>
      <c r="Q89" s="953"/>
      <c r="R89" s="954"/>
      <c r="S89" s="140" t="str">
        <f>IFERROR(ROUNDDOWN(Q89*VLOOKUP(N89,【参考】数式用!$AR$2:$AW$50,MATCH(P89,【参考】数式用!$AT$4:$AW$4)+2,FALSE)*0.5, 0), "")</f>
        <v/>
      </c>
      <c r="T89" s="48"/>
      <c r="U89" s="142" t="str">
        <f>IFERROR(IF(AG89&lt;&gt;"",Q89*VLOOKUP(N89,【参考】数式用!$AG$2:$AL$50,MATCH(P89,【参考】数式用!$AI$4:$AL$4,0)+2,0), ""), "")</f>
        <v/>
      </c>
      <c r="V89" s="41"/>
      <c r="W89" s="951"/>
      <c r="X89" s="952"/>
      <c r="Y89" s="42"/>
      <c r="Z89" s="49"/>
      <c r="AA89" s="141" t="str">
        <f>IFERROR(IF(Y89="ー", "", ROUNDDOWN(Z89*VLOOKUP(N89,【参考】数式用!$AR$2:$AW$50,MATCH(Y89,【参考】数式用!$AT$4:$AW$4)+2,FALSE)*0.5, 0)), "")</f>
        <v/>
      </c>
      <c r="AB89" s="50"/>
      <c r="AC89" s="925" t="str">
        <f>IFERROR(IF(AG89&lt;&gt;"",Z89*VLOOKUP(N89,【参考】数式用!$AG$2:$AL$50,MATCH(Y89,【参考】数式用!$AI$4:$AL$4,0)+2,0), ""), "")</f>
        <v/>
      </c>
      <c r="AD89" s="925"/>
      <c r="AE89" s="420"/>
      <c r="AF89" s="54"/>
      <c r="AG89" s="435" t="str">
        <f>IFERROR(VLOOKUP(O89, 【参考】数式用!$AY$5:$AY$13, 1, FALSE), "")</f>
        <v/>
      </c>
      <c r="AH89" s="436" t="str">
        <f>IFERROR(VLOOKUP(N89, 【参考】数式用!$BA$2:$BB$50, 2, FALSE), "")</f>
        <v/>
      </c>
      <c r="AI89" s="437" t="str">
        <f t="shared" si="4"/>
        <v/>
      </c>
      <c r="AJ89" s="438" t="str">
        <f t="shared" si="3"/>
        <v/>
      </c>
      <c r="AK89" s="137"/>
      <c r="AL89" s="137"/>
      <c r="AM89" s="110"/>
      <c r="AN89" s="110"/>
      <c r="AO89" s="110"/>
      <c r="AP89" s="110"/>
      <c r="AQ89" s="110"/>
      <c r="AR89" s="110"/>
      <c r="AS89" s="110"/>
      <c r="AT89" s="110"/>
    </row>
    <row r="90" spans="1:46" s="109" customFormat="1" ht="30" customHeight="1">
      <c r="A90" s="139">
        <v>77</v>
      </c>
      <c r="B90" s="930" t="str">
        <f>IF(基本情報入力シート!C115="","",基本情報入力シート!C115)</f>
        <v/>
      </c>
      <c r="C90" s="931"/>
      <c r="D90" s="931"/>
      <c r="E90" s="931"/>
      <c r="F90" s="931"/>
      <c r="G90" s="931"/>
      <c r="H90" s="931"/>
      <c r="I90" s="932"/>
      <c r="J90" s="416" t="str">
        <f>IF(基本情報入力シート!M115="","",基本情報入力シート!M115)</f>
        <v/>
      </c>
      <c r="K90" s="417" t="str">
        <f>IF(基本情報入力シート!R115="","",基本情報入力シート!R115)</f>
        <v/>
      </c>
      <c r="L90" s="417" t="str">
        <f>IF(基本情報入力シート!W115="","",基本情報入力シート!W115)</f>
        <v/>
      </c>
      <c r="M90" s="416" t="str">
        <f>IF(基本情報入力シート!X115="","",基本情報入力シート!X115)</f>
        <v/>
      </c>
      <c r="N90" s="143" t="str">
        <f>IF(基本情報入力シート!Y115="","",基本情報入力シート!Y115)</f>
        <v/>
      </c>
      <c r="O90" s="151"/>
      <c r="P90" s="47"/>
      <c r="Q90" s="953"/>
      <c r="R90" s="954"/>
      <c r="S90" s="140" t="str">
        <f>IFERROR(ROUNDDOWN(Q90*VLOOKUP(N90,【参考】数式用!$AR$2:$AW$50,MATCH(P90,【参考】数式用!$AT$4:$AW$4)+2,FALSE)*0.5, 0), "")</f>
        <v/>
      </c>
      <c r="T90" s="48"/>
      <c r="U90" s="142" t="str">
        <f>IFERROR(IF(AG90&lt;&gt;"",Q90*VLOOKUP(N90,【参考】数式用!$AG$2:$AL$50,MATCH(P90,【参考】数式用!$AI$4:$AL$4,0)+2,0), ""), "")</f>
        <v/>
      </c>
      <c r="V90" s="41"/>
      <c r="W90" s="951"/>
      <c r="X90" s="952"/>
      <c r="Y90" s="42"/>
      <c r="Z90" s="49"/>
      <c r="AA90" s="141" t="str">
        <f>IFERROR(IF(Y90="ー", "", ROUNDDOWN(Z90*VLOOKUP(N90,【参考】数式用!$AR$2:$AW$50,MATCH(Y90,【参考】数式用!$AT$4:$AW$4)+2,FALSE)*0.5, 0)), "")</f>
        <v/>
      </c>
      <c r="AB90" s="50"/>
      <c r="AC90" s="925" t="str">
        <f>IFERROR(IF(AG90&lt;&gt;"",Z90*VLOOKUP(N90,【参考】数式用!$AG$2:$AL$50,MATCH(Y90,【参考】数式用!$AI$4:$AL$4,0)+2,0), ""), "")</f>
        <v/>
      </c>
      <c r="AD90" s="925"/>
      <c r="AE90" s="420"/>
      <c r="AF90" s="54"/>
      <c r="AG90" s="435" t="str">
        <f>IFERROR(VLOOKUP(O90, 【参考】数式用!$AY$5:$AY$13, 1, FALSE), "")</f>
        <v/>
      </c>
      <c r="AH90" s="436" t="str">
        <f>IFERROR(VLOOKUP(N90, 【参考】数式用!$BA$2:$BB$50, 2, FALSE), "")</f>
        <v/>
      </c>
      <c r="AI90" s="437" t="str">
        <f t="shared" si="4"/>
        <v/>
      </c>
      <c r="AJ90" s="438" t="str">
        <f t="shared" si="3"/>
        <v/>
      </c>
      <c r="AK90" s="137"/>
      <c r="AL90" s="137"/>
      <c r="AM90" s="110"/>
      <c r="AN90" s="110"/>
      <c r="AO90" s="110"/>
      <c r="AP90" s="110"/>
      <c r="AQ90" s="110"/>
      <c r="AR90" s="110"/>
      <c r="AS90" s="110"/>
      <c r="AT90" s="110"/>
    </row>
    <row r="91" spans="1:46" s="109" customFormat="1" ht="30" customHeight="1">
      <c r="A91" s="139">
        <v>78</v>
      </c>
      <c r="B91" s="930" t="str">
        <f>IF(基本情報入力シート!C116="","",基本情報入力シート!C116)</f>
        <v/>
      </c>
      <c r="C91" s="931"/>
      <c r="D91" s="931"/>
      <c r="E91" s="931"/>
      <c r="F91" s="931"/>
      <c r="G91" s="931"/>
      <c r="H91" s="931"/>
      <c r="I91" s="932"/>
      <c r="J91" s="416" t="str">
        <f>IF(基本情報入力シート!M116="","",基本情報入力シート!M116)</f>
        <v/>
      </c>
      <c r="K91" s="417" t="str">
        <f>IF(基本情報入力シート!R116="","",基本情報入力シート!R116)</f>
        <v/>
      </c>
      <c r="L91" s="417" t="str">
        <f>IF(基本情報入力シート!W116="","",基本情報入力シート!W116)</f>
        <v/>
      </c>
      <c r="M91" s="416" t="str">
        <f>IF(基本情報入力シート!X116="","",基本情報入力シート!X116)</f>
        <v/>
      </c>
      <c r="N91" s="143" t="str">
        <f>IF(基本情報入力シート!Y116="","",基本情報入力シート!Y116)</f>
        <v/>
      </c>
      <c r="O91" s="151"/>
      <c r="P91" s="47"/>
      <c r="Q91" s="953"/>
      <c r="R91" s="954"/>
      <c r="S91" s="140" t="str">
        <f>IFERROR(ROUNDDOWN(Q91*VLOOKUP(N91,【参考】数式用!$AR$2:$AW$50,MATCH(P91,【参考】数式用!$AT$4:$AW$4)+2,FALSE)*0.5, 0), "")</f>
        <v/>
      </c>
      <c r="T91" s="48"/>
      <c r="U91" s="142" t="str">
        <f>IFERROR(IF(AG91&lt;&gt;"",Q91*VLOOKUP(N91,【参考】数式用!$AG$2:$AL$50,MATCH(P91,【参考】数式用!$AI$4:$AL$4,0)+2,0), ""), "")</f>
        <v/>
      </c>
      <c r="V91" s="41"/>
      <c r="W91" s="951"/>
      <c r="X91" s="952"/>
      <c r="Y91" s="42"/>
      <c r="Z91" s="49"/>
      <c r="AA91" s="141" t="str">
        <f>IFERROR(IF(Y91="ー", "", ROUNDDOWN(Z91*VLOOKUP(N91,【参考】数式用!$AR$2:$AW$50,MATCH(Y91,【参考】数式用!$AT$4:$AW$4)+2,FALSE)*0.5, 0)), "")</f>
        <v/>
      </c>
      <c r="AB91" s="50"/>
      <c r="AC91" s="925" t="str">
        <f>IFERROR(IF(AG91&lt;&gt;"",Z91*VLOOKUP(N91,【参考】数式用!$AG$2:$AL$50,MATCH(Y91,【参考】数式用!$AI$4:$AL$4,0)+2,0), ""), "")</f>
        <v/>
      </c>
      <c r="AD91" s="925"/>
      <c r="AE91" s="420"/>
      <c r="AF91" s="54"/>
      <c r="AG91" s="435" t="str">
        <f>IFERROR(VLOOKUP(O91, 【参考】数式用!$AY$5:$AY$13, 1, FALSE), "")</f>
        <v/>
      </c>
      <c r="AH91" s="436" t="str">
        <f>IFERROR(VLOOKUP(N91, 【参考】数式用!$BA$2:$BB$50, 2, FALSE), "")</f>
        <v/>
      </c>
      <c r="AI91" s="437" t="str">
        <f t="shared" si="4"/>
        <v/>
      </c>
      <c r="AJ91" s="438" t="str">
        <f t="shared" si="3"/>
        <v/>
      </c>
      <c r="AK91" s="137"/>
      <c r="AL91" s="137"/>
      <c r="AM91" s="110"/>
      <c r="AN91" s="110"/>
      <c r="AO91" s="110"/>
      <c r="AP91" s="110"/>
      <c r="AQ91" s="110"/>
      <c r="AR91" s="110"/>
      <c r="AS91" s="110"/>
      <c r="AT91" s="110"/>
    </row>
    <row r="92" spans="1:46" s="109" customFormat="1" ht="30" customHeight="1">
      <c r="A92" s="139">
        <v>79</v>
      </c>
      <c r="B92" s="930" t="str">
        <f>IF(基本情報入力シート!C117="","",基本情報入力シート!C117)</f>
        <v/>
      </c>
      <c r="C92" s="931"/>
      <c r="D92" s="931"/>
      <c r="E92" s="931"/>
      <c r="F92" s="931"/>
      <c r="G92" s="931"/>
      <c r="H92" s="931"/>
      <c r="I92" s="932"/>
      <c r="J92" s="416" t="str">
        <f>IF(基本情報入力シート!M117="","",基本情報入力シート!M117)</f>
        <v/>
      </c>
      <c r="K92" s="417" t="str">
        <f>IF(基本情報入力シート!R117="","",基本情報入力シート!R117)</f>
        <v/>
      </c>
      <c r="L92" s="417" t="str">
        <f>IF(基本情報入力シート!W117="","",基本情報入力シート!W117)</f>
        <v/>
      </c>
      <c r="M92" s="416" t="str">
        <f>IF(基本情報入力シート!X117="","",基本情報入力シート!X117)</f>
        <v/>
      </c>
      <c r="N92" s="143" t="str">
        <f>IF(基本情報入力シート!Y117="","",基本情報入力シート!Y117)</f>
        <v/>
      </c>
      <c r="O92" s="151"/>
      <c r="P92" s="47"/>
      <c r="Q92" s="953"/>
      <c r="R92" s="954"/>
      <c r="S92" s="140" t="str">
        <f>IFERROR(ROUNDDOWN(Q92*VLOOKUP(N92,【参考】数式用!$AR$2:$AW$50,MATCH(P92,【参考】数式用!$AT$4:$AW$4)+2,FALSE)*0.5, 0), "")</f>
        <v/>
      </c>
      <c r="T92" s="48"/>
      <c r="U92" s="142" t="str">
        <f>IFERROR(IF(AG92&lt;&gt;"",Q92*VLOOKUP(N92,【参考】数式用!$AG$2:$AL$50,MATCH(P92,【参考】数式用!$AI$4:$AL$4,0)+2,0), ""), "")</f>
        <v/>
      </c>
      <c r="V92" s="41"/>
      <c r="W92" s="951"/>
      <c r="X92" s="952"/>
      <c r="Y92" s="42"/>
      <c r="Z92" s="49"/>
      <c r="AA92" s="141" t="str">
        <f>IFERROR(IF(Y92="ー", "", ROUNDDOWN(Z92*VLOOKUP(N92,【参考】数式用!$AR$2:$AW$50,MATCH(Y92,【参考】数式用!$AT$4:$AW$4)+2,FALSE)*0.5, 0)), "")</f>
        <v/>
      </c>
      <c r="AB92" s="50"/>
      <c r="AC92" s="925" t="str">
        <f>IFERROR(IF(AG92&lt;&gt;"",Z92*VLOOKUP(N92,【参考】数式用!$AG$2:$AL$50,MATCH(Y92,【参考】数式用!$AI$4:$AL$4,0)+2,0), ""), "")</f>
        <v/>
      </c>
      <c r="AD92" s="925"/>
      <c r="AE92" s="420"/>
      <c r="AF92" s="54"/>
      <c r="AG92" s="435" t="str">
        <f>IFERROR(VLOOKUP(O92, 【参考】数式用!$AY$5:$AY$13, 1, FALSE), "")</f>
        <v/>
      </c>
      <c r="AH92" s="436" t="str">
        <f>IFERROR(VLOOKUP(N92, 【参考】数式用!$BA$2:$BB$50, 2, FALSE), "")</f>
        <v/>
      </c>
      <c r="AI92" s="437" t="str">
        <f t="shared" si="4"/>
        <v/>
      </c>
      <c r="AJ92" s="438" t="str">
        <f t="shared" si="3"/>
        <v/>
      </c>
      <c r="AK92" s="137"/>
      <c r="AL92" s="137"/>
      <c r="AM92" s="110"/>
      <c r="AN92" s="110"/>
      <c r="AO92" s="110"/>
      <c r="AP92" s="110"/>
      <c r="AQ92" s="110"/>
      <c r="AR92" s="110"/>
      <c r="AS92" s="110"/>
      <c r="AT92" s="110"/>
    </row>
    <row r="93" spans="1:46" s="109" customFormat="1" ht="30" customHeight="1">
      <c r="A93" s="139">
        <v>80</v>
      </c>
      <c r="B93" s="930" t="str">
        <f>IF(基本情報入力シート!C118="","",基本情報入力シート!C118)</f>
        <v/>
      </c>
      <c r="C93" s="931"/>
      <c r="D93" s="931"/>
      <c r="E93" s="931"/>
      <c r="F93" s="931"/>
      <c r="G93" s="931"/>
      <c r="H93" s="931"/>
      <c r="I93" s="932"/>
      <c r="J93" s="416" t="str">
        <f>IF(基本情報入力シート!M118="","",基本情報入力シート!M118)</f>
        <v/>
      </c>
      <c r="K93" s="417" t="str">
        <f>IF(基本情報入力シート!R118="","",基本情報入力シート!R118)</f>
        <v/>
      </c>
      <c r="L93" s="417" t="str">
        <f>IF(基本情報入力シート!W118="","",基本情報入力シート!W118)</f>
        <v/>
      </c>
      <c r="M93" s="416" t="str">
        <f>IF(基本情報入力シート!X118="","",基本情報入力シート!X118)</f>
        <v/>
      </c>
      <c r="N93" s="143" t="str">
        <f>IF(基本情報入力シート!Y118="","",基本情報入力シート!Y118)</f>
        <v/>
      </c>
      <c r="O93" s="151"/>
      <c r="P93" s="47"/>
      <c r="Q93" s="953"/>
      <c r="R93" s="954"/>
      <c r="S93" s="140" t="str">
        <f>IFERROR(ROUNDDOWN(Q93*VLOOKUP(N93,【参考】数式用!$AR$2:$AW$50,MATCH(P93,【参考】数式用!$AT$4:$AW$4)+2,FALSE)*0.5, 0), "")</f>
        <v/>
      </c>
      <c r="T93" s="48"/>
      <c r="U93" s="142" t="str">
        <f>IFERROR(IF(AG93&lt;&gt;"",Q93*VLOOKUP(N93,【参考】数式用!$AG$2:$AL$50,MATCH(P93,【参考】数式用!$AI$4:$AL$4,0)+2,0), ""), "")</f>
        <v/>
      </c>
      <c r="V93" s="41"/>
      <c r="W93" s="951"/>
      <c r="X93" s="952"/>
      <c r="Y93" s="42"/>
      <c r="Z93" s="49"/>
      <c r="AA93" s="141" t="str">
        <f>IFERROR(IF(Y93="ー", "", ROUNDDOWN(Z93*VLOOKUP(N93,【参考】数式用!$AR$2:$AW$50,MATCH(Y93,【参考】数式用!$AT$4:$AW$4)+2,FALSE)*0.5, 0)), "")</f>
        <v/>
      </c>
      <c r="AB93" s="50"/>
      <c r="AC93" s="925" t="str">
        <f>IFERROR(IF(AG93&lt;&gt;"",Z93*VLOOKUP(N93,【参考】数式用!$AG$2:$AL$50,MATCH(Y93,【参考】数式用!$AI$4:$AL$4,0)+2,0), ""), "")</f>
        <v/>
      </c>
      <c r="AD93" s="925"/>
      <c r="AE93" s="420"/>
      <c r="AF93" s="54"/>
      <c r="AG93" s="435" t="str">
        <f>IFERROR(VLOOKUP(O93, 【参考】数式用!$AY$5:$AY$13, 1, FALSE), "")</f>
        <v/>
      </c>
      <c r="AH93" s="436" t="str">
        <f>IFERROR(VLOOKUP(N93, 【参考】数式用!$BA$2:$BB$50, 2, FALSE), "")</f>
        <v/>
      </c>
      <c r="AI93" s="437" t="str">
        <f t="shared" si="4"/>
        <v/>
      </c>
      <c r="AJ93" s="438" t="str">
        <f t="shared" si="3"/>
        <v/>
      </c>
      <c r="AK93" s="137"/>
      <c r="AL93" s="137"/>
      <c r="AM93" s="110"/>
      <c r="AN93" s="110"/>
      <c r="AO93" s="110"/>
      <c r="AP93" s="110"/>
      <c r="AQ93" s="110"/>
      <c r="AR93" s="110"/>
      <c r="AS93" s="110"/>
      <c r="AT93" s="110"/>
    </row>
    <row r="94" spans="1:46" s="109" customFormat="1" ht="30" customHeight="1">
      <c r="A94" s="139">
        <v>81</v>
      </c>
      <c r="B94" s="930" t="str">
        <f>IF(基本情報入力シート!C119="","",基本情報入力シート!C119)</f>
        <v/>
      </c>
      <c r="C94" s="931"/>
      <c r="D94" s="931"/>
      <c r="E94" s="931"/>
      <c r="F94" s="931"/>
      <c r="G94" s="931"/>
      <c r="H94" s="931"/>
      <c r="I94" s="932"/>
      <c r="J94" s="416" t="str">
        <f>IF(基本情報入力シート!M119="","",基本情報入力シート!M119)</f>
        <v/>
      </c>
      <c r="K94" s="417" t="str">
        <f>IF(基本情報入力シート!R119="","",基本情報入力シート!R119)</f>
        <v/>
      </c>
      <c r="L94" s="417" t="str">
        <f>IF(基本情報入力シート!W119="","",基本情報入力シート!W119)</f>
        <v/>
      </c>
      <c r="M94" s="416" t="str">
        <f>IF(基本情報入力シート!X119="","",基本情報入力シート!X119)</f>
        <v/>
      </c>
      <c r="N94" s="143" t="str">
        <f>IF(基本情報入力シート!Y119="","",基本情報入力シート!Y119)</f>
        <v/>
      </c>
      <c r="O94" s="151"/>
      <c r="P94" s="47"/>
      <c r="Q94" s="953"/>
      <c r="R94" s="954"/>
      <c r="S94" s="140" t="str">
        <f>IFERROR(ROUNDDOWN(Q94*VLOOKUP(N94,【参考】数式用!$AR$2:$AW$50,MATCH(P94,【参考】数式用!$AT$4:$AW$4)+2,FALSE)*0.5, 0), "")</f>
        <v/>
      </c>
      <c r="T94" s="48"/>
      <c r="U94" s="142" t="str">
        <f>IFERROR(IF(AG94&lt;&gt;"",Q94*VLOOKUP(N94,【参考】数式用!$AG$2:$AL$50,MATCH(P94,【参考】数式用!$AI$4:$AL$4,0)+2,0), ""), "")</f>
        <v/>
      </c>
      <c r="V94" s="41"/>
      <c r="W94" s="951"/>
      <c r="X94" s="952"/>
      <c r="Y94" s="42"/>
      <c r="Z94" s="49"/>
      <c r="AA94" s="141" t="str">
        <f>IFERROR(IF(Y94="ー", "", ROUNDDOWN(Z94*VLOOKUP(N94,【参考】数式用!$AR$2:$AW$50,MATCH(Y94,【参考】数式用!$AT$4:$AW$4)+2,FALSE)*0.5, 0)), "")</f>
        <v/>
      </c>
      <c r="AB94" s="50"/>
      <c r="AC94" s="925" t="str">
        <f>IFERROR(IF(AG94&lt;&gt;"",Z94*VLOOKUP(N94,【参考】数式用!$AG$2:$AL$50,MATCH(Y94,【参考】数式用!$AI$4:$AL$4,0)+2,0), ""), "")</f>
        <v/>
      </c>
      <c r="AD94" s="925"/>
      <c r="AE94" s="420"/>
      <c r="AF94" s="54"/>
      <c r="AG94" s="435" t="str">
        <f>IFERROR(VLOOKUP(O94, 【参考】数式用!$AY$5:$AY$13, 1, FALSE), "")</f>
        <v/>
      </c>
      <c r="AH94" s="436" t="str">
        <f>IFERROR(VLOOKUP(N94, 【参考】数式用!$BA$2:$BB$50, 2, FALSE), "")</f>
        <v/>
      </c>
      <c r="AI94" s="437" t="str">
        <f t="shared" si="4"/>
        <v/>
      </c>
      <c r="AJ94" s="438" t="str">
        <f t="shared" si="3"/>
        <v/>
      </c>
      <c r="AK94" s="137"/>
      <c r="AL94" s="137"/>
      <c r="AM94" s="110"/>
      <c r="AN94" s="110"/>
      <c r="AO94" s="110"/>
      <c r="AP94" s="110"/>
      <c r="AQ94" s="110"/>
      <c r="AR94" s="110"/>
      <c r="AS94" s="110"/>
      <c r="AT94" s="110"/>
    </row>
    <row r="95" spans="1:46" s="109" customFormat="1" ht="30" customHeight="1">
      <c r="A95" s="139">
        <v>82</v>
      </c>
      <c r="B95" s="930" t="str">
        <f>IF(基本情報入力シート!C120="","",基本情報入力シート!C120)</f>
        <v/>
      </c>
      <c r="C95" s="931"/>
      <c r="D95" s="931"/>
      <c r="E95" s="931"/>
      <c r="F95" s="931"/>
      <c r="G95" s="931"/>
      <c r="H95" s="931"/>
      <c r="I95" s="932"/>
      <c r="J95" s="416" t="str">
        <f>IF(基本情報入力シート!M120="","",基本情報入力シート!M120)</f>
        <v/>
      </c>
      <c r="K95" s="417" t="str">
        <f>IF(基本情報入力シート!R120="","",基本情報入力シート!R120)</f>
        <v/>
      </c>
      <c r="L95" s="417" t="str">
        <f>IF(基本情報入力シート!W120="","",基本情報入力シート!W120)</f>
        <v/>
      </c>
      <c r="M95" s="416" t="str">
        <f>IF(基本情報入力シート!X120="","",基本情報入力シート!X120)</f>
        <v/>
      </c>
      <c r="N95" s="143" t="str">
        <f>IF(基本情報入力シート!Y120="","",基本情報入力シート!Y120)</f>
        <v/>
      </c>
      <c r="O95" s="151"/>
      <c r="P95" s="47"/>
      <c r="Q95" s="953"/>
      <c r="R95" s="954"/>
      <c r="S95" s="140" t="str">
        <f>IFERROR(ROUNDDOWN(Q95*VLOOKUP(N95,【参考】数式用!$AR$2:$AW$50,MATCH(P95,【参考】数式用!$AT$4:$AW$4)+2,FALSE)*0.5, 0), "")</f>
        <v/>
      </c>
      <c r="T95" s="48"/>
      <c r="U95" s="142" t="str">
        <f>IFERROR(IF(AG95&lt;&gt;"",Q95*VLOOKUP(N95,【参考】数式用!$AG$2:$AL$50,MATCH(P95,【参考】数式用!$AI$4:$AL$4,0)+2,0), ""), "")</f>
        <v/>
      </c>
      <c r="V95" s="41"/>
      <c r="W95" s="951"/>
      <c r="X95" s="952"/>
      <c r="Y95" s="42"/>
      <c r="Z95" s="49"/>
      <c r="AA95" s="141" t="str">
        <f>IFERROR(IF(Y95="ー", "", ROUNDDOWN(Z95*VLOOKUP(N95,【参考】数式用!$AR$2:$AW$50,MATCH(Y95,【参考】数式用!$AT$4:$AW$4)+2,FALSE)*0.5, 0)), "")</f>
        <v/>
      </c>
      <c r="AB95" s="50"/>
      <c r="AC95" s="925" t="str">
        <f>IFERROR(IF(AG95&lt;&gt;"",Z95*VLOOKUP(N95,【参考】数式用!$AG$2:$AL$50,MATCH(Y95,【参考】数式用!$AI$4:$AL$4,0)+2,0), ""), "")</f>
        <v/>
      </c>
      <c r="AD95" s="925"/>
      <c r="AE95" s="420"/>
      <c r="AF95" s="54"/>
      <c r="AG95" s="435" t="str">
        <f>IFERROR(VLOOKUP(O95, 【参考】数式用!$AY$5:$AY$13, 1, FALSE), "")</f>
        <v/>
      </c>
      <c r="AH95" s="436" t="str">
        <f>IFERROR(VLOOKUP(N95, 【参考】数式用!$BA$2:$BB$50, 2, FALSE), "")</f>
        <v/>
      </c>
      <c r="AI95" s="437" t="str">
        <f t="shared" si="4"/>
        <v/>
      </c>
      <c r="AJ95" s="438" t="str">
        <f t="shared" si="3"/>
        <v/>
      </c>
      <c r="AK95" s="137"/>
      <c r="AL95" s="137"/>
      <c r="AM95" s="110"/>
      <c r="AN95" s="110"/>
      <c r="AO95" s="110"/>
      <c r="AP95" s="110"/>
      <c r="AQ95" s="110"/>
      <c r="AR95" s="110"/>
      <c r="AS95" s="110"/>
      <c r="AT95" s="110"/>
    </row>
    <row r="96" spans="1:46" s="109" customFormat="1" ht="30" customHeight="1">
      <c r="A96" s="139">
        <v>83</v>
      </c>
      <c r="B96" s="930" t="str">
        <f>IF(基本情報入力シート!C121="","",基本情報入力シート!C121)</f>
        <v/>
      </c>
      <c r="C96" s="931"/>
      <c r="D96" s="931"/>
      <c r="E96" s="931"/>
      <c r="F96" s="931"/>
      <c r="G96" s="931"/>
      <c r="H96" s="931"/>
      <c r="I96" s="932"/>
      <c r="J96" s="416" t="str">
        <f>IF(基本情報入力シート!M121="","",基本情報入力シート!M121)</f>
        <v/>
      </c>
      <c r="K96" s="417" t="str">
        <f>IF(基本情報入力シート!R121="","",基本情報入力シート!R121)</f>
        <v/>
      </c>
      <c r="L96" s="417" t="str">
        <f>IF(基本情報入力シート!W121="","",基本情報入力シート!W121)</f>
        <v/>
      </c>
      <c r="M96" s="416" t="str">
        <f>IF(基本情報入力シート!X121="","",基本情報入力シート!X121)</f>
        <v/>
      </c>
      <c r="N96" s="143" t="str">
        <f>IF(基本情報入力シート!Y121="","",基本情報入力シート!Y121)</f>
        <v/>
      </c>
      <c r="O96" s="151"/>
      <c r="P96" s="47"/>
      <c r="Q96" s="953"/>
      <c r="R96" s="954"/>
      <c r="S96" s="140" t="str">
        <f>IFERROR(ROUNDDOWN(Q96*VLOOKUP(N96,【参考】数式用!$AR$2:$AW$50,MATCH(P96,【参考】数式用!$AT$4:$AW$4)+2,FALSE)*0.5, 0), "")</f>
        <v/>
      </c>
      <c r="T96" s="48"/>
      <c r="U96" s="142" t="str">
        <f>IFERROR(IF(AG96&lt;&gt;"",Q96*VLOOKUP(N96,【参考】数式用!$AG$2:$AL$50,MATCH(P96,【参考】数式用!$AI$4:$AL$4,0)+2,0), ""), "")</f>
        <v/>
      </c>
      <c r="V96" s="41"/>
      <c r="W96" s="951"/>
      <c r="X96" s="952"/>
      <c r="Y96" s="42"/>
      <c r="Z96" s="49"/>
      <c r="AA96" s="141" t="str">
        <f>IFERROR(IF(Y96="ー", "", ROUNDDOWN(Z96*VLOOKUP(N96,【参考】数式用!$AR$2:$AW$50,MATCH(Y96,【参考】数式用!$AT$4:$AW$4)+2,FALSE)*0.5, 0)), "")</f>
        <v/>
      </c>
      <c r="AB96" s="50"/>
      <c r="AC96" s="925" t="str">
        <f>IFERROR(IF(AG96&lt;&gt;"",Z96*VLOOKUP(N96,【参考】数式用!$AG$2:$AL$50,MATCH(Y96,【参考】数式用!$AI$4:$AL$4,0)+2,0), ""), "")</f>
        <v/>
      </c>
      <c r="AD96" s="925"/>
      <c r="AE96" s="420"/>
      <c r="AF96" s="54"/>
      <c r="AG96" s="435" t="str">
        <f>IFERROR(VLOOKUP(O96, 【参考】数式用!$AY$5:$AY$13, 1, FALSE), "")</f>
        <v/>
      </c>
      <c r="AH96" s="436" t="str">
        <f>IFERROR(VLOOKUP(N96, 【参考】数式用!$BA$2:$BB$50, 2, FALSE), "")</f>
        <v/>
      </c>
      <c r="AI96" s="437" t="str">
        <f t="shared" si="4"/>
        <v/>
      </c>
      <c r="AJ96" s="438" t="str">
        <f t="shared" si="3"/>
        <v/>
      </c>
      <c r="AK96" s="137"/>
      <c r="AL96" s="137"/>
      <c r="AM96" s="110"/>
      <c r="AN96" s="110"/>
      <c r="AO96" s="110"/>
      <c r="AP96" s="110"/>
      <c r="AQ96" s="110"/>
      <c r="AR96" s="110"/>
      <c r="AS96" s="110"/>
      <c r="AT96" s="110"/>
    </row>
    <row r="97" spans="1:46" s="109" customFormat="1" ht="30" customHeight="1">
      <c r="A97" s="139">
        <v>84</v>
      </c>
      <c r="B97" s="930" t="str">
        <f>IF(基本情報入力シート!C122="","",基本情報入力シート!C122)</f>
        <v/>
      </c>
      <c r="C97" s="931"/>
      <c r="D97" s="931"/>
      <c r="E97" s="931"/>
      <c r="F97" s="931"/>
      <c r="G97" s="931"/>
      <c r="H97" s="931"/>
      <c r="I97" s="932"/>
      <c r="J97" s="416" t="str">
        <f>IF(基本情報入力シート!M122="","",基本情報入力シート!M122)</f>
        <v/>
      </c>
      <c r="K97" s="417" t="str">
        <f>IF(基本情報入力シート!R122="","",基本情報入力シート!R122)</f>
        <v/>
      </c>
      <c r="L97" s="417" t="str">
        <f>IF(基本情報入力シート!W122="","",基本情報入力シート!W122)</f>
        <v/>
      </c>
      <c r="M97" s="416" t="str">
        <f>IF(基本情報入力シート!X122="","",基本情報入力シート!X122)</f>
        <v/>
      </c>
      <c r="N97" s="143" t="str">
        <f>IF(基本情報入力シート!Y122="","",基本情報入力シート!Y122)</f>
        <v/>
      </c>
      <c r="O97" s="151"/>
      <c r="P97" s="47"/>
      <c r="Q97" s="953"/>
      <c r="R97" s="954"/>
      <c r="S97" s="140" t="str">
        <f>IFERROR(ROUNDDOWN(Q97*VLOOKUP(N97,【参考】数式用!$AR$2:$AW$50,MATCH(P97,【参考】数式用!$AT$4:$AW$4)+2,FALSE)*0.5, 0), "")</f>
        <v/>
      </c>
      <c r="T97" s="48"/>
      <c r="U97" s="142" t="str">
        <f>IFERROR(IF(AG97&lt;&gt;"",Q97*VLOOKUP(N97,【参考】数式用!$AG$2:$AL$50,MATCH(P97,【参考】数式用!$AI$4:$AL$4,0)+2,0), ""), "")</f>
        <v/>
      </c>
      <c r="V97" s="41"/>
      <c r="W97" s="951"/>
      <c r="X97" s="952"/>
      <c r="Y97" s="42"/>
      <c r="Z97" s="49"/>
      <c r="AA97" s="141" t="str">
        <f>IFERROR(IF(Y97="ー", "", ROUNDDOWN(Z97*VLOOKUP(N97,【参考】数式用!$AR$2:$AW$50,MATCH(Y97,【参考】数式用!$AT$4:$AW$4)+2,FALSE)*0.5, 0)), "")</f>
        <v/>
      </c>
      <c r="AB97" s="50"/>
      <c r="AC97" s="925" t="str">
        <f>IFERROR(IF(AG97&lt;&gt;"",Z97*VLOOKUP(N97,【参考】数式用!$AG$2:$AL$50,MATCH(Y97,【参考】数式用!$AI$4:$AL$4,0)+2,0), ""), "")</f>
        <v/>
      </c>
      <c r="AD97" s="925"/>
      <c r="AE97" s="420"/>
      <c r="AF97" s="54"/>
      <c r="AG97" s="435" t="str">
        <f>IFERROR(VLOOKUP(O97, 【参考】数式用!$AY$5:$AY$13, 1, FALSE), "")</f>
        <v/>
      </c>
      <c r="AH97" s="436" t="str">
        <f>IFERROR(VLOOKUP(N97, 【参考】数式用!$BA$2:$BB$50, 2, FALSE), "")</f>
        <v/>
      </c>
      <c r="AI97" s="437" t="str">
        <f t="shared" si="4"/>
        <v/>
      </c>
      <c r="AJ97" s="438" t="str">
        <f t="shared" si="3"/>
        <v/>
      </c>
      <c r="AK97" s="137"/>
      <c r="AL97" s="137"/>
      <c r="AM97" s="110"/>
      <c r="AN97" s="110"/>
      <c r="AO97" s="110"/>
      <c r="AP97" s="110"/>
      <c r="AQ97" s="110"/>
      <c r="AR97" s="110"/>
      <c r="AS97" s="110"/>
      <c r="AT97" s="110"/>
    </row>
    <row r="98" spans="1:46" s="109" customFormat="1" ht="30" customHeight="1">
      <c r="A98" s="139">
        <v>85</v>
      </c>
      <c r="B98" s="930" t="str">
        <f>IF(基本情報入力シート!C123="","",基本情報入力シート!C123)</f>
        <v/>
      </c>
      <c r="C98" s="931"/>
      <c r="D98" s="931"/>
      <c r="E98" s="931"/>
      <c r="F98" s="931"/>
      <c r="G98" s="931"/>
      <c r="H98" s="931"/>
      <c r="I98" s="932"/>
      <c r="J98" s="416" t="str">
        <f>IF(基本情報入力シート!M123="","",基本情報入力シート!M123)</f>
        <v/>
      </c>
      <c r="K98" s="417" t="str">
        <f>IF(基本情報入力シート!R123="","",基本情報入力シート!R123)</f>
        <v/>
      </c>
      <c r="L98" s="417" t="str">
        <f>IF(基本情報入力シート!W123="","",基本情報入力シート!W123)</f>
        <v/>
      </c>
      <c r="M98" s="416" t="str">
        <f>IF(基本情報入力シート!X123="","",基本情報入力シート!X123)</f>
        <v/>
      </c>
      <c r="N98" s="143" t="str">
        <f>IF(基本情報入力シート!Y123="","",基本情報入力シート!Y123)</f>
        <v/>
      </c>
      <c r="O98" s="151"/>
      <c r="P98" s="47"/>
      <c r="Q98" s="953"/>
      <c r="R98" s="954"/>
      <c r="S98" s="140" t="str">
        <f>IFERROR(ROUNDDOWN(Q98*VLOOKUP(N98,【参考】数式用!$AR$2:$AW$50,MATCH(P98,【参考】数式用!$AT$4:$AW$4)+2,FALSE)*0.5, 0), "")</f>
        <v/>
      </c>
      <c r="T98" s="48"/>
      <c r="U98" s="142" t="str">
        <f>IFERROR(IF(AG98&lt;&gt;"",Q98*VLOOKUP(N98,【参考】数式用!$AG$2:$AL$50,MATCH(P98,【参考】数式用!$AI$4:$AL$4,0)+2,0), ""), "")</f>
        <v/>
      </c>
      <c r="V98" s="41"/>
      <c r="W98" s="951"/>
      <c r="X98" s="952"/>
      <c r="Y98" s="42"/>
      <c r="Z98" s="49"/>
      <c r="AA98" s="141" t="str">
        <f>IFERROR(IF(Y98="ー", "", ROUNDDOWN(Z98*VLOOKUP(N98,【参考】数式用!$AR$2:$AW$50,MATCH(Y98,【参考】数式用!$AT$4:$AW$4)+2,FALSE)*0.5, 0)), "")</f>
        <v/>
      </c>
      <c r="AB98" s="50"/>
      <c r="AC98" s="925" t="str">
        <f>IFERROR(IF(AG98&lt;&gt;"",Z98*VLOOKUP(N98,【参考】数式用!$AG$2:$AL$50,MATCH(Y98,【参考】数式用!$AI$4:$AL$4,0)+2,0), ""), "")</f>
        <v/>
      </c>
      <c r="AD98" s="925"/>
      <c r="AE98" s="420"/>
      <c r="AF98" s="54"/>
      <c r="AG98" s="435" t="str">
        <f>IFERROR(VLOOKUP(O98, 【参考】数式用!$AY$5:$AY$13, 1, FALSE), "")</f>
        <v/>
      </c>
      <c r="AH98" s="436" t="str">
        <f>IFERROR(VLOOKUP(N98, 【参考】数式用!$BA$2:$BB$50, 2, FALSE), "")</f>
        <v/>
      </c>
      <c r="AI98" s="437" t="str">
        <f t="shared" si="4"/>
        <v/>
      </c>
      <c r="AJ98" s="438" t="str">
        <f t="shared" si="3"/>
        <v/>
      </c>
      <c r="AK98" s="137"/>
      <c r="AL98" s="137"/>
      <c r="AM98" s="110"/>
      <c r="AN98" s="110"/>
      <c r="AO98" s="110"/>
      <c r="AP98" s="110"/>
      <c r="AQ98" s="110"/>
      <c r="AR98" s="110"/>
      <c r="AS98" s="110"/>
      <c r="AT98" s="110"/>
    </row>
    <row r="99" spans="1:46" s="109" customFormat="1" ht="30" customHeight="1">
      <c r="A99" s="139">
        <v>86</v>
      </c>
      <c r="B99" s="930" t="str">
        <f>IF(基本情報入力シート!C124="","",基本情報入力シート!C124)</f>
        <v/>
      </c>
      <c r="C99" s="931"/>
      <c r="D99" s="931"/>
      <c r="E99" s="931"/>
      <c r="F99" s="931"/>
      <c r="G99" s="931"/>
      <c r="H99" s="931"/>
      <c r="I99" s="932"/>
      <c r="J99" s="416" t="str">
        <f>IF(基本情報入力シート!M124="","",基本情報入力シート!M124)</f>
        <v/>
      </c>
      <c r="K99" s="417" t="str">
        <f>IF(基本情報入力シート!R124="","",基本情報入力シート!R124)</f>
        <v/>
      </c>
      <c r="L99" s="417" t="str">
        <f>IF(基本情報入力シート!W124="","",基本情報入力シート!W124)</f>
        <v/>
      </c>
      <c r="M99" s="416" t="str">
        <f>IF(基本情報入力シート!X124="","",基本情報入力シート!X124)</f>
        <v/>
      </c>
      <c r="N99" s="143" t="str">
        <f>IF(基本情報入力シート!Y124="","",基本情報入力シート!Y124)</f>
        <v/>
      </c>
      <c r="O99" s="151"/>
      <c r="P99" s="47"/>
      <c r="Q99" s="953"/>
      <c r="R99" s="954"/>
      <c r="S99" s="140" t="str">
        <f>IFERROR(ROUNDDOWN(Q99*VLOOKUP(N99,【参考】数式用!$AR$2:$AW$50,MATCH(P99,【参考】数式用!$AT$4:$AW$4)+2,FALSE)*0.5, 0), "")</f>
        <v/>
      </c>
      <c r="T99" s="48"/>
      <c r="U99" s="142" t="str">
        <f>IFERROR(IF(AG99&lt;&gt;"",Q99*VLOOKUP(N99,【参考】数式用!$AG$2:$AL$50,MATCH(P99,【参考】数式用!$AI$4:$AL$4,0)+2,0), ""), "")</f>
        <v/>
      </c>
      <c r="V99" s="41"/>
      <c r="W99" s="951"/>
      <c r="X99" s="952"/>
      <c r="Y99" s="42"/>
      <c r="Z99" s="49"/>
      <c r="AA99" s="141" t="str">
        <f>IFERROR(IF(Y99="ー", "", ROUNDDOWN(Z99*VLOOKUP(N99,【参考】数式用!$AR$2:$AW$50,MATCH(Y99,【参考】数式用!$AT$4:$AW$4)+2,FALSE)*0.5, 0)), "")</f>
        <v/>
      </c>
      <c r="AB99" s="50"/>
      <c r="AC99" s="925" t="str">
        <f>IFERROR(IF(AG99&lt;&gt;"",Z99*VLOOKUP(N99,【参考】数式用!$AG$2:$AL$50,MATCH(Y99,【参考】数式用!$AI$4:$AL$4,0)+2,0), ""), "")</f>
        <v/>
      </c>
      <c r="AD99" s="925"/>
      <c r="AE99" s="420"/>
      <c r="AF99" s="54"/>
      <c r="AG99" s="435" t="str">
        <f>IFERROR(VLOOKUP(O99, 【参考】数式用!$AY$5:$AY$13, 1, FALSE), "")</f>
        <v/>
      </c>
      <c r="AH99" s="436" t="str">
        <f>IFERROR(VLOOKUP(N99, 【参考】数式用!$BA$2:$BB$50, 2, FALSE), "")</f>
        <v/>
      </c>
      <c r="AI99" s="437" t="str">
        <f t="shared" si="4"/>
        <v/>
      </c>
      <c r="AJ99" s="438" t="str">
        <f t="shared" si="3"/>
        <v/>
      </c>
      <c r="AK99" s="137"/>
      <c r="AL99" s="137"/>
      <c r="AM99" s="110"/>
      <c r="AN99" s="110"/>
      <c r="AO99" s="110"/>
      <c r="AP99" s="110"/>
      <c r="AQ99" s="110"/>
      <c r="AR99" s="110"/>
      <c r="AS99" s="110"/>
      <c r="AT99" s="110"/>
    </row>
    <row r="100" spans="1:46" s="109" customFormat="1" ht="30" customHeight="1">
      <c r="A100" s="139">
        <v>87</v>
      </c>
      <c r="B100" s="930" t="str">
        <f>IF(基本情報入力シート!C125="","",基本情報入力シート!C125)</f>
        <v/>
      </c>
      <c r="C100" s="931"/>
      <c r="D100" s="931"/>
      <c r="E100" s="931"/>
      <c r="F100" s="931"/>
      <c r="G100" s="931"/>
      <c r="H100" s="931"/>
      <c r="I100" s="932"/>
      <c r="J100" s="416" t="str">
        <f>IF(基本情報入力シート!M125="","",基本情報入力シート!M125)</f>
        <v/>
      </c>
      <c r="K100" s="417" t="str">
        <f>IF(基本情報入力シート!R125="","",基本情報入力シート!R125)</f>
        <v/>
      </c>
      <c r="L100" s="417" t="str">
        <f>IF(基本情報入力シート!W125="","",基本情報入力シート!W125)</f>
        <v/>
      </c>
      <c r="M100" s="416" t="str">
        <f>IF(基本情報入力シート!X125="","",基本情報入力シート!X125)</f>
        <v/>
      </c>
      <c r="N100" s="143" t="str">
        <f>IF(基本情報入力シート!Y125="","",基本情報入力シート!Y125)</f>
        <v/>
      </c>
      <c r="O100" s="151"/>
      <c r="P100" s="47"/>
      <c r="Q100" s="953"/>
      <c r="R100" s="954"/>
      <c r="S100" s="140" t="str">
        <f>IFERROR(ROUNDDOWN(Q100*VLOOKUP(N100,【参考】数式用!$AR$2:$AW$50,MATCH(P100,【参考】数式用!$AT$4:$AW$4)+2,FALSE)*0.5, 0), "")</f>
        <v/>
      </c>
      <c r="T100" s="48"/>
      <c r="U100" s="142" t="str">
        <f>IFERROR(IF(AG100&lt;&gt;"",Q100*VLOOKUP(N100,【参考】数式用!$AG$2:$AL$50,MATCH(P100,【参考】数式用!$AI$4:$AL$4,0)+2,0), ""), "")</f>
        <v/>
      </c>
      <c r="V100" s="41"/>
      <c r="W100" s="951"/>
      <c r="X100" s="952"/>
      <c r="Y100" s="42"/>
      <c r="Z100" s="49"/>
      <c r="AA100" s="141" t="str">
        <f>IFERROR(IF(Y100="ー", "", ROUNDDOWN(Z100*VLOOKUP(N100,【参考】数式用!$AR$2:$AW$50,MATCH(Y100,【参考】数式用!$AT$4:$AW$4)+2,FALSE)*0.5, 0)), "")</f>
        <v/>
      </c>
      <c r="AB100" s="50"/>
      <c r="AC100" s="925" t="str">
        <f>IFERROR(IF(AG100&lt;&gt;"",Z100*VLOOKUP(N100,【参考】数式用!$AG$2:$AL$50,MATCH(Y100,【参考】数式用!$AI$4:$AL$4,0)+2,0), ""), "")</f>
        <v/>
      </c>
      <c r="AD100" s="925"/>
      <c r="AE100" s="420"/>
      <c r="AF100" s="54"/>
      <c r="AG100" s="435" t="str">
        <f>IFERROR(VLOOKUP(O100, 【参考】数式用!$AY$5:$AY$13, 1, FALSE), "")</f>
        <v/>
      </c>
      <c r="AH100" s="436" t="str">
        <f>IFERROR(VLOOKUP(N100, 【参考】数式用!$BA$2:$BB$50, 2, FALSE), "")</f>
        <v/>
      </c>
      <c r="AI100" s="437" t="str">
        <f t="shared" si="4"/>
        <v/>
      </c>
      <c r="AJ100" s="438" t="str">
        <f t="shared" si="3"/>
        <v/>
      </c>
      <c r="AK100" s="137"/>
      <c r="AL100" s="137"/>
      <c r="AM100" s="110"/>
      <c r="AN100" s="110"/>
      <c r="AO100" s="110"/>
      <c r="AP100" s="110"/>
      <c r="AQ100" s="110"/>
      <c r="AR100" s="110"/>
      <c r="AS100" s="110"/>
      <c r="AT100" s="110"/>
    </row>
    <row r="101" spans="1:46" s="109" customFormat="1" ht="30" customHeight="1">
      <c r="A101" s="139">
        <v>88</v>
      </c>
      <c r="B101" s="930" t="str">
        <f>IF(基本情報入力シート!C126="","",基本情報入力シート!C126)</f>
        <v/>
      </c>
      <c r="C101" s="931"/>
      <c r="D101" s="931"/>
      <c r="E101" s="931"/>
      <c r="F101" s="931"/>
      <c r="G101" s="931"/>
      <c r="H101" s="931"/>
      <c r="I101" s="932"/>
      <c r="J101" s="416" t="str">
        <f>IF(基本情報入力シート!M126="","",基本情報入力シート!M126)</f>
        <v/>
      </c>
      <c r="K101" s="417" t="str">
        <f>IF(基本情報入力シート!R126="","",基本情報入力シート!R126)</f>
        <v/>
      </c>
      <c r="L101" s="417" t="str">
        <f>IF(基本情報入力シート!W126="","",基本情報入力シート!W126)</f>
        <v/>
      </c>
      <c r="M101" s="416" t="str">
        <f>IF(基本情報入力シート!X126="","",基本情報入力シート!X126)</f>
        <v/>
      </c>
      <c r="N101" s="143" t="str">
        <f>IF(基本情報入力シート!Y126="","",基本情報入力シート!Y126)</f>
        <v/>
      </c>
      <c r="O101" s="151"/>
      <c r="P101" s="47"/>
      <c r="Q101" s="953"/>
      <c r="R101" s="954"/>
      <c r="S101" s="140" t="str">
        <f>IFERROR(ROUNDDOWN(Q101*VLOOKUP(N101,【参考】数式用!$AR$2:$AW$50,MATCH(P101,【参考】数式用!$AT$4:$AW$4)+2,FALSE)*0.5, 0), "")</f>
        <v/>
      </c>
      <c r="T101" s="48"/>
      <c r="U101" s="142" t="str">
        <f>IFERROR(IF(AG101&lt;&gt;"",Q101*VLOOKUP(N101,【参考】数式用!$AG$2:$AL$50,MATCH(P101,【参考】数式用!$AI$4:$AL$4,0)+2,0), ""), "")</f>
        <v/>
      </c>
      <c r="V101" s="41"/>
      <c r="W101" s="951"/>
      <c r="X101" s="952"/>
      <c r="Y101" s="42"/>
      <c r="Z101" s="49"/>
      <c r="AA101" s="141" t="str">
        <f>IFERROR(IF(Y101="ー", "", ROUNDDOWN(Z101*VLOOKUP(N101,【参考】数式用!$AR$2:$AW$50,MATCH(Y101,【参考】数式用!$AT$4:$AW$4)+2,FALSE)*0.5, 0)), "")</f>
        <v/>
      </c>
      <c r="AB101" s="50"/>
      <c r="AC101" s="925" t="str">
        <f>IFERROR(IF(AG101&lt;&gt;"",Z101*VLOOKUP(N101,【参考】数式用!$AG$2:$AL$50,MATCH(Y101,【参考】数式用!$AI$4:$AL$4,0)+2,0), ""), "")</f>
        <v/>
      </c>
      <c r="AD101" s="925"/>
      <c r="AE101" s="420"/>
      <c r="AF101" s="54"/>
      <c r="AG101" s="435" t="str">
        <f>IFERROR(VLOOKUP(O101, 【参考】数式用!$AY$5:$AY$13, 1, FALSE), "")</f>
        <v/>
      </c>
      <c r="AH101" s="436" t="str">
        <f>IFERROR(VLOOKUP(N101, 【参考】数式用!$BA$2:$BB$50, 2, FALSE), "")</f>
        <v/>
      </c>
      <c r="AI101" s="437" t="str">
        <f t="shared" si="4"/>
        <v/>
      </c>
      <c r="AJ101" s="438" t="str">
        <f t="shared" si="3"/>
        <v/>
      </c>
      <c r="AK101" s="137"/>
      <c r="AL101" s="137"/>
      <c r="AM101" s="110"/>
      <c r="AN101" s="110"/>
      <c r="AO101" s="110"/>
      <c r="AP101" s="110"/>
      <c r="AQ101" s="110"/>
      <c r="AR101" s="110"/>
      <c r="AS101" s="110"/>
      <c r="AT101" s="110"/>
    </row>
    <row r="102" spans="1:46" s="109" customFormat="1" ht="30" customHeight="1">
      <c r="A102" s="139">
        <v>89</v>
      </c>
      <c r="B102" s="930" t="str">
        <f>IF(基本情報入力シート!C127="","",基本情報入力シート!C127)</f>
        <v/>
      </c>
      <c r="C102" s="931"/>
      <c r="D102" s="931"/>
      <c r="E102" s="931"/>
      <c r="F102" s="931"/>
      <c r="G102" s="931"/>
      <c r="H102" s="931"/>
      <c r="I102" s="932"/>
      <c r="J102" s="416" t="str">
        <f>IF(基本情報入力シート!M127="","",基本情報入力シート!M127)</f>
        <v/>
      </c>
      <c r="K102" s="417" t="str">
        <f>IF(基本情報入力シート!R127="","",基本情報入力シート!R127)</f>
        <v/>
      </c>
      <c r="L102" s="417" t="str">
        <f>IF(基本情報入力シート!W127="","",基本情報入力シート!W127)</f>
        <v/>
      </c>
      <c r="M102" s="416" t="str">
        <f>IF(基本情報入力シート!X127="","",基本情報入力シート!X127)</f>
        <v/>
      </c>
      <c r="N102" s="143" t="str">
        <f>IF(基本情報入力シート!Y127="","",基本情報入力シート!Y127)</f>
        <v/>
      </c>
      <c r="O102" s="151"/>
      <c r="P102" s="47"/>
      <c r="Q102" s="953"/>
      <c r="R102" s="954"/>
      <c r="S102" s="140" t="str">
        <f>IFERROR(ROUNDDOWN(Q102*VLOOKUP(N102,【参考】数式用!$AR$2:$AW$50,MATCH(P102,【参考】数式用!$AT$4:$AW$4)+2,FALSE)*0.5, 0), "")</f>
        <v/>
      </c>
      <c r="T102" s="48"/>
      <c r="U102" s="142" t="str">
        <f>IFERROR(IF(AG102&lt;&gt;"",Q102*VLOOKUP(N102,【参考】数式用!$AG$2:$AL$50,MATCH(P102,【参考】数式用!$AI$4:$AL$4,0)+2,0), ""), "")</f>
        <v/>
      </c>
      <c r="V102" s="41"/>
      <c r="W102" s="951"/>
      <c r="X102" s="952"/>
      <c r="Y102" s="42"/>
      <c r="Z102" s="49"/>
      <c r="AA102" s="141" t="str">
        <f>IFERROR(IF(Y102="ー", "", ROUNDDOWN(Z102*VLOOKUP(N102,【参考】数式用!$AR$2:$AW$50,MATCH(Y102,【参考】数式用!$AT$4:$AW$4)+2,FALSE)*0.5, 0)), "")</f>
        <v/>
      </c>
      <c r="AB102" s="50"/>
      <c r="AC102" s="925" t="str">
        <f>IFERROR(IF(AG102&lt;&gt;"",Z102*VLOOKUP(N102,【参考】数式用!$AG$2:$AL$50,MATCH(Y102,【参考】数式用!$AI$4:$AL$4,0)+2,0), ""), "")</f>
        <v/>
      </c>
      <c r="AD102" s="925"/>
      <c r="AE102" s="420"/>
      <c r="AF102" s="54"/>
      <c r="AG102" s="435" t="str">
        <f>IFERROR(VLOOKUP(O102, 【参考】数式用!$AY$5:$AY$13, 1, FALSE), "")</f>
        <v/>
      </c>
      <c r="AH102" s="436" t="str">
        <f>IFERROR(VLOOKUP(N102, 【参考】数式用!$BA$2:$BB$50, 2, FALSE), "")</f>
        <v/>
      </c>
      <c r="AI102" s="437" t="str">
        <f t="shared" si="4"/>
        <v/>
      </c>
      <c r="AJ102" s="438" t="str">
        <f t="shared" si="3"/>
        <v/>
      </c>
      <c r="AK102" s="137"/>
      <c r="AL102" s="137"/>
      <c r="AM102" s="110"/>
      <c r="AN102" s="110"/>
      <c r="AO102" s="110"/>
      <c r="AP102" s="110"/>
      <c r="AQ102" s="110"/>
      <c r="AR102" s="110"/>
      <c r="AS102" s="110"/>
      <c r="AT102" s="110"/>
    </row>
    <row r="103" spans="1:46" s="109" customFormat="1" ht="30" customHeight="1">
      <c r="A103" s="139">
        <v>90</v>
      </c>
      <c r="B103" s="930" t="str">
        <f>IF(基本情報入力シート!C128="","",基本情報入力シート!C128)</f>
        <v/>
      </c>
      <c r="C103" s="931"/>
      <c r="D103" s="931"/>
      <c r="E103" s="931"/>
      <c r="F103" s="931"/>
      <c r="G103" s="931"/>
      <c r="H103" s="931"/>
      <c r="I103" s="932"/>
      <c r="J103" s="416" t="str">
        <f>IF(基本情報入力シート!M128="","",基本情報入力シート!M128)</f>
        <v/>
      </c>
      <c r="K103" s="417" t="str">
        <f>IF(基本情報入力シート!R128="","",基本情報入力シート!R128)</f>
        <v/>
      </c>
      <c r="L103" s="417" t="str">
        <f>IF(基本情報入力シート!W128="","",基本情報入力シート!W128)</f>
        <v/>
      </c>
      <c r="M103" s="416" t="str">
        <f>IF(基本情報入力シート!X128="","",基本情報入力シート!X128)</f>
        <v/>
      </c>
      <c r="N103" s="143" t="str">
        <f>IF(基本情報入力シート!Y128="","",基本情報入力シート!Y128)</f>
        <v/>
      </c>
      <c r="O103" s="151"/>
      <c r="P103" s="47"/>
      <c r="Q103" s="953"/>
      <c r="R103" s="954"/>
      <c r="S103" s="140" t="str">
        <f>IFERROR(ROUNDDOWN(Q103*VLOOKUP(N103,【参考】数式用!$AR$2:$AW$50,MATCH(P103,【参考】数式用!$AT$4:$AW$4)+2,FALSE)*0.5, 0), "")</f>
        <v/>
      </c>
      <c r="T103" s="48"/>
      <c r="U103" s="142" t="str">
        <f>IFERROR(IF(AG103&lt;&gt;"",Q103*VLOOKUP(N103,【参考】数式用!$AG$2:$AL$50,MATCH(P103,【参考】数式用!$AI$4:$AL$4,0)+2,0), ""), "")</f>
        <v/>
      </c>
      <c r="V103" s="41"/>
      <c r="W103" s="951"/>
      <c r="X103" s="952"/>
      <c r="Y103" s="42"/>
      <c r="Z103" s="49"/>
      <c r="AA103" s="141" t="str">
        <f>IFERROR(IF(Y103="ー", "", ROUNDDOWN(Z103*VLOOKUP(N103,【参考】数式用!$AR$2:$AW$50,MATCH(Y103,【参考】数式用!$AT$4:$AW$4)+2,FALSE)*0.5, 0)), "")</f>
        <v/>
      </c>
      <c r="AB103" s="50"/>
      <c r="AC103" s="925" t="str">
        <f>IFERROR(IF(AG103&lt;&gt;"",Z103*VLOOKUP(N103,【参考】数式用!$AG$2:$AL$50,MATCH(Y103,【参考】数式用!$AI$4:$AL$4,0)+2,0), ""), "")</f>
        <v/>
      </c>
      <c r="AD103" s="925"/>
      <c r="AE103" s="420"/>
      <c r="AF103" s="54"/>
      <c r="AG103" s="435" t="str">
        <f>IFERROR(VLOOKUP(O103, 【参考】数式用!$AY$5:$AY$13, 1, FALSE), "")</f>
        <v/>
      </c>
      <c r="AH103" s="436" t="str">
        <f>IFERROR(VLOOKUP(N103, 【参考】数式用!$BA$2:$BB$50, 2, FALSE), "")</f>
        <v/>
      </c>
      <c r="AI103" s="437" t="str">
        <f t="shared" si="4"/>
        <v/>
      </c>
      <c r="AJ103" s="438" t="str">
        <f t="shared" si="3"/>
        <v/>
      </c>
      <c r="AK103" s="137"/>
      <c r="AL103" s="137"/>
      <c r="AM103" s="110"/>
      <c r="AN103" s="110"/>
      <c r="AO103" s="110"/>
      <c r="AP103" s="110"/>
      <c r="AQ103" s="110"/>
      <c r="AR103" s="110"/>
      <c r="AS103" s="110"/>
      <c r="AT103" s="110"/>
    </row>
    <row r="104" spans="1:46" s="109" customFormat="1" ht="30" customHeight="1">
      <c r="A104" s="139">
        <v>91</v>
      </c>
      <c r="B104" s="930" t="str">
        <f>IF(基本情報入力シート!C129="","",基本情報入力シート!C129)</f>
        <v/>
      </c>
      <c r="C104" s="931"/>
      <c r="D104" s="931"/>
      <c r="E104" s="931"/>
      <c r="F104" s="931"/>
      <c r="G104" s="931"/>
      <c r="H104" s="931"/>
      <c r="I104" s="932"/>
      <c r="J104" s="416" t="str">
        <f>IF(基本情報入力シート!M129="","",基本情報入力シート!M129)</f>
        <v/>
      </c>
      <c r="K104" s="417" t="str">
        <f>IF(基本情報入力シート!R129="","",基本情報入力シート!R129)</f>
        <v/>
      </c>
      <c r="L104" s="417" t="str">
        <f>IF(基本情報入力シート!W129="","",基本情報入力シート!W129)</f>
        <v/>
      </c>
      <c r="M104" s="416" t="str">
        <f>IF(基本情報入力シート!X129="","",基本情報入力シート!X129)</f>
        <v/>
      </c>
      <c r="N104" s="143" t="str">
        <f>IF(基本情報入力シート!Y129="","",基本情報入力シート!Y129)</f>
        <v/>
      </c>
      <c r="O104" s="151"/>
      <c r="P104" s="47"/>
      <c r="Q104" s="953"/>
      <c r="R104" s="954"/>
      <c r="S104" s="140" t="str">
        <f>IFERROR(ROUNDDOWN(Q104*VLOOKUP(N104,【参考】数式用!$AR$2:$AW$50,MATCH(P104,【参考】数式用!$AT$4:$AW$4)+2,FALSE)*0.5, 0), "")</f>
        <v/>
      </c>
      <c r="T104" s="48"/>
      <c r="U104" s="142" t="str">
        <f>IFERROR(IF(AG104&lt;&gt;"",Q104*VLOOKUP(N104,【参考】数式用!$AG$2:$AL$50,MATCH(P104,【参考】数式用!$AI$4:$AL$4,0)+2,0), ""), "")</f>
        <v/>
      </c>
      <c r="V104" s="41"/>
      <c r="W104" s="951"/>
      <c r="X104" s="952"/>
      <c r="Y104" s="42"/>
      <c r="Z104" s="49"/>
      <c r="AA104" s="141" t="str">
        <f>IFERROR(IF(Y104="ー", "", ROUNDDOWN(Z104*VLOOKUP(N104,【参考】数式用!$AR$2:$AW$50,MATCH(Y104,【参考】数式用!$AT$4:$AW$4)+2,FALSE)*0.5, 0)), "")</f>
        <v/>
      </c>
      <c r="AB104" s="50"/>
      <c r="AC104" s="925" t="str">
        <f>IFERROR(IF(AG104&lt;&gt;"",Z104*VLOOKUP(N104,【参考】数式用!$AG$2:$AL$50,MATCH(Y104,【参考】数式用!$AI$4:$AL$4,0)+2,0), ""), "")</f>
        <v/>
      </c>
      <c r="AD104" s="925"/>
      <c r="AE104" s="420"/>
      <c r="AF104" s="54"/>
      <c r="AG104" s="435" t="str">
        <f>IFERROR(VLOOKUP(O104, 【参考】数式用!$AY$5:$AY$13, 1, FALSE), "")</f>
        <v/>
      </c>
      <c r="AH104" s="436" t="str">
        <f>IFERROR(VLOOKUP(N104, 【参考】数式用!$BA$2:$BB$50, 2, FALSE), "")</f>
        <v/>
      </c>
      <c r="AI104" s="437" t="str">
        <f t="shared" si="4"/>
        <v/>
      </c>
      <c r="AJ104" s="438" t="str">
        <f t="shared" si="3"/>
        <v/>
      </c>
      <c r="AK104" s="137"/>
      <c r="AL104" s="137"/>
      <c r="AM104" s="110"/>
      <c r="AN104" s="110"/>
      <c r="AO104" s="110"/>
      <c r="AP104" s="110"/>
      <c r="AQ104" s="110"/>
      <c r="AR104" s="110"/>
      <c r="AS104" s="110"/>
      <c r="AT104" s="110"/>
    </row>
    <row r="105" spans="1:46" s="109" customFormat="1" ht="30" customHeight="1">
      <c r="A105" s="139">
        <v>92</v>
      </c>
      <c r="B105" s="930" t="str">
        <f>IF(基本情報入力シート!C130="","",基本情報入力シート!C130)</f>
        <v/>
      </c>
      <c r="C105" s="931"/>
      <c r="D105" s="931"/>
      <c r="E105" s="931"/>
      <c r="F105" s="931"/>
      <c r="G105" s="931"/>
      <c r="H105" s="931"/>
      <c r="I105" s="932"/>
      <c r="J105" s="416" t="str">
        <f>IF(基本情報入力シート!M130="","",基本情報入力シート!M130)</f>
        <v/>
      </c>
      <c r="K105" s="417" t="str">
        <f>IF(基本情報入力シート!R130="","",基本情報入力シート!R130)</f>
        <v/>
      </c>
      <c r="L105" s="417" t="str">
        <f>IF(基本情報入力シート!W130="","",基本情報入力シート!W130)</f>
        <v/>
      </c>
      <c r="M105" s="416" t="str">
        <f>IF(基本情報入力シート!X130="","",基本情報入力シート!X130)</f>
        <v/>
      </c>
      <c r="N105" s="143" t="str">
        <f>IF(基本情報入力シート!Y130="","",基本情報入力シート!Y130)</f>
        <v/>
      </c>
      <c r="O105" s="151"/>
      <c r="P105" s="47"/>
      <c r="Q105" s="953"/>
      <c r="R105" s="954"/>
      <c r="S105" s="140" t="str">
        <f>IFERROR(ROUNDDOWN(Q105*VLOOKUP(N105,【参考】数式用!$AR$2:$AW$50,MATCH(P105,【参考】数式用!$AT$4:$AW$4)+2,FALSE)*0.5, 0), "")</f>
        <v/>
      </c>
      <c r="T105" s="48"/>
      <c r="U105" s="142" t="str">
        <f>IFERROR(IF(AG105&lt;&gt;"",Q105*VLOOKUP(N105,【参考】数式用!$AG$2:$AL$50,MATCH(P105,【参考】数式用!$AI$4:$AL$4,0)+2,0), ""), "")</f>
        <v/>
      </c>
      <c r="V105" s="41"/>
      <c r="W105" s="951"/>
      <c r="X105" s="952"/>
      <c r="Y105" s="42"/>
      <c r="Z105" s="49"/>
      <c r="AA105" s="141" t="str">
        <f>IFERROR(IF(Y105="ー", "", ROUNDDOWN(Z105*VLOOKUP(N105,【参考】数式用!$AR$2:$AW$50,MATCH(Y105,【参考】数式用!$AT$4:$AW$4)+2,FALSE)*0.5, 0)), "")</f>
        <v/>
      </c>
      <c r="AB105" s="50"/>
      <c r="AC105" s="925" t="str">
        <f>IFERROR(IF(AG105&lt;&gt;"",Z105*VLOOKUP(N105,【参考】数式用!$AG$2:$AL$50,MATCH(Y105,【参考】数式用!$AI$4:$AL$4,0)+2,0), ""), "")</f>
        <v/>
      </c>
      <c r="AD105" s="925"/>
      <c r="AE105" s="420"/>
      <c r="AF105" s="54"/>
      <c r="AG105" s="435" t="str">
        <f>IFERROR(VLOOKUP(O105, 【参考】数式用!$AY$5:$AY$13, 1, FALSE), "")</f>
        <v/>
      </c>
      <c r="AH105" s="436" t="str">
        <f>IFERROR(VLOOKUP(N105, 【参考】数式用!$BA$2:$BB$50, 2, FALSE), "")</f>
        <v/>
      </c>
      <c r="AI105" s="437" t="str">
        <f t="shared" si="4"/>
        <v/>
      </c>
      <c r="AJ105" s="438" t="str">
        <f t="shared" si="3"/>
        <v/>
      </c>
      <c r="AK105" s="137"/>
      <c r="AL105" s="137"/>
      <c r="AM105" s="110"/>
      <c r="AN105" s="110"/>
      <c r="AO105" s="110"/>
      <c r="AP105" s="110"/>
      <c r="AQ105" s="110"/>
      <c r="AR105" s="110"/>
      <c r="AS105" s="110"/>
      <c r="AT105" s="110"/>
    </row>
    <row r="106" spans="1:46" s="109" customFormat="1" ht="30" customHeight="1">
      <c r="A106" s="139">
        <v>93</v>
      </c>
      <c r="B106" s="930" t="str">
        <f>IF(基本情報入力シート!C131="","",基本情報入力シート!C131)</f>
        <v/>
      </c>
      <c r="C106" s="931"/>
      <c r="D106" s="931"/>
      <c r="E106" s="931"/>
      <c r="F106" s="931"/>
      <c r="G106" s="931"/>
      <c r="H106" s="931"/>
      <c r="I106" s="932"/>
      <c r="J106" s="416" t="str">
        <f>IF(基本情報入力シート!M131="","",基本情報入力シート!M131)</f>
        <v/>
      </c>
      <c r="K106" s="417" t="str">
        <f>IF(基本情報入力シート!R131="","",基本情報入力シート!R131)</f>
        <v/>
      </c>
      <c r="L106" s="417" t="str">
        <f>IF(基本情報入力シート!W131="","",基本情報入力シート!W131)</f>
        <v/>
      </c>
      <c r="M106" s="416" t="str">
        <f>IF(基本情報入力シート!X131="","",基本情報入力シート!X131)</f>
        <v/>
      </c>
      <c r="N106" s="143" t="str">
        <f>IF(基本情報入力シート!Y131="","",基本情報入力シート!Y131)</f>
        <v/>
      </c>
      <c r="O106" s="151"/>
      <c r="P106" s="47"/>
      <c r="Q106" s="953"/>
      <c r="R106" s="954"/>
      <c r="S106" s="140" t="str">
        <f>IFERROR(ROUNDDOWN(Q106*VLOOKUP(N106,【参考】数式用!$AR$2:$AW$50,MATCH(P106,【参考】数式用!$AT$4:$AW$4)+2,FALSE)*0.5, 0), "")</f>
        <v/>
      </c>
      <c r="T106" s="48"/>
      <c r="U106" s="142" t="str">
        <f>IFERROR(IF(AG106&lt;&gt;"",Q106*VLOOKUP(N106,【参考】数式用!$AG$2:$AL$50,MATCH(P106,【参考】数式用!$AI$4:$AL$4,0)+2,0), ""), "")</f>
        <v/>
      </c>
      <c r="V106" s="41"/>
      <c r="W106" s="951"/>
      <c r="X106" s="952"/>
      <c r="Y106" s="42"/>
      <c r="Z106" s="49"/>
      <c r="AA106" s="141" t="str">
        <f>IFERROR(IF(Y106="ー", "", ROUNDDOWN(Z106*VLOOKUP(N106,【参考】数式用!$AR$2:$AW$50,MATCH(Y106,【参考】数式用!$AT$4:$AW$4)+2,FALSE)*0.5, 0)), "")</f>
        <v/>
      </c>
      <c r="AB106" s="50"/>
      <c r="AC106" s="925" t="str">
        <f>IFERROR(IF(AG106&lt;&gt;"",Z106*VLOOKUP(N106,【参考】数式用!$AG$2:$AL$50,MATCH(Y106,【参考】数式用!$AI$4:$AL$4,0)+2,0), ""), "")</f>
        <v/>
      </c>
      <c r="AD106" s="925"/>
      <c r="AE106" s="420"/>
      <c r="AF106" s="54"/>
      <c r="AG106" s="435" t="str">
        <f>IFERROR(VLOOKUP(O106, 【参考】数式用!$AY$5:$AY$13, 1, FALSE), "")</f>
        <v/>
      </c>
      <c r="AH106" s="436" t="str">
        <f>IFERROR(VLOOKUP(N106, 【参考】数式用!$BA$2:$BB$50, 2, FALSE), "")</f>
        <v/>
      </c>
      <c r="AI106" s="437" t="str">
        <f t="shared" si="4"/>
        <v/>
      </c>
      <c r="AJ106" s="438" t="str">
        <f t="shared" si="3"/>
        <v/>
      </c>
      <c r="AK106" s="137"/>
      <c r="AL106" s="137"/>
      <c r="AM106" s="110"/>
      <c r="AN106" s="110"/>
      <c r="AO106" s="110"/>
      <c r="AP106" s="110"/>
      <c r="AQ106" s="110"/>
      <c r="AR106" s="110"/>
      <c r="AS106" s="110"/>
      <c r="AT106" s="110"/>
    </row>
    <row r="107" spans="1:46" s="109" customFormat="1" ht="30" customHeight="1">
      <c r="A107" s="139">
        <v>94</v>
      </c>
      <c r="B107" s="930" t="str">
        <f>IF(基本情報入力シート!C132="","",基本情報入力シート!C132)</f>
        <v/>
      </c>
      <c r="C107" s="931"/>
      <c r="D107" s="931"/>
      <c r="E107" s="931"/>
      <c r="F107" s="931"/>
      <c r="G107" s="931"/>
      <c r="H107" s="931"/>
      <c r="I107" s="932"/>
      <c r="J107" s="416" t="str">
        <f>IF(基本情報入力シート!M132="","",基本情報入力シート!M132)</f>
        <v/>
      </c>
      <c r="K107" s="417" t="str">
        <f>IF(基本情報入力シート!R132="","",基本情報入力シート!R132)</f>
        <v/>
      </c>
      <c r="L107" s="417" t="str">
        <f>IF(基本情報入力シート!W132="","",基本情報入力シート!W132)</f>
        <v/>
      </c>
      <c r="M107" s="416" t="str">
        <f>IF(基本情報入力シート!X132="","",基本情報入力シート!X132)</f>
        <v/>
      </c>
      <c r="N107" s="143" t="str">
        <f>IF(基本情報入力シート!Y132="","",基本情報入力シート!Y132)</f>
        <v/>
      </c>
      <c r="O107" s="151"/>
      <c r="P107" s="47"/>
      <c r="Q107" s="953"/>
      <c r="R107" s="954"/>
      <c r="S107" s="140" t="str">
        <f>IFERROR(ROUNDDOWN(Q107*VLOOKUP(N107,【参考】数式用!$AR$2:$AW$50,MATCH(P107,【参考】数式用!$AT$4:$AW$4)+2,FALSE)*0.5, 0), "")</f>
        <v/>
      </c>
      <c r="T107" s="48"/>
      <c r="U107" s="142" t="str">
        <f>IFERROR(IF(AG107&lt;&gt;"",Q107*VLOOKUP(N107,【参考】数式用!$AG$2:$AL$50,MATCH(P107,【参考】数式用!$AI$4:$AL$4,0)+2,0), ""), "")</f>
        <v/>
      </c>
      <c r="V107" s="41"/>
      <c r="W107" s="951"/>
      <c r="X107" s="952"/>
      <c r="Y107" s="42"/>
      <c r="Z107" s="49"/>
      <c r="AA107" s="141" t="str">
        <f>IFERROR(IF(Y107="ー", "", ROUNDDOWN(Z107*VLOOKUP(N107,【参考】数式用!$AR$2:$AW$50,MATCH(Y107,【参考】数式用!$AT$4:$AW$4)+2,FALSE)*0.5, 0)), "")</f>
        <v/>
      </c>
      <c r="AB107" s="50"/>
      <c r="AC107" s="925" t="str">
        <f>IFERROR(IF(AG107&lt;&gt;"",Z107*VLOOKUP(N107,【参考】数式用!$AG$2:$AL$50,MATCH(Y107,【参考】数式用!$AI$4:$AL$4,0)+2,0), ""), "")</f>
        <v/>
      </c>
      <c r="AD107" s="925"/>
      <c r="AE107" s="420"/>
      <c r="AF107" s="54"/>
      <c r="AG107" s="435" t="str">
        <f>IFERROR(VLOOKUP(O107, 【参考】数式用!$AY$5:$AY$13, 1, FALSE), "")</f>
        <v/>
      </c>
      <c r="AH107" s="436" t="str">
        <f>IFERROR(VLOOKUP(N107, 【参考】数式用!$BA$2:$BB$50, 2, FALSE), "")</f>
        <v/>
      </c>
      <c r="AI107" s="437" t="str">
        <f t="shared" si="4"/>
        <v/>
      </c>
      <c r="AJ107" s="438" t="str">
        <f t="shared" si="3"/>
        <v/>
      </c>
      <c r="AK107" s="137"/>
      <c r="AL107" s="137"/>
      <c r="AM107" s="110"/>
      <c r="AN107" s="110"/>
      <c r="AO107" s="110"/>
      <c r="AP107" s="110"/>
      <c r="AQ107" s="110"/>
      <c r="AR107" s="110"/>
      <c r="AS107" s="110"/>
      <c r="AT107" s="110"/>
    </row>
    <row r="108" spans="1:46" s="109" customFormat="1" ht="30" customHeight="1">
      <c r="A108" s="139">
        <v>95</v>
      </c>
      <c r="B108" s="930" t="str">
        <f>IF(基本情報入力シート!C133="","",基本情報入力シート!C133)</f>
        <v/>
      </c>
      <c r="C108" s="931"/>
      <c r="D108" s="931"/>
      <c r="E108" s="931"/>
      <c r="F108" s="931"/>
      <c r="G108" s="931"/>
      <c r="H108" s="931"/>
      <c r="I108" s="932"/>
      <c r="J108" s="416" t="str">
        <f>IF(基本情報入力シート!M133="","",基本情報入力シート!M133)</f>
        <v/>
      </c>
      <c r="K108" s="417" t="str">
        <f>IF(基本情報入力シート!R133="","",基本情報入力シート!R133)</f>
        <v/>
      </c>
      <c r="L108" s="417" t="str">
        <f>IF(基本情報入力シート!W133="","",基本情報入力シート!W133)</f>
        <v/>
      </c>
      <c r="M108" s="416" t="str">
        <f>IF(基本情報入力シート!X133="","",基本情報入力シート!X133)</f>
        <v/>
      </c>
      <c r="N108" s="143" t="str">
        <f>IF(基本情報入力シート!Y133="","",基本情報入力シート!Y133)</f>
        <v/>
      </c>
      <c r="O108" s="151"/>
      <c r="P108" s="47"/>
      <c r="Q108" s="953"/>
      <c r="R108" s="954"/>
      <c r="S108" s="140" t="str">
        <f>IFERROR(ROUNDDOWN(Q108*VLOOKUP(N108,【参考】数式用!$AR$2:$AW$50,MATCH(P108,【参考】数式用!$AT$4:$AW$4)+2,FALSE)*0.5, 0), "")</f>
        <v/>
      </c>
      <c r="T108" s="48"/>
      <c r="U108" s="142" t="str">
        <f>IFERROR(IF(AG108&lt;&gt;"",Q108*VLOOKUP(N108,【参考】数式用!$AG$2:$AL$50,MATCH(P108,【参考】数式用!$AI$4:$AL$4,0)+2,0), ""), "")</f>
        <v/>
      </c>
      <c r="V108" s="41"/>
      <c r="W108" s="951"/>
      <c r="X108" s="952"/>
      <c r="Y108" s="42"/>
      <c r="Z108" s="49"/>
      <c r="AA108" s="141" t="str">
        <f>IFERROR(IF(Y108="ー", "", ROUNDDOWN(Z108*VLOOKUP(N108,【参考】数式用!$AR$2:$AW$50,MATCH(Y108,【参考】数式用!$AT$4:$AW$4)+2,FALSE)*0.5, 0)), "")</f>
        <v/>
      </c>
      <c r="AB108" s="50"/>
      <c r="AC108" s="925" t="str">
        <f>IFERROR(IF(AG108&lt;&gt;"",Z108*VLOOKUP(N108,【参考】数式用!$AG$2:$AL$50,MATCH(Y108,【参考】数式用!$AI$4:$AL$4,0)+2,0), ""), "")</f>
        <v/>
      </c>
      <c r="AD108" s="925"/>
      <c r="AE108" s="420"/>
      <c r="AF108" s="54"/>
      <c r="AG108" s="435" t="str">
        <f>IFERROR(VLOOKUP(O108, 【参考】数式用!$AY$5:$AY$13, 1, FALSE), "")</f>
        <v/>
      </c>
      <c r="AH108" s="436" t="str">
        <f>IFERROR(VLOOKUP(N108, 【参考】数式用!$BA$2:$BB$50, 2, FALSE), "")</f>
        <v/>
      </c>
      <c r="AI108" s="437" t="str">
        <f t="shared" si="4"/>
        <v/>
      </c>
      <c r="AJ108" s="438" t="str">
        <f t="shared" si="3"/>
        <v/>
      </c>
      <c r="AK108" s="137"/>
      <c r="AL108" s="137"/>
      <c r="AM108" s="110"/>
      <c r="AN108" s="110"/>
      <c r="AO108" s="110"/>
      <c r="AP108" s="110"/>
      <c r="AQ108" s="110"/>
      <c r="AR108" s="110"/>
      <c r="AS108" s="110"/>
      <c r="AT108" s="110"/>
    </row>
    <row r="109" spans="1:46" s="109" customFormat="1" ht="30" customHeight="1">
      <c r="A109" s="139">
        <v>96</v>
      </c>
      <c r="B109" s="930" t="str">
        <f>IF(基本情報入力シート!C134="","",基本情報入力シート!C134)</f>
        <v/>
      </c>
      <c r="C109" s="931"/>
      <c r="D109" s="931"/>
      <c r="E109" s="931"/>
      <c r="F109" s="931"/>
      <c r="G109" s="931"/>
      <c r="H109" s="931"/>
      <c r="I109" s="932"/>
      <c r="J109" s="416" t="str">
        <f>IF(基本情報入力シート!M134="","",基本情報入力シート!M134)</f>
        <v/>
      </c>
      <c r="K109" s="417" t="str">
        <f>IF(基本情報入力シート!R134="","",基本情報入力シート!R134)</f>
        <v/>
      </c>
      <c r="L109" s="417" t="str">
        <f>IF(基本情報入力シート!W134="","",基本情報入力シート!W134)</f>
        <v/>
      </c>
      <c r="M109" s="416" t="str">
        <f>IF(基本情報入力シート!X134="","",基本情報入力シート!X134)</f>
        <v/>
      </c>
      <c r="N109" s="143" t="str">
        <f>IF(基本情報入力シート!Y134="","",基本情報入力シート!Y134)</f>
        <v/>
      </c>
      <c r="O109" s="151"/>
      <c r="P109" s="47"/>
      <c r="Q109" s="953"/>
      <c r="R109" s="954"/>
      <c r="S109" s="140" t="str">
        <f>IFERROR(ROUNDDOWN(Q109*VLOOKUP(N109,【参考】数式用!$AR$2:$AW$50,MATCH(P109,【参考】数式用!$AT$4:$AW$4)+2,FALSE)*0.5, 0), "")</f>
        <v/>
      </c>
      <c r="T109" s="48"/>
      <c r="U109" s="142" t="str">
        <f>IFERROR(IF(AG109&lt;&gt;"",Q109*VLOOKUP(N109,【参考】数式用!$AG$2:$AL$50,MATCH(P109,【参考】数式用!$AI$4:$AL$4,0)+2,0), ""), "")</f>
        <v/>
      </c>
      <c r="V109" s="41"/>
      <c r="W109" s="951"/>
      <c r="X109" s="952"/>
      <c r="Y109" s="42"/>
      <c r="Z109" s="49"/>
      <c r="AA109" s="141" t="str">
        <f>IFERROR(IF(Y109="ー", "", ROUNDDOWN(Z109*VLOOKUP(N109,【参考】数式用!$AR$2:$AW$50,MATCH(Y109,【参考】数式用!$AT$4:$AW$4)+2,FALSE)*0.5, 0)), "")</f>
        <v/>
      </c>
      <c r="AB109" s="50"/>
      <c r="AC109" s="925" t="str">
        <f>IFERROR(IF(AG109&lt;&gt;"",Z109*VLOOKUP(N109,【参考】数式用!$AG$2:$AL$50,MATCH(Y109,【参考】数式用!$AI$4:$AL$4,0)+2,0), ""), "")</f>
        <v/>
      </c>
      <c r="AD109" s="925"/>
      <c r="AE109" s="420"/>
      <c r="AF109" s="54"/>
      <c r="AG109" s="435" t="str">
        <f>IFERROR(VLOOKUP(O109, 【参考】数式用!$AY$5:$AY$13, 1, FALSE), "")</f>
        <v/>
      </c>
      <c r="AH109" s="436" t="str">
        <f>IFERROR(VLOOKUP(N109, 【参考】数式用!$BA$2:$BB$50, 2, FALSE), "")</f>
        <v/>
      </c>
      <c r="AI109" s="437" t="str">
        <f t="shared" si="4"/>
        <v/>
      </c>
      <c r="AJ109" s="438" t="str">
        <f t="shared" si="3"/>
        <v/>
      </c>
      <c r="AK109" s="137"/>
      <c r="AL109" s="137"/>
      <c r="AM109" s="110"/>
      <c r="AN109" s="110"/>
      <c r="AO109" s="110"/>
      <c r="AP109" s="110"/>
      <c r="AQ109" s="110"/>
      <c r="AR109" s="110"/>
      <c r="AS109" s="110"/>
      <c r="AT109" s="110"/>
    </row>
    <row r="110" spans="1:46" s="109" customFormat="1" ht="30" customHeight="1">
      <c r="A110" s="139">
        <v>97</v>
      </c>
      <c r="B110" s="930" t="str">
        <f>IF(基本情報入力シート!C135="","",基本情報入力シート!C135)</f>
        <v/>
      </c>
      <c r="C110" s="931"/>
      <c r="D110" s="931"/>
      <c r="E110" s="931"/>
      <c r="F110" s="931"/>
      <c r="G110" s="931"/>
      <c r="H110" s="931"/>
      <c r="I110" s="932"/>
      <c r="J110" s="416" t="str">
        <f>IF(基本情報入力シート!M135="","",基本情報入力シート!M135)</f>
        <v/>
      </c>
      <c r="K110" s="417" t="str">
        <f>IF(基本情報入力シート!R135="","",基本情報入力シート!R135)</f>
        <v/>
      </c>
      <c r="L110" s="417" t="str">
        <f>IF(基本情報入力シート!W135="","",基本情報入力シート!W135)</f>
        <v/>
      </c>
      <c r="M110" s="416" t="str">
        <f>IF(基本情報入力シート!X135="","",基本情報入力シート!X135)</f>
        <v/>
      </c>
      <c r="N110" s="143" t="str">
        <f>IF(基本情報入力シート!Y135="","",基本情報入力シート!Y135)</f>
        <v/>
      </c>
      <c r="O110" s="151"/>
      <c r="P110" s="47"/>
      <c r="Q110" s="953"/>
      <c r="R110" s="954"/>
      <c r="S110" s="140" t="str">
        <f>IFERROR(ROUNDDOWN(Q110*VLOOKUP(N110,【参考】数式用!$AR$2:$AW$50,MATCH(P110,【参考】数式用!$AT$4:$AW$4)+2,FALSE)*0.5, 0), "")</f>
        <v/>
      </c>
      <c r="T110" s="48"/>
      <c r="U110" s="142" t="str">
        <f>IFERROR(IF(AG110&lt;&gt;"",Q110*VLOOKUP(N110,【参考】数式用!$AG$2:$AL$50,MATCH(P110,【参考】数式用!$AI$4:$AL$4,0)+2,0), ""), "")</f>
        <v/>
      </c>
      <c r="V110" s="41"/>
      <c r="W110" s="951"/>
      <c r="X110" s="952"/>
      <c r="Y110" s="42"/>
      <c r="Z110" s="49"/>
      <c r="AA110" s="141" t="str">
        <f>IFERROR(IF(Y110="ー", "", ROUNDDOWN(Z110*VLOOKUP(N110,【参考】数式用!$AR$2:$AW$50,MATCH(Y110,【参考】数式用!$AT$4:$AW$4)+2,FALSE)*0.5, 0)), "")</f>
        <v/>
      </c>
      <c r="AB110" s="50"/>
      <c r="AC110" s="925" t="str">
        <f>IFERROR(IF(AG110&lt;&gt;"",Z110*VLOOKUP(N110,【参考】数式用!$AG$2:$AL$50,MATCH(Y110,【参考】数式用!$AI$4:$AL$4,0)+2,0), ""), "")</f>
        <v/>
      </c>
      <c r="AD110" s="925"/>
      <c r="AE110" s="420"/>
      <c r="AF110" s="54"/>
      <c r="AG110" s="435" t="str">
        <f>IFERROR(VLOOKUP(O110, 【参考】数式用!$AY$5:$AY$13, 1, FALSE), "")</f>
        <v/>
      </c>
      <c r="AH110" s="436" t="str">
        <f>IFERROR(VLOOKUP(N110, 【参考】数式用!$BA$2:$BB$50, 2, FALSE), "")</f>
        <v/>
      </c>
      <c r="AI110" s="437" t="str">
        <f t="shared" si="4"/>
        <v/>
      </c>
      <c r="AJ110" s="438" t="str">
        <f t="shared" si="3"/>
        <v/>
      </c>
      <c r="AK110" s="137"/>
      <c r="AL110" s="137"/>
      <c r="AM110" s="110"/>
      <c r="AN110" s="110"/>
      <c r="AO110" s="110"/>
      <c r="AP110" s="110"/>
      <c r="AQ110" s="110"/>
      <c r="AR110" s="110"/>
      <c r="AS110" s="110"/>
      <c r="AT110" s="110"/>
    </row>
    <row r="111" spans="1:46" s="109" customFormat="1" ht="30" customHeight="1">
      <c r="A111" s="139">
        <v>98</v>
      </c>
      <c r="B111" s="930" t="str">
        <f>IF(基本情報入力シート!C136="","",基本情報入力シート!C136)</f>
        <v/>
      </c>
      <c r="C111" s="931"/>
      <c r="D111" s="931"/>
      <c r="E111" s="931"/>
      <c r="F111" s="931"/>
      <c r="G111" s="931"/>
      <c r="H111" s="931"/>
      <c r="I111" s="932"/>
      <c r="J111" s="416" t="str">
        <f>IF(基本情報入力シート!M136="","",基本情報入力シート!M136)</f>
        <v/>
      </c>
      <c r="K111" s="417" t="str">
        <f>IF(基本情報入力シート!R136="","",基本情報入力シート!R136)</f>
        <v/>
      </c>
      <c r="L111" s="417" t="str">
        <f>IF(基本情報入力シート!W136="","",基本情報入力シート!W136)</f>
        <v/>
      </c>
      <c r="M111" s="416" t="str">
        <f>IF(基本情報入力シート!X136="","",基本情報入力シート!X136)</f>
        <v/>
      </c>
      <c r="N111" s="143" t="str">
        <f>IF(基本情報入力シート!Y136="","",基本情報入力シート!Y136)</f>
        <v/>
      </c>
      <c r="O111" s="151"/>
      <c r="P111" s="47"/>
      <c r="Q111" s="953"/>
      <c r="R111" s="954"/>
      <c r="S111" s="140" t="str">
        <f>IFERROR(ROUNDDOWN(Q111*VLOOKUP(N111,【参考】数式用!$AR$2:$AW$50,MATCH(P111,【参考】数式用!$AT$4:$AW$4)+2,FALSE)*0.5, 0), "")</f>
        <v/>
      </c>
      <c r="T111" s="48"/>
      <c r="U111" s="142" t="str">
        <f>IFERROR(IF(AG111&lt;&gt;"",Q111*VLOOKUP(N111,【参考】数式用!$AG$2:$AL$50,MATCH(P111,【参考】数式用!$AI$4:$AL$4,0)+2,0), ""), "")</f>
        <v/>
      </c>
      <c r="V111" s="41"/>
      <c r="W111" s="951"/>
      <c r="X111" s="952"/>
      <c r="Y111" s="42"/>
      <c r="Z111" s="49"/>
      <c r="AA111" s="141" t="str">
        <f>IFERROR(IF(Y111="ー", "", ROUNDDOWN(Z111*VLOOKUP(N111,【参考】数式用!$AR$2:$AW$50,MATCH(Y111,【参考】数式用!$AT$4:$AW$4)+2,FALSE)*0.5, 0)), "")</f>
        <v/>
      </c>
      <c r="AB111" s="50"/>
      <c r="AC111" s="925" t="str">
        <f>IFERROR(IF(AG111&lt;&gt;"",Z111*VLOOKUP(N111,【参考】数式用!$AG$2:$AL$50,MATCH(Y111,【参考】数式用!$AI$4:$AL$4,0)+2,0), ""), "")</f>
        <v/>
      </c>
      <c r="AD111" s="925"/>
      <c r="AE111" s="420"/>
      <c r="AF111" s="54"/>
      <c r="AG111" s="435" t="str">
        <f>IFERROR(VLOOKUP(O111, 【参考】数式用!$AY$5:$AY$13, 1, FALSE), "")</f>
        <v/>
      </c>
      <c r="AH111" s="436" t="str">
        <f>IFERROR(VLOOKUP(N111, 【参考】数式用!$BA$2:$BB$50, 2, FALSE), "")</f>
        <v/>
      </c>
      <c r="AI111" s="437" t="str">
        <f t="shared" si="4"/>
        <v/>
      </c>
      <c r="AJ111" s="438" t="str">
        <f t="shared" si="3"/>
        <v/>
      </c>
      <c r="AK111" s="137"/>
      <c r="AL111" s="137"/>
      <c r="AM111" s="110"/>
      <c r="AN111" s="110"/>
      <c r="AO111" s="110"/>
      <c r="AP111" s="110"/>
      <c r="AQ111" s="110"/>
      <c r="AR111" s="110"/>
      <c r="AS111" s="110"/>
      <c r="AT111" s="110"/>
    </row>
    <row r="112" spans="1:46" s="109" customFormat="1" ht="30" customHeight="1">
      <c r="A112" s="139">
        <v>99</v>
      </c>
      <c r="B112" s="930" t="str">
        <f>IF(基本情報入力シート!C137="","",基本情報入力シート!C137)</f>
        <v/>
      </c>
      <c r="C112" s="931"/>
      <c r="D112" s="931"/>
      <c r="E112" s="931"/>
      <c r="F112" s="931"/>
      <c r="G112" s="931"/>
      <c r="H112" s="931"/>
      <c r="I112" s="932"/>
      <c r="J112" s="416" t="str">
        <f>IF(基本情報入力シート!M137="","",基本情報入力シート!M137)</f>
        <v/>
      </c>
      <c r="K112" s="417" t="str">
        <f>IF(基本情報入力シート!R137="","",基本情報入力シート!R137)</f>
        <v/>
      </c>
      <c r="L112" s="417" t="str">
        <f>IF(基本情報入力シート!W137="","",基本情報入力シート!W137)</f>
        <v/>
      </c>
      <c r="M112" s="416" t="str">
        <f>IF(基本情報入力シート!X137="","",基本情報入力シート!X137)</f>
        <v/>
      </c>
      <c r="N112" s="143" t="str">
        <f>IF(基本情報入力シート!Y137="","",基本情報入力シート!Y137)</f>
        <v/>
      </c>
      <c r="O112" s="151"/>
      <c r="P112" s="47"/>
      <c r="Q112" s="953"/>
      <c r="R112" s="954"/>
      <c r="S112" s="140" t="str">
        <f>IFERROR(ROUNDDOWN(Q112*VLOOKUP(N112,【参考】数式用!$AR$2:$AW$50,MATCH(P112,【参考】数式用!$AT$4:$AW$4)+2,FALSE)*0.5, 0), "")</f>
        <v/>
      </c>
      <c r="T112" s="48"/>
      <c r="U112" s="142" t="str">
        <f>IFERROR(IF(AG112&lt;&gt;"",Q112*VLOOKUP(N112,【参考】数式用!$AG$2:$AL$50,MATCH(P112,【参考】数式用!$AI$4:$AL$4,0)+2,0), ""), "")</f>
        <v/>
      </c>
      <c r="V112" s="41"/>
      <c r="W112" s="951"/>
      <c r="X112" s="952"/>
      <c r="Y112" s="42"/>
      <c r="Z112" s="49"/>
      <c r="AA112" s="141" t="str">
        <f>IFERROR(IF(Y112="ー", "", ROUNDDOWN(Z112*VLOOKUP(N112,【参考】数式用!$AR$2:$AW$50,MATCH(Y112,【参考】数式用!$AT$4:$AW$4)+2,FALSE)*0.5, 0)), "")</f>
        <v/>
      </c>
      <c r="AB112" s="50"/>
      <c r="AC112" s="925" t="str">
        <f>IFERROR(IF(AG112&lt;&gt;"",Z112*VLOOKUP(N112,【参考】数式用!$AG$2:$AL$50,MATCH(Y112,【参考】数式用!$AI$4:$AL$4,0)+2,0), ""), "")</f>
        <v/>
      </c>
      <c r="AD112" s="925"/>
      <c r="AE112" s="420"/>
      <c r="AF112" s="54"/>
      <c r="AG112" s="435" t="str">
        <f>IFERROR(VLOOKUP(O112, 【参考】数式用!$AY$5:$AY$13, 1, FALSE), "")</f>
        <v/>
      </c>
      <c r="AH112" s="436" t="str">
        <f>IFERROR(VLOOKUP(N112, 【参考】数式用!$BA$2:$BB$50, 2, FALSE), "")</f>
        <v/>
      </c>
      <c r="AI112" s="437" t="str">
        <f t="shared" si="4"/>
        <v/>
      </c>
      <c r="AJ112" s="438" t="str">
        <f t="shared" si="3"/>
        <v/>
      </c>
      <c r="AK112" s="137"/>
      <c r="AL112" s="137"/>
      <c r="AM112" s="110"/>
      <c r="AN112" s="110"/>
      <c r="AO112" s="110"/>
      <c r="AP112" s="110"/>
      <c r="AQ112" s="110"/>
      <c r="AR112" s="110"/>
      <c r="AS112" s="110"/>
      <c r="AT112" s="110"/>
    </row>
    <row r="113" spans="1:46" s="109" customFormat="1" ht="30" customHeight="1" thickBot="1">
      <c r="A113" s="144">
        <v>100</v>
      </c>
      <c r="B113" s="1025" t="str">
        <f>IF(基本情報入力シート!C138="","",基本情報入力シート!C138)</f>
        <v/>
      </c>
      <c r="C113" s="1026"/>
      <c r="D113" s="1026"/>
      <c r="E113" s="1026"/>
      <c r="F113" s="1026"/>
      <c r="G113" s="1026"/>
      <c r="H113" s="1026"/>
      <c r="I113" s="1027"/>
      <c r="J113" s="418" t="str">
        <f>IF(基本情報入力シート!M138="","",基本情報入力シート!M138)</f>
        <v/>
      </c>
      <c r="K113" s="418" t="str">
        <f>IF(基本情報入力シート!R138="","",基本情報入力シート!R138)</f>
        <v/>
      </c>
      <c r="L113" s="418" t="str">
        <f>IF(基本情報入力シート!W138="","",基本情報入力シート!W138)</f>
        <v/>
      </c>
      <c r="M113" s="418" t="str">
        <f>IF(基本情報入力シート!X138="","",基本情報入力シート!X138)</f>
        <v/>
      </c>
      <c r="N113" s="145" t="str">
        <f>IF(基本情報入力シート!Y138="","",基本情報入力シート!Y138)</f>
        <v/>
      </c>
      <c r="O113" s="152"/>
      <c r="P113" s="51"/>
      <c r="Q113" s="1028"/>
      <c r="R113" s="1029"/>
      <c r="S113" s="146" t="str">
        <f>IFERROR(ROUNDDOWN(Q113*VLOOKUP(N113,【参考】数式用!$AR$2:$AW$50,MATCH(P113,【参考】数式用!$AT$4:$AW$4)+2,FALSE)*0.5, 0), "")</f>
        <v/>
      </c>
      <c r="T113" s="52"/>
      <c r="U113" s="148" t="str">
        <f>IFERROR(IF(AG113&lt;&gt;"",Q113*VLOOKUP(N113,【参考】数式用!$AG$2:$AL$50,MATCH(P113,【参考】数式用!$AI$4:$AL$4,0)+2,0), ""), "")</f>
        <v/>
      </c>
      <c r="V113" s="43"/>
      <c r="W113" s="1030"/>
      <c r="X113" s="1031"/>
      <c r="Y113" s="91"/>
      <c r="Z113" s="103"/>
      <c r="AA113" s="147" t="str">
        <f>IFERROR(IF(Y113="ー", "", ROUNDDOWN(Z113*VLOOKUP(N113,【参考】数式用!$AR$2:$AW$50,MATCH(Y113,【参考】数式用!$AT$4:$AW$4)+2,FALSE)*0.5, 0)), "")</f>
        <v/>
      </c>
      <c r="AB113" s="101"/>
      <c r="AC113" s="927" t="str">
        <f>IFERROR(IF(AG113&lt;&gt;"",Z113*VLOOKUP(N113,【参考】数式用!$AG$2:$AL$50,MATCH(Y113,【参考】数式用!$AI$4:$AL$4,0)+2,0), ""), "")</f>
        <v/>
      </c>
      <c r="AD113" s="927"/>
      <c r="AE113" s="421"/>
      <c r="AF113" s="102"/>
      <c r="AG113" s="435" t="str">
        <f>IFERROR(VLOOKUP(O113, 【参考】数式用!$AY$5:$AY$13, 1, FALSE), "")</f>
        <v/>
      </c>
      <c r="AH113" s="436" t="str">
        <f>IFERROR(VLOOKUP(N113, 【参考】数式用!$BA$2:$BB$50, 2, FALSE), "")</f>
        <v/>
      </c>
      <c r="AI113" s="437" t="str">
        <f t="shared" si="4"/>
        <v/>
      </c>
      <c r="AJ113" s="438" t="str">
        <f t="shared" si="3"/>
        <v/>
      </c>
      <c r="AK113" s="137"/>
      <c r="AL113" s="137"/>
      <c r="AM113" s="110"/>
      <c r="AN113" s="110"/>
      <c r="AO113" s="110"/>
      <c r="AP113" s="110"/>
      <c r="AQ113" s="110"/>
      <c r="AR113" s="110"/>
      <c r="AS113" s="110"/>
      <c r="AT113" s="110"/>
    </row>
  </sheetData>
  <sheetProtection algorithmName="SHA-512" hashValue="4x0OVOm7EXIV1OFHMm8sNsezNC1s11GVC6a/rt3Mfa/PkTv4CU8KmVsagAYhL6dan5STJnZTd3pa2DK4Lps5DQ==" saltValue="fgEi/KlGprNh5hkghyHhlw=="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68:AD68"/>
    <mergeCell ref="AC72:AD72"/>
    <mergeCell ref="AC73:AD73"/>
    <mergeCell ref="AC74:AD74"/>
    <mergeCell ref="AC69:AD69"/>
    <mergeCell ref="AC70:AD70"/>
    <mergeCell ref="AC75:AD75"/>
    <mergeCell ref="AC76:AD76"/>
    <mergeCell ref="AC77:AD77"/>
    <mergeCell ref="AC71:AD71"/>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s>
  <phoneticPr fontId="7"/>
  <conditionalFormatting sqref="O14:O113">
    <cfRule type="expression" dxfId="15" priority="7">
      <formula>N14&lt;&gt;""</formula>
    </cfRule>
  </conditionalFormatting>
  <conditionalFormatting sqref="P14:Q113">
    <cfRule type="expression" dxfId="14" priority="6">
      <formula>$N14&lt;&gt;""</formula>
    </cfRule>
  </conditionalFormatting>
  <conditionalFormatting sqref="Q14:Q113">
    <cfRule type="expression" dxfId="13" priority="5">
      <formula>P14=""</formula>
    </cfRule>
  </conditionalFormatting>
  <conditionalFormatting sqref="T14:T113">
    <cfRule type="expression" dxfId="12" priority="4">
      <formula>$N14&lt;&gt;""</formula>
    </cfRule>
  </conditionalFormatting>
  <conditionalFormatting sqref="V14:V113">
    <cfRule type="expression" dxfId="11" priority="25">
      <formula>U14&lt;&gt;""</formula>
    </cfRule>
  </conditionalFormatting>
  <conditionalFormatting sqref="W14:X113">
    <cfRule type="expression" dxfId="10" priority="174">
      <formula>$AI14=""</formula>
    </cfRule>
  </conditionalFormatting>
  <conditionalFormatting sqref="Y14:Y113">
    <cfRule type="expression" dxfId="9" priority="3">
      <formula>$N14&lt;&gt;""</formula>
    </cfRule>
  </conditionalFormatting>
  <conditionalFormatting sqref="Z14:Z113">
    <cfRule type="expression" dxfId="8" priority="2">
      <formula>OR($Y14="",$Y14="―")</formula>
    </cfRule>
  </conditionalFormatting>
  <conditionalFormatting sqref="AB14:AB113">
    <cfRule type="expression" dxfId="7" priority="1">
      <formula>OR($Y14="",$Y14="―")</formula>
    </cfRule>
  </conditionalFormatting>
  <conditionalFormatting sqref="AC5 AC7">
    <cfRule type="expression" dxfId="6" priority="41">
      <formula>$AC5="○"</formula>
    </cfRule>
  </conditionalFormatting>
  <conditionalFormatting sqref="AC14:AC113">
    <cfRule type="expression" dxfId="5" priority="113">
      <formula>OR(Z14="",Z14="ー")</formula>
    </cfRule>
  </conditionalFormatting>
  <conditionalFormatting sqref="AD5">
    <cfRule type="expression" dxfId="4" priority="37">
      <formula>$AC$5&lt;&gt;"×"</formula>
    </cfRule>
  </conditionalFormatting>
  <conditionalFormatting sqref="AD7">
    <cfRule type="expression" dxfId="3" priority="39">
      <formula>$AC$7&lt;&gt;"×"</formula>
    </cfRule>
  </conditionalFormatting>
  <conditionalFormatting sqref="AE14:AE113">
    <cfRule type="expression" dxfId="2" priority="64">
      <formula>AC14&lt;&gt;""</formula>
    </cfRule>
  </conditionalFormatting>
  <conditionalFormatting sqref="AF14:AH113">
    <cfRule type="expression" dxfId="1" priority="175">
      <formula>$AJ14=""</formula>
    </cfRule>
  </conditionalFormatting>
  <conditionalFormatting sqref="AN14:AN21">
    <cfRule type="expression" dxfId="0" priority="19">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115" zoomScaleNormal="115" zoomScaleSheetLayoutView="85" workbookViewId="0"/>
  </sheetViews>
  <sheetFormatPr defaultColWidth="9" defaultRowHeight="13.5"/>
  <cols>
    <col min="1" max="1" width="42.75" style="7" customWidth="1"/>
    <col min="2" max="28" width="8" style="7" customWidth="1"/>
    <col min="29" max="29" width="9" style="7" customWidth="1"/>
    <col min="30" max="30" width="14.25" style="7" customWidth="1"/>
    <col min="31" max="31" width="11.625" style="7" customWidth="1"/>
    <col min="32" max="32" width="9" style="7"/>
    <col min="33" max="33" width="40.25" style="7" customWidth="1"/>
    <col min="34" max="34" width="9" style="90"/>
    <col min="35" max="35" width="12.25" style="7" customWidth="1"/>
    <col min="36" max="37" width="9" style="7"/>
    <col min="38" max="38" width="10.625" style="7" customWidth="1"/>
    <col min="39" max="41" width="9" style="7"/>
    <col min="42" max="42" width="13.875" style="7" customWidth="1"/>
    <col min="43" max="43" width="9" style="7"/>
    <col min="44" max="44" width="32.875" style="7" customWidth="1"/>
    <col min="45" max="45" width="9.125" style="90" customWidth="1"/>
    <col min="46" max="46" width="11.5" style="7" customWidth="1"/>
    <col min="47" max="50" width="9" style="7"/>
    <col min="51" max="51" width="17.625" style="7" customWidth="1"/>
    <col min="52" max="52" width="26.375" style="7" customWidth="1"/>
    <col min="53" max="53" width="50.5" style="7" customWidth="1"/>
    <col min="54" max="16384" width="9" style="7"/>
  </cols>
  <sheetData>
    <row r="1" spans="1:54" ht="14.2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7"/>
      <c r="AI1"/>
      <c r="AJ1"/>
      <c r="AK1"/>
      <c r="AL1"/>
      <c r="AN1" s="25" t="s">
        <v>132</v>
      </c>
      <c r="AP1" s="6" t="s">
        <v>133</v>
      </c>
      <c r="AR1" s="28" t="s">
        <v>2112</v>
      </c>
      <c r="AS1" s="87"/>
      <c r="AT1"/>
      <c r="AU1"/>
      <c r="AV1"/>
      <c r="AW1"/>
      <c r="AY1" s="6" t="s">
        <v>1975</v>
      </c>
      <c r="BA1" s="6" t="s">
        <v>2106</v>
      </c>
      <c r="BB1" s="6"/>
    </row>
    <row r="2" spans="1:54">
      <c r="A2" s="1040" t="s">
        <v>1939</v>
      </c>
      <c r="B2" s="1043" t="s">
        <v>1940</v>
      </c>
      <c r="C2" s="1046" t="s">
        <v>2107</v>
      </c>
      <c r="D2" s="1047"/>
      <c r="E2" s="1047"/>
      <c r="F2" s="1048"/>
      <c r="G2" s="1049" t="s">
        <v>2108</v>
      </c>
      <c r="H2" s="1050"/>
      <c r="I2" s="1051"/>
      <c r="J2" s="1052" t="s">
        <v>2109</v>
      </c>
      <c r="K2" s="1053"/>
      <c r="L2" s="1062" t="s">
        <v>2110</v>
      </c>
      <c r="M2" s="1063"/>
      <c r="N2" s="1063"/>
      <c r="O2" s="1063"/>
      <c r="P2" s="1063"/>
      <c r="Q2" s="1063"/>
      <c r="R2" s="1063"/>
      <c r="S2" s="1063"/>
      <c r="T2" s="1063"/>
      <c r="U2" s="1063"/>
      <c r="V2" s="1063"/>
      <c r="W2" s="1063"/>
      <c r="X2" s="1063"/>
      <c r="Y2" s="1063"/>
      <c r="Z2" s="1063"/>
      <c r="AA2" s="1063"/>
      <c r="AB2" s="1063"/>
      <c r="AC2" s="1063"/>
      <c r="AD2" s="1064"/>
      <c r="AE2" s="1054" t="s">
        <v>1941</v>
      </c>
      <c r="AF2" s="8"/>
      <c r="AG2" s="1040" t="s">
        <v>1939</v>
      </c>
      <c r="AH2" s="1043" t="s">
        <v>1940</v>
      </c>
      <c r="AI2" s="1065" t="s">
        <v>135</v>
      </c>
      <c r="AJ2" s="1066"/>
      <c r="AK2" s="1066"/>
      <c r="AL2" s="1067"/>
      <c r="AM2" s="8"/>
      <c r="AN2" s="26" t="s">
        <v>136</v>
      </c>
      <c r="AO2" s="8"/>
      <c r="AP2" s="17" t="s">
        <v>1967</v>
      </c>
      <c r="AR2" s="1040" t="s">
        <v>1939</v>
      </c>
      <c r="AS2" s="1043" t="s">
        <v>1940</v>
      </c>
      <c r="AT2" s="1065" t="s">
        <v>1968</v>
      </c>
      <c r="AU2" s="1066"/>
      <c r="AV2" s="1066"/>
      <c r="AW2" s="1067"/>
      <c r="AY2" s="1054" t="s">
        <v>1974</v>
      </c>
      <c r="BA2" s="1057" t="s">
        <v>134</v>
      </c>
      <c r="BB2" s="1048" t="s">
        <v>1980</v>
      </c>
    </row>
    <row r="3" spans="1:54" ht="30.6" customHeight="1" thickBot="1">
      <c r="A3" s="1041"/>
      <c r="B3" s="1044"/>
      <c r="C3" s="1034" t="s">
        <v>137</v>
      </c>
      <c r="D3" s="1035"/>
      <c r="E3" s="1035"/>
      <c r="F3" s="1036"/>
      <c r="G3" s="1034" t="s">
        <v>138</v>
      </c>
      <c r="H3" s="1035"/>
      <c r="I3" s="1036"/>
      <c r="J3" s="1034"/>
      <c r="K3" s="1036"/>
      <c r="L3" s="1037" t="s">
        <v>1942</v>
      </c>
      <c r="M3" s="1038"/>
      <c r="N3" s="1038"/>
      <c r="O3" s="1038"/>
      <c r="P3" s="1038"/>
      <c r="Q3" s="1038"/>
      <c r="R3" s="1038"/>
      <c r="S3" s="1038"/>
      <c r="T3" s="1038"/>
      <c r="U3" s="1038"/>
      <c r="V3" s="1038"/>
      <c r="W3" s="1038"/>
      <c r="X3" s="1038"/>
      <c r="Y3" s="1038"/>
      <c r="Z3" s="1038"/>
      <c r="AA3" s="1038"/>
      <c r="AB3" s="1038"/>
      <c r="AC3" s="1038"/>
      <c r="AD3" s="1039"/>
      <c r="AE3" s="1055"/>
      <c r="AF3" s="8"/>
      <c r="AG3" s="1041"/>
      <c r="AH3" s="1044"/>
      <c r="AI3" s="1068"/>
      <c r="AJ3" s="1069"/>
      <c r="AK3" s="1069"/>
      <c r="AL3" s="1070"/>
      <c r="AM3" s="8"/>
      <c r="AN3" s="27"/>
      <c r="AO3" s="8"/>
      <c r="AP3" s="19" t="s">
        <v>1969</v>
      </c>
      <c r="AR3" s="1041"/>
      <c r="AS3" s="1044"/>
      <c r="AT3" s="1068"/>
      <c r="AU3" s="1069"/>
      <c r="AV3" s="1069"/>
      <c r="AW3" s="1070"/>
      <c r="AY3" s="1055"/>
      <c r="BA3" s="1058"/>
      <c r="BB3" s="1060"/>
    </row>
    <row r="4" spans="1:54" ht="24.75" thickBot="1">
      <c r="A4" s="1042"/>
      <c r="B4" s="1045"/>
      <c r="C4" s="55" t="s">
        <v>1943</v>
      </c>
      <c r="D4" s="56" t="s">
        <v>1944</v>
      </c>
      <c r="E4" s="56" t="s">
        <v>1945</v>
      </c>
      <c r="F4" s="57" t="s">
        <v>1946</v>
      </c>
      <c r="G4" s="55" t="s">
        <v>125</v>
      </c>
      <c r="H4" s="56" t="s">
        <v>122</v>
      </c>
      <c r="I4" s="57" t="s">
        <v>126</v>
      </c>
      <c r="J4" s="55" t="s">
        <v>1947</v>
      </c>
      <c r="K4" s="57" t="s">
        <v>123</v>
      </c>
      <c r="L4" s="58" t="s">
        <v>1948</v>
      </c>
      <c r="M4" s="59" t="s">
        <v>1949</v>
      </c>
      <c r="N4" s="59" t="s">
        <v>1950</v>
      </c>
      <c r="O4" s="59" t="s">
        <v>1951</v>
      </c>
      <c r="P4" s="59" t="s">
        <v>1952</v>
      </c>
      <c r="Q4" s="59" t="s">
        <v>1953</v>
      </c>
      <c r="R4" s="59" t="s">
        <v>1954</v>
      </c>
      <c r="S4" s="59" t="s">
        <v>1955</v>
      </c>
      <c r="T4" s="59" t="s">
        <v>1956</v>
      </c>
      <c r="U4" s="59" t="s">
        <v>1957</v>
      </c>
      <c r="V4" s="59" t="s">
        <v>1958</v>
      </c>
      <c r="W4" s="59" t="s">
        <v>1959</v>
      </c>
      <c r="X4" s="59" t="s">
        <v>1960</v>
      </c>
      <c r="Y4" s="59" t="s">
        <v>1961</v>
      </c>
      <c r="Z4" s="59" t="s">
        <v>1962</v>
      </c>
      <c r="AA4" s="59" t="s">
        <v>1963</v>
      </c>
      <c r="AB4" s="59" t="s">
        <v>1964</v>
      </c>
      <c r="AC4" s="60" t="s">
        <v>1965</v>
      </c>
      <c r="AD4" s="61" t="s">
        <v>1966</v>
      </c>
      <c r="AE4" s="1056"/>
      <c r="AF4" s="8"/>
      <c r="AG4" s="1042"/>
      <c r="AH4" s="1045"/>
      <c r="AI4" s="72" t="s">
        <v>1948</v>
      </c>
      <c r="AJ4" s="73" t="s">
        <v>1949</v>
      </c>
      <c r="AK4" s="73" t="s">
        <v>1950</v>
      </c>
      <c r="AL4" s="74" t="s">
        <v>1951</v>
      </c>
      <c r="AM4" s="8"/>
      <c r="AN4" s="8"/>
      <c r="AO4" s="8"/>
      <c r="AP4" s="19" t="s">
        <v>1970</v>
      </c>
      <c r="AR4" s="1042"/>
      <c r="AS4" s="1045"/>
      <c r="AT4" s="72" t="s">
        <v>1948</v>
      </c>
      <c r="AU4" s="73" t="s">
        <v>1949</v>
      </c>
      <c r="AV4" s="73" t="s">
        <v>1950</v>
      </c>
      <c r="AW4" s="74" t="s">
        <v>1951</v>
      </c>
      <c r="AY4" s="1056"/>
      <c r="BA4" s="1059"/>
      <c r="BB4" s="1061"/>
    </row>
    <row r="5" spans="1:54">
      <c r="A5" s="62" t="s">
        <v>2040</v>
      </c>
      <c r="B5" s="63" t="s">
        <v>2073</v>
      </c>
      <c r="C5" s="9">
        <v>0.27400000000000002</v>
      </c>
      <c r="D5" s="10">
        <v>0.2</v>
      </c>
      <c r="E5" s="455">
        <v>0.111</v>
      </c>
      <c r="F5" s="11">
        <v>0</v>
      </c>
      <c r="G5" s="442">
        <v>7.0000000000000007E-2</v>
      </c>
      <c r="H5" s="14">
        <v>5.5E-2</v>
      </c>
      <c r="I5" s="443">
        <v>0</v>
      </c>
      <c r="J5" s="13">
        <v>4.4999999999999998E-2</v>
      </c>
      <c r="K5" s="12">
        <v>0</v>
      </c>
      <c r="L5" s="67">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68">
        <v>0.13900000000000001</v>
      </c>
      <c r="AD5" s="64">
        <v>0</v>
      </c>
      <c r="AE5" s="64">
        <v>2.8000000000000001E-2</v>
      </c>
      <c r="AF5" s="8"/>
      <c r="AG5" s="62" t="s">
        <v>2040</v>
      </c>
      <c r="AH5" s="88" t="s">
        <v>2073</v>
      </c>
      <c r="AI5" s="76">
        <f t="shared" ref="AI5:AI39" si="0">ROUNDDOWN(J5/L5,3)</f>
        <v>0.107</v>
      </c>
      <c r="AJ5" s="77">
        <f>ROUNDDOWN(J5/M5,3)</f>
        <v>0.111</v>
      </c>
      <c r="AK5" s="77">
        <f t="shared" ref="AK5:AK39" si="1">ROUNDDOWN(J5/N5,3)</f>
        <v>0.129</v>
      </c>
      <c r="AL5" s="78">
        <f t="shared" ref="AL5:AL39" si="2">ROUNDDOWN(J5/O5,3)</f>
        <v>0.16400000000000001</v>
      </c>
      <c r="AM5" s="8"/>
      <c r="AN5" s="26" t="s">
        <v>98</v>
      </c>
      <c r="AO5" s="8"/>
      <c r="AP5" s="19" t="s">
        <v>1971</v>
      </c>
      <c r="AR5" s="62" t="s">
        <v>2040</v>
      </c>
      <c r="AS5" s="88" t="s">
        <v>2073</v>
      </c>
      <c r="AT5" s="82">
        <f>O5/L5</f>
        <v>0.65467625899280579</v>
      </c>
      <c r="AU5" s="83">
        <f>O5/M5</f>
        <v>0.67910447761194026</v>
      </c>
      <c r="AV5" s="83">
        <f>O5/N5</f>
        <v>0.78674351585014413</v>
      </c>
      <c r="AW5" s="84">
        <f>O5/O5</f>
        <v>1</v>
      </c>
      <c r="AY5" s="93" t="s">
        <v>1952</v>
      </c>
      <c r="BA5" s="96" t="s">
        <v>2040</v>
      </c>
      <c r="BB5" s="97" t="s">
        <v>1980</v>
      </c>
    </row>
    <row r="6" spans="1:54" ht="14.25" thickBot="1">
      <c r="A6" s="65" t="s">
        <v>2041</v>
      </c>
      <c r="B6" s="66" t="s">
        <v>2074</v>
      </c>
      <c r="C6" s="13">
        <v>0.2</v>
      </c>
      <c r="D6" s="14">
        <v>0.14599999999999999</v>
      </c>
      <c r="E6" s="442">
        <v>8.1000000000000003E-2</v>
      </c>
      <c r="F6" s="12">
        <v>0</v>
      </c>
      <c r="G6" s="442">
        <v>7.0000000000000007E-2</v>
      </c>
      <c r="H6" s="14">
        <v>5.5E-2</v>
      </c>
      <c r="I6" s="443">
        <v>0</v>
      </c>
      <c r="J6" s="13">
        <v>4.4999999999999998E-2</v>
      </c>
      <c r="K6" s="12">
        <v>0</v>
      </c>
      <c r="L6" s="67">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68">
        <v>0.109</v>
      </c>
      <c r="AD6" s="69">
        <v>0</v>
      </c>
      <c r="AE6" s="475">
        <v>2.8000000000000001E-2</v>
      </c>
      <c r="AF6" s="8"/>
      <c r="AG6" s="65" t="s">
        <v>2041</v>
      </c>
      <c r="AH6" s="89" t="s">
        <v>2074</v>
      </c>
      <c r="AI6" s="79">
        <f t="shared" si="0"/>
        <v>0.13100000000000001</v>
      </c>
      <c r="AJ6" s="75">
        <f>ROUNDDOWN(J6/M6,3)</f>
        <v>0.13700000000000001</v>
      </c>
      <c r="AK6" s="75">
        <f t="shared" si="1"/>
        <v>0.16400000000000001</v>
      </c>
      <c r="AL6" s="80">
        <f t="shared" si="2"/>
        <v>0.20499999999999999</v>
      </c>
      <c r="AM6" s="8"/>
      <c r="AN6" s="27"/>
      <c r="AO6" s="8"/>
      <c r="AP6" s="29" t="s">
        <v>139</v>
      </c>
      <c r="AR6" s="65" t="s">
        <v>2041</v>
      </c>
      <c r="AS6" s="89" t="s">
        <v>2074</v>
      </c>
      <c r="AT6" s="85">
        <f t="shared" ref="AT6:AT15" si="3">O6/L6</f>
        <v>0.63848396501457716</v>
      </c>
      <c r="AU6" s="81">
        <f t="shared" ref="AU6:AU15" si="4">O6/M6</f>
        <v>0.66768292682926822</v>
      </c>
      <c r="AV6" s="81">
        <f t="shared" ref="AV6:AV15" si="5">O6/N6</f>
        <v>0.80219780219780212</v>
      </c>
      <c r="AW6" s="86">
        <f t="shared" ref="AW6:AW15" si="6">O6/O6</f>
        <v>1</v>
      </c>
      <c r="AY6" s="94" t="s">
        <v>1954</v>
      </c>
      <c r="BA6" s="98" t="s">
        <v>2041</v>
      </c>
      <c r="BB6" s="99" t="s">
        <v>1980</v>
      </c>
    </row>
    <row r="7" spans="1:54">
      <c r="A7" s="65" t="s">
        <v>2042</v>
      </c>
      <c r="B7" s="66" t="s">
        <v>2075</v>
      </c>
      <c r="C7" s="13">
        <v>0.27400000000000002</v>
      </c>
      <c r="D7" s="14">
        <v>0.2</v>
      </c>
      <c r="E7" s="442">
        <v>0.111</v>
      </c>
      <c r="F7" s="12">
        <v>0</v>
      </c>
      <c r="G7" s="442">
        <v>7.0000000000000007E-2</v>
      </c>
      <c r="H7" s="14">
        <v>5.5E-2</v>
      </c>
      <c r="I7" s="443">
        <v>0</v>
      </c>
      <c r="J7" s="13">
        <v>4.4999999999999998E-2</v>
      </c>
      <c r="K7" s="12">
        <v>0</v>
      </c>
      <c r="L7" s="67">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68">
        <v>0.13900000000000001</v>
      </c>
      <c r="AD7" s="69">
        <v>0</v>
      </c>
      <c r="AE7" s="475">
        <v>2.8000000000000001E-2</v>
      </c>
      <c r="AF7" s="8"/>
      <c r="AG7" s="65" t="s">
        <v>2042</v>
      </c>
      <c r="AH7" s="89" t="s">
        <v>2075</v>
      </c>
      <c r="AI7" s="79">
        <f t="shared" si="0"/>
        <v>0.107</v>
      </c>
      <c r="AJ7" s="75">
        <f>ROUNDDOWN(J7/M7,3)</f>
        <v>0.111</v>
      </c>
      <c r="AK7" s="75">
        <f t="shared" si="1"/>
        <v>0.129</v>
      </c>
      <c r="AL7" s="80">
        <f t="shared" si="2"/>
        <v>0.16400000000000001</v>
      </c>
      <c r="AM7" s="8"/>
      <c r="AN7" s="8"/>
      <c r="AO7" s="8"/>
      <c r="AR7" s="65" t="s">
        <v>2042</v>
      </c>
      <c r="AS7" s="89" t="s">
        <v>2075</v>
      </c>
      <c r="AT7" s="85">
        <f t="shared" si="3"/>
        <v>0.65467625899280579</v>
      </c>
      <c r="AU7" s="81">
        <f t="shared" si="4"/>
        <v>0.67910447761194026</v>
      </c>
      <c r="AV7" s="81">
        <f t="shared" si="5"/>
        <v>0.78674351585014413</v>
      </c>
      <c r="AW7" s="86">
        <f t="shared" si="6"/>
        <v>1</v>
      </c>
      <c r="AY7" s="94" t="s">
        <v>1956</v>
      </c>
      <c r="BA7" s="65" t="s">
        <v>2042</v>
      </c>
      <c r="BB7" s="99" t="s">
        <v>1980</v>
      </c>
    </row>
    <row r="8" spans="1:54">
      <c r="A8" s="71" t="s">
        <v>2043</v>
      </c>
      <c r="B8" s="66" t="s">
        <v>2076</v>
      </c>
      <c r="C8" s="13">
        <v>0.23899999999999999</v>
      </c>
      <c r="D8" s="14">
        <v>0.17499999999999999</v>
      </c>
      <c r="E8" s="442">
        <v>9.7000000000000003E-2</v>
      </c>
      <c r="F8" s="12">
        <v>0</v>
      </c>
      <c r="G8" s="442">
        <v>7.0000000000000007E-2</v>
      </c>
      <c r="H8" s="14">
        <v>5.5E-2</v>
      </c>
      <c r="I8" s="443">
        <v>0</v>
      </c>
      <c r="J8" s="13">
        <v>4.4999999999999998E-2</v>
      </c>
      <c r="K8" s="12">
        <v>0</v>
      </c>
      <c r="L8" s="67">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68">
        <v>0.125</v>
      </c>
      <c r="AD8" s="69">
        <v>0</v>
      </c>
      <c r="AE8" s="475">
        <v>2.8000000000000001E-2</v>
      </c>
      <c r="AF8" s="8"/>
      <c r="AG8" s="71" t="s">
        <v>2043</v>
      </c>
      <c r="AH8" s="89" t="s">
        <v>2076</v>
      </c>
      <c r="AI8" s="79">
        <f t="shared" si="0"/>
        <v>0.11700000000000001</v>
      </c>
      <c r="AJ8" s="75">
        <f>ROUNDDOWN(J8/M8,3)</f>
        <v>0.122</v>
      </c>
      <c r="AK8" s="75">
        <f t="shared" si="1"/>
        <v>0.14399999999999999</v>
      </c>
      <c r="AL8" s="80">
        <f t="shared" si="2"/>
        <v>0.18099999999999999</v>
      </c>
      <c r="AM8" s="8"/>
      <c r="AN8" s="8"/>
      <c r="AO8" s="8"/>
      <c r="AR8" s="71" t="s">
        <v>2043</v>
      </c>
      <c r="AS8" s="89" t="s">
        <v>2076</v>
      </c>
      <c r="AT8" s="85">
        <f t="shared" si="3"/>
        <v>0.64921465968586378</v>
      </c>
      <c r="AU8" s="81">
        <f t="shared" si="4"/>
        <v>0.6757493188010899</v>
      </c>
      <c r="AV8" s="81">
        <f t="shared" si="5"/>
        <v>0.79487179487179482</v>
      </c>
      <c r="AW8" s="86">
        <f t="shared" si="6"/>
        <v>1</v>
      </c>
      <c r="AY8" s="94" t="s">
        <v>1957</v>
      </c>
      <c r="BA8" s="98" t="s">
        <v>2043</v>
      </c>
      <c r="BB8" s="99" t="s">
        <v>1980</v>
      </c>
    </row>
    <row r="9" spans="1:54" ht="14.25" thickBot="1">
      <c r="A9" s="65" t="s">
        <v>2044</v>
      </c>
      <c r="B9" s="66" t="s">
        <v>2077</v>
      </c>
      <c r="C9" s="13">
        <v>8.8999999999999996E-2</v>
      </c>
      <c r="D9" s="14">
        <v>6.5000000000000002E-2</v>
      </c>
      <c r="E9" s="442">
        <v>3.5999999999999997E-2</v>
      </c>
      <c r="F9" s="12">
        <v>0</v>
      </c>
      <c r="G9" s="442">
        <v>6.0999999999999999E-2</v>
      </c>
      <c r="H9" s="444" t="s">
        <v>2097</v>
      </c>
      <c r="I9" s="443">
        <v>0</v>
      </c>
      <c r="J9" s="13">
        <v>4.4999999999999998E-2</v>
      </c>
      <c r="K9" s="12">
        <v>0</v>
      </c>
      <c r="L9" s="67">
        <v>0.223</v>
      </c>
      <c r="M9" s="444" t="s">
        <v>2097</v>
      </c>
      <c r="N9" s="30">
        <v>0.16200000000000001</v>
      </c>
      <c r="O9" s="30">
        <v>0.13800000000000001</v>
      </c>
      <c r="P9" s="30">
        <v>0.17799999999999999</v>
      </c>
      <c r="Q9" s="30">
        <v>0.19899999999999998</v>
      </c>
      <c r="R9" s="444" t="s">
        <v>2097</v>
      </c>
      <c r="S9" s="444" t="s">
        <v>2097</v>
      </c>
      <c r="T9" s="30">
        <v>0.154</v>
      </c>
      <c r="U9" s="444" t="s">
        <v>2097</v>
      </c>
      <c r="V9" s="30">
        <v>0.17</v>
      </c>
      <c r="W9" s="30">
        <v>0.11699999999999999</v>
      </c>
      <c r="X9" s="444" t="s">
        <v>2097</v>
      </c>
      <c r="Y9" s="30">
        <v>0.125</v>
      </c>
      <c r="Z9" s="30">
        <v>9.2999999999999999E-2</v>
      </c>
      <c r="AA9" s="444" t="s">
        <v>2097</v>
      </c>
      <c r="AB9" s="30">
        <v>0.10899999999999999</v>
      </c>
      <c r="AC9" s="68">
        <v>6.4000000000000001E-2</v>
      </c>
      <c r="AD9" s="69">
        <v>0</v>
      </c>
      <c r="AE9" s="475">
        <v>2.8000000000000001E-2</v>
      </c>
      <c r="AF9" s="8"/>
      <c r="AG9" s="65" t="s">
        <v>2044</v>
      </c>
      <c r="AH9" s="89" t="s">
        <v>2077</v>
      </c>
      <c r="AI9" s="79">
        <f t="shared" si="0"/>
        <v>0.20100000000000001</v>
      </c>
      <c r="AJ9" s="463" t="s">
        <v>2097</v>
      </c>
      <c r="AK9" s="75">
        <f t="shared" si="1"/>
        <v>0.27700000000000002</v>
      </c>
      <c r="AL9" s="80">
        <f t="shared" si="2"/>
        <v>0.32600000000000001</v>
      </c>
      <c r="AM9" s="8"/>
      <c r="AN9" s="8"/>
      <c r="AO9" s="8"/>
      <c r="AP9" s="44" t="s">
        <v>1908</v>
      </c>
      <c r="AR9" s="65" t="s">
        <v>2044</v>
      </c>
      <c r="AS9" s="89" t="s">
        <v>2077</v>
      </c>
      <c r="AT9" s="85">
        <f t="shared" si="3"/>
        <v>0.6188340807174888</v>
      </c>
      <c r="AU9" s="463" t="s">
        <v>2097</v>
      </c>
      <c r="AV9" s="81">
        <f t="shared" si="5"/>
        <v>0.85185185185185186</v>
      </c>
      <c r="AW9" s="86">
        <f t="shared" si="6"/>
        <v>1</v>
      </c>
      <c r="AY9" s="94" t="s">
        <v>1959</v>
      </c>
      <c r="BA9" s="98" t="s">
        <v>2044</v>
      </c>
      <c r="BB9" s="99" t="s">
        <v>1980</v>
      </c>
    </row>
    <row r="10" spans="1:54">
      <c r="A10" s="65" t="s">
        <v>2045</v>
      </c>
      <c r="B10" s="66" t="s">
        <v>2078</v>
      </c>
      <c r="C10" s="13">
        <v>4.3999999999999997E-2</v>
      </c>
      <c r="D10" s="14">
        <v>3.2000000000000001E-2</v>
      </c>
      <c r="E10" s="442">
        <v>1.7999999999999999E-2</v>
      </c>
      <c r="F10" s="12">
        <v>0</v>
      </c>
      <c r="G10" s="442">
        <v>1.4E-2</v>
      </c>
      <c r="H10" s="14">
        <v>1.2999999999999999E-2</v>
      </c>
      <c r="I10" s="443">
        <v>0</v>
      </c>
      <c r="J10" s="13">
        <v>1.0999999999999999E-2</v>
      </c>
      <c r="K10" s="12">
        <v>0</v>
      </c>
      <c r="L10" s="67">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68">
        <v>0.03</v>
      </c>
      <c r="AD10" s="69">
        <v>0</v>
      </c>
      <c r="AE10" s="475">
        <v>1.2E-2</v>
      </c>
      <c r="AF10" s="8"/>
      <c r="AG10" s="65" t="s">
        <v>2045</v>
      </c>
      <c r="AH10" s="89" t="s">
        <v>2078</v>
      </c>
      <c r="AI10" s="79">
        <f t="shared" si="0"/>
        <v>0.13500000000000001</v>
      </c>
      <c r="AJ10" s="75">
        <f>ROUNDDOWN(J10/M10,3)</f>
        <v>0.13700000000000001</v>
      </c>
      <c r="AK10" s="75">
        <f t="shared" si="1"/>
        <v>0.16400000000000001</v>
      </c>
      <c r="AL10" s="80">
        <f t="shared" si="2"/>
        <v>0.2</v>
      </c>
      <c r="AM10" s="8"/>
      <c r="AN10" s="8"/>
      <c r="AO10" s="8"/>
      <c r="AP10" s="17" t="s">
        <v>1967</v>
      </c>
      <c r="AR10" s="65" t="s">
        <v>2045</v>
      </c>
      <c r="AS10" s="89" t="s">
        <v>2078</v>
      </c>
      <c r="AT10" s="85">
        <f t="shared" si="3"/>
        <v>0.67901234567901236</v>
      </c>
      <c r="AU10" s="81">
        <f t="shared" si="4"/>
        <v>0.6875</v>
      </c>
      <c r="AV10" s="81">
        <f t="shared" si="5"/>
        <v>0.82089552238805974</v>
      </c>
      <c r="AW10" s="86">
        <f t="shared" si="6"/>
        <v>1</v>
      </c>
      <c r="AY10" s="94" t="s">
        <v>1961</v>
      </c>
      <c r="BA10" s="98" t="s">
        <v>2045</v>
      </c>
      <c r="BB10" s="99" t="s">
        <v>1980</v>
      </c>
    </row>
    <row r="11" spans="1:54">
      <c r="A11" s="65" t="s">
        <v>2046</v>
      </c>
      <c r="B11" s="66" t="s">
        <v>2079</v>
      </c>
      <c r="C11" s="13">
        <v>8.5999999999999993E-2</v>
      </c>
      <c r="D11" s="14">
        <v>6.3E-2</v>
      </c>
      <c r="E11" s="442">
        <v>3.5000000000000003E-2</v>
      </c>
      <c r="F11" s="12">
        <v>0</v>
      </c>
      <c r="G11" s="442">
        <v>2.1000000000000001E-2</v>
      </c>
      <c r="H11" s="444" t="s">
        <v>2097</v>
      </c>
      <c r="I11" s="443">
        <v>0</v>
      </c>
      <c r="J11" s="13">
        <v>2.8000000000000001E-2</v>
      </c>
      <c r="K11" s="12">
        <v>0</v>
      </c>
      <c r="L11" s="67">
        <v>0.159</v>
      </c>
      <c r="M11" s="444" t="s">
        <v>2097</v>
      </c>
      <c r="N11" s="30">
        <v>0.13799999999999998</v>
      </c>
      <c r="O11" s="30">
        <v>0.11499999999999999</v>
      </c>
      <c r="P11" s="30">
        <v>0.13100000000000001</v>
      </c>
      <c r="Q11" s="30">
        <v>0.13600000000000001</v>
      </c>
      <c r="R11" s="444" t="s">
        <v>2097</v>
      </c>
      <c r="S11" s="444" t="s">
        <v>2097</v>
      </c>
      <c r="T11" s="30">
        <v>0.10800000000000001</v>
      </c>
      <c r="U11" s="444" t="s">
        <v>2097</v>
      </c>
      <c r="V11" s="30">
        <v>0.10800000000000001</v>
      </c>
      <c r="W11" s="30">
        <v>0.10999999999999999</v>
      </c>
      <c r="X11" s="444" t="s">
        <v>2097</v>
      </c>
      <c r="Y11" s="30">
        <v>8.0000000000000016E-2</v>
      </c>
      <c r="Z11" s="30">
        <v>8.6999999999999994E-2</v>
      </c>
      <c r="AA11" s="444" t="s">
        <v>2097</v>
      </c>
      <c r="AB11" s="30">
        <v>8.6999999999999994E-2</v>
      </c>
      <c r="AC11" s="68">
        <v>5.9000000000000004E-2</v>
      </c>
      <c r="AD11" s="69">
        <v>0</v>
      </c>
      <c r="AE11" s="475">
        <v>2.4E-2</v>
      </c>
      <c r="AF11" s="8"/>
      <c r="AG11" s="65" t="s">
        <v>2046</v>
      </c>
      <c r="AH11" s="89" t="s">
        <v>2079</v>
      </c>
      <c r="AI11" s="79">
        <f t="shared" si="0"/>
        <v>0.17599999999999999</v>
      </c>
      <c r="AJ11" s="463" t="s">
        <v>2097</v>
      </c>
      <c r="AK11" s="75">
        <f t="shared" si="1"/>
        <v>0.20200000000000001</v>
      </c>
      <c r="AL11" s="80">
        <f t="shared" si="2"/>
        <v>0.24299999999999999</v>
      </c>
      <c r="AM11" s="8"/>
      <c r="AN11" s="8"/>
      <c r="AO11" s="8"/>
      <c r="AP11" s="19" t="s">
        <v>1969</v>
      </c>
      <c r="AR11" s="65" t="s">
        <v>2046</v>
      </c>
      <c r="AS11" s="89" t="s">
        <v>2079</v>
      </c>
      <c r="AT11" s="85">
        <f t="shared" si="3"/>
        <v>0.72327044025157228</v>
      </c>
      <c r="AU11" s="463" t="s">
        <v>2097</v>
      </c>
      <c r="AV11" s="81">
        <f t="shared" si="5"/>
        <v>0.83333333333333337</v>
      </c>
      <c r="AW11" s="86">
        <f t="shared" si="6"/>
        <v>1</v>
      </c>
      <c r="AY11" s="94" t="s">
        <v>1962</v>
      </c>
      <c r="BA11" s="98" t="s">
        <v>2046</v>
      </c>
      <c r="BB11" s="99" t="s">
        <v>1980</v>
      </c>
    </row>
    <row r="12" spans="1:54">
      <c r="A12" s="65" t="s">
        <v>2047</v>
      </c>
      <c r="B12" s="66" t="s">
        <v>2080</v>
      </c>
      <c r="C12" s="13">
        <v>8.5999999999999993E-2</v>
      </c>
      <c r="D12" s="14">
        <v>6.3E-2</v>
      </c>
      <c r="E12" s="442">
        <v>3.5000000000000003E-2</v>
      </c>
      <c r="F12" s="12">
        <v>0</v>
      </c>
      <c r="G12" s="442">
        <v>2.1000000000000001E-2</v>
      </c>
      <c r="H12" s="444" t="s">
        <v>2097</v>
      </c>
      <c r="I12" s="443">
        <v>0</v>
      </c>
      <c r="J12" s="13">
        <v>2.8000000000000001E-2</v>
      </c>
      <c r="K12" s="12">
        <v>0</v>
      </c>
      <c r="L12" s="67">
        <v>0.159</v>
      </c>
      <c r="M12" s="444" t="s">
        <v>2097</v>
      </c>
      <c r="N12" s="30">
        <v>0.13799999999999998</v>
      </c>
      <c r="O12" s="30">
        <v>0.11499999999999999</v>
      </c>
      <c r="P12" s="30">
        <v>0.13100000000000001</v>
      </c>
      <c r="Q12" s="30">
        <v>0.13600000000000001</v>
      </c>
      <c r="R12" s="444" t="s">
        <v>2097</v>
      </c>
      <c r="S12" s="444" t="s">
        <v>2097</v>
      </c>
      <c r="T12" s="30">
        <v>0.10800000000000001</v>
      </c>
      <c r="U12" s="444" t="s">
        <v>2097</v>
      </c>
      <c r="V12" s="30">
        <v>0.10800000000000001</v>
      </c>
      <c r="W12" s="30">
        <v>0.10999999999999999</v>
      </c>
      <c r="X12" s="444" t="s">
        <v>2097</v>
      </c>
      <c r="Y12" s="30">
        <v>8.0000000000000016E-2</v>
      </c>
      <c r="Z12" s="30">
        <v>8.6999999999999994E-2</v>
      </c>
      <c r="AA12" s="444" t="s">
        <v>2097</v>
      </c>
      <c r="AB12" s="30">
        <v>8.6999999999999994E-2</v>
      </c>
      <c r="AC12" s="68">
        <v>5.9000000000000004E-2</v>
      </c>
      <c r="AD12" s="69">
        <v>0</v>
      </c>
      <c r="AE12" s="475">
        <v>2.4E-2</v>
      </c>
      <c r="AF12" s="8"/>
      <c r="AG12" s="65" t="s">
        <v>2047</v>
      </c>
      <c r="AH12" s="89" t="s">
        <v>2080</v>
      </c>
      <c r="AI12" s="79">
        <f t="shared" si="0"/>
        <v>0.17599999999999999</v>
      </c>
      <c r="AJ12" s="463" t="s">
        <v>2097</v>
      </c>
      <c r="AK12" s="75">
        <f t="shared" si="1"/>
        <v>0.20200000000000001</v>
      </c>
      <c r="AL12" s="80">
        <f t="shared" si="2"/>
        <v>0.24299999999999999</v>
      </c>
      <c r="AM12" s="8"/>
      <c r="AN12" s="8"/>
      <c r="AO12" s="8"/>
      <c r="AP12" s="19" t="s">
        <v>1970</v>
      </c>
      <c r="AR12" s="65" t="s">
        <v>2047</v>
      </c>
      <c r="AS12" s="89" t="s">
        <v>2080</v>
      </c>
      <c r="AT12" s="85">
        <f t="shared" si="3"/>
        <v>0.72327044025157228</v>
      </c>
      <c r="AU12" s="463" t="s">
        <v>2097</v>
      </c>
      <c r="AV12" s="81">
        <f t="shared" si="5"/>
        <v>0.83333333333333337</v>
      </c>
      <c r="AW12" s="86">
        <f t="shared" si="6"/>
        <v>1</v>
      </c>
      <c r="AY12" s="94" t="s">
        <v>1963</v>
      </c>
      <c r="BA12" s="98" t="s">
        <v>2047</v>
      </c>
      <c r="BB12" s="99" t="s">
        <v>1980</v>
      </c>
    </row>
    <row r="13" spans="1:54" ht="14.25" thickBot="1">
      <c r="A13" s="65" t="s">
        <v>2048</v>
      </c>
      <c r="B13" s="66" t="s">
        <v>2081</v>
      </c>
      <c r="C13" s="13">
        <v>6.4000000000000001E-2</v>
      </c>
      <c r="D13" s="14">
        <v>4.7E-2</v>
      </c>
      <c r="E13" s="442">
        <v>2.5999999999999999E-2</v>
      </c>
      <c r="F13" s="12">
        <v>0</v>
      </c>
      <c r="G13" s="442">
        <v>2.1000000000000001E-2</v>
      </c>
      <c r="H13" s="14">
        <v>1.9E-2</v>
      </c>
      <c r="I13" s="443">
        <v>0</v>
      </c>
      <c r="J13" s="13">
        <v>2.8000000000000001E-2</v>
      </c>
      <c r="K13" s="12">
        <v>0</v>
      </c>
      <c r="L13" s="67">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68">
        <v>0.05</v>
      </c>
      <c r="AD13" s="69">
        <v>0</v>
      </c>
      <c r="AE13" s="475">
        <v>2.4E-2</v>
      </c>
      <c r="AF13" s="8"/>
      <c r="AG13" s="65" t="s">
        <v>2048</v>
      </c>
      <c r="AH13" s="89" t="s">
        <v>2081</v>
      </c>
      <c r="AI13" s="79">
        <f t="shared" si="0"/>
        <v>0.20399999999999999</v>
      </c>
      <c r="AJ13" s="75">
        <f t="shared" ref="AJ13:AJ21" si="7">ROUNDDOWN(J13/M13,3)</f>
        <v>0.20699999999999999</v>
      </c>
      <c r="AK13" s="75">
        <f t="shared" si="1"/>
        <v>0.24099999999999999</v>
      </c>
      <c r="AL13" s="80">
        <f t="shared" si="2"/>
        <v>0.28199999999999997</v>
      </c>
      <c r="AM13" s="8"/>
      <c r="AN13" s="8"/>
      <c r="AO13" s="8"/>
      <c r="AP13" s="19" t="s">
        <v>1971</v>
      </c>
      <c r="AR13" s="65" t="s">
        <v>2048</v>
      </c>
      <c r="AS13" s="89" t="s">
        <v>2081</v>
      </c>
      <c r="AT13" s="85">
        <f t="shared" si="3"/>
        <v>0.72262773722627738</v>
      </c>
      <c r="AU13" s="81">
        <f t="shared" si="4"/>
        <v>0.73333333333333328</v>
      </c>
      <c r="AV13" s="81">
        <f t="shared" si="5"/>
        <v>0.85344827586206906</v>
      </c>
      <c r="AW13" s="86">
        <f t="shared" si="6"/>
        <v>1</v>
      </c>
      <c r="AY13" s="95" t="s">
        <v>1965</v>
      </c>
      <c r="BA13" s="98" t="s">
        <v>2048</v>
      </c>
      <c r="BB13" s="99" t="s">
        <v>1980</v>
      </c>
    </row>
    <row r="14" spans="1:54" ht="14.25" thickBot="1">
      <c r="A14" s="65" t="s">
        <v>2049</v>
      </c>
      <c r="B14" s="66" t="s">
        <v>2082</v>
      </c>
      <c r="C14" s="13">
        <v>6.7000000000000004E-2</v>
      </c>
      <c r="D14" s="14">
        <v>4.9000000000000002E-2</v>
      </c>
      <c r="E14" s="442">
        <v>2.7E-2</v>
      </c>
      <c r="F14" s="12">
        <v>0</v>
      </c>
      <c r="G14" s="442">
        <v>0.04</v>
      </c>
      <c r="H14" s="14">
        <v>3.5999999999999997E-2</v>
      </c>
      <c r="I14" s="443">
        <v>0</v>
      </c>
      <c r="J14" s="13">
        <v>1.7999999999999999E-2</v>
      </c>
      <c r="K14" s="12">
        <v>0</v>
      </c>
      <c r="L14" s="67">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68">
        <v>0.04</v>
      </c>
      <c r="AD14" s="69">
        <v>0</v>
      </c>
      <c r="AE14" s="475">
        <v>1.2999999999999999E-2</v>
      </c>
      <c r="AF14" s="8"/>
      <c r="AG14" s="65" t="s">
        <v>2049</v>
      </c>
      <c r="AH14" s="89" t="s">
        <v>2082</v>
      </c>
      <c r="AI14" s="79">
        <f t="shared" si="0"/>
        <v>0.13</v>
      </c>
      <c r="AJ14" s="75">
        <f t="shared" si="7"/>
        <v>0.13400000000000001</v>
      </c>
      <c r="AK14" s="75">
        <f t="shared" si="1"/>
        <v>0.183</v>
      </c>
      <c r="AL14" s="80">
        <f t="shared" si="2"/>
        <v>0.22500000000000001</v>
      </c>
      <c r="AM14" s="8"/>
      <c r="AN14" s="8"/>
      <c r="AO14" s="8"/>
      <c r="AP14" s="29" t="s">
        <v>1907</v>
      </c>
      <c r="AR14" s="65" t="s">
        <v>2049</v>
      </c>
      <c r="AS14" s="89" t="s">
        <v>2082</v>
      </c>
      <c r="AT14" s="85">
        <f t="shared" si="3"/>
        <v>0.57971014492753614</v>
      </c>
      <c r="AU14" s="81">
        <f t="shared" si="4"/>
        <v>0.59701492537313428</v>
      </c>
      <c r="AV14" s="81">
        <f t="shared" si="5"/>
        <v>0.81632653061224492</v>
      </c>
      <c r="AW14" s="86">
        <f t="shared" si="6"/>
        <v>1</v>
      </c>
      <c r="BA14" s="98" t="s">
        <v>2049</v>
      </c>
      <c r="BB14" s="99" t="s">
        <v>1980</v>
      </c>
    </row>
    <row r="15" spans="1:54">
      <c r="A15" s="65" t="s">
        <v>2050</v>
      </c>
      <c r="B15" s="66" t="s">
        <v>2083</v>
      </c>
      <c r="C15" s="13">
        <v>6.7000000000000004E-2</v>
      </c>
      <c r="D15" s="14">
        <v>4.9000000000000002E-2</v>
      </c>
      <c r="E15" s="442">
        <v>2.7E-2</v>
      </c>
      <c r="F15" s="12">
        <v>0</v>
      </c>
      <c r="G15" s="442">
        <v>0.04</v>
      </c>
      <c r="H15" s="14">
        <v>3.5999999999999997E-2</v>
      </c>
      <c r="I15" s="443">
        <v>0</v>
      </c>
      <c r="J15" s="13">
        <v>1.7999999999999999E-2</v>
      </c>
      <c r="K15" s="12">
        <v>0</v>
      </c>
      <c r="L15" s="67">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68">
        <v>0.04</v>
      </c>
      <c r="AD15" s="69">
        <v>0</v>
      </c>
      <c r="AE15" s="475">
        <v>1.2999999999999999E-2</v>
      </c>
      <c r="AF15" s="8"/>
      <c r="AG15" s="65" t="s">
        <v>2050</v>
      </c>
      <c r="AH15" s="89" t="s">
        <v>2083</v>
      </c>
      <c r="AI15" s="79">
        <f t="shared" si="0"/>
        <v>0.13</v>
      </c>
      <c r="AJ15" s="75">
        <f t="shared" si="7"/>
        <v>0.13400000000000001</v>
      </c>
      <c r="AK15" s="75">
        <f t="shared" si="1"/>
        <v>0.183</v>
      </c>
      <c r="AL15" s="80">
        <f t="shared" si="2"/>
        <v>0.22500000000000001</v>
      </c>
      <c r="AM15" s="8"/>
      <c r="AN15" s="8"/>
      <c r="AO15" s="8"/>
      <c r="AR15" s="65" t="s">
        <v>2050</v>
      </c>
      <c r="AS15" s="89" t="s">
        <v>2083</v>
      </c>
      <c r="AT15" s="85">
        <f t="shared" si="3"/>
        <v>0.57971014492753614</v>
      </c>
      <c r="AU15" s="81">
        <f t="shared" si="4"/>
        <v>0.59701492537313428</v>
      </c>
      <c r="AV15" s="81">
        <f t="shared" si="5"/>
        <v>0.81632653061224492</v>
      </c>
      <c r="AW15" s="86">
        <f t="shared" si="6"/>
        <v>1</v>
      </c>
      <c r="BA15" s="98" t="s">
        <v>2050</v>
      </c>
      <c r="BB15" s="99" t="s">
        <v>1980</v>
      </c>
    </row>
    <row r="16" spans="1:54">
      <c r="A16" s="65" t="s">
        <v>2100</v>
      </c>
      <c r="B16" s="66" t="s">
        <v>2099</v>
      </c>
      <c r="C16" s="13">
        <v>6.7000000000000004E-2</v>
      </c>
      <c r="D16" s="14">
        <v>4.9000000000000002E-2</v>
      </c>
      <c r="E16" s="442">
        <v>2.7E-2</v>
      </c>
      <c r="F16" s="12">
        <v>0</v>
      </c>
      <c r="G16" s="442">
        <v>0.04</v>
      </c>
      <c r="H16" s="14">
        <v>3.5999999999999997E-2</v>
      </c>
      <c r="I16" s="443">
        <v>0</v>
      </c>
      <c r="J16" s="13">
        <v>1.7999999999999999E-2</v>
      </c>
      <c r="K16" s="12">
        <v>0</v>
      </c>
      <c r="L16" s="67">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68">
        <v>0.04</v>
      </c>
      <c r="AD16" s="69">
        <v>0</v>
      </c>
      <c r="AE16" s="475">
        <v>1.2999999999999999E-2</v>
      </c>
      <c r="AF16" s="8"/>
      <c r="AG16" s="65" t="s">
        <v>2100</v>
      </c>
      <c r="AH16" s="89" t="s">
        <v>2099</v>
      </c>
      <c r="AI16" s="79">
        <f t="shared" si="0"/>
        <v>0.13</v>
      </c>
      <c r="AJ16" s="75">
        <f t="shared" si="7"/>
        <v>0.13400000000000001</v>
      </c>
      <c r="AK16" s="75">
        <f t="shared" si="1"/>
        <v>0.183</v>
      </c>
      <c r="AL16" s="80">
        <f t="shared" si="2"/>
        <v>0.22500000000000001</v>
      </c>
      <c r="AM16" s="8"/>
      <c r="AN16" s="8"/>
      <c r="AO16" s="8"/>
      <c r="AR16" s="65" t="s">
        <v>2100</v>
      </c>
      <c r="AS16" s="89" t="s">
        <v>2099</v>
      </c>
      <c r="AT16" s="85">
        <v>0.57971014492753614</v>
      </c>
      <c r="AU16" s="81">
        <v>0.59701492537313428</v>
      </c>
      <c r="AV16" s="81">
        <v>0.81632653061224492</v>
      </c>
      <c r="AW16" s="86">
        <v>1</v>
      </c>
      <c r="BA16" s="98" t="s">
        <v>2100</v>
      </c>
      <c r="BB16" s="99" t="s">
        <v>1980</v>
      </c>
    </row>
    <row r="17" spans="1:54" s="542" customFormat="1">
      <c r="A17" s="529" t="s">
        <v>2051</v>
      </c>
      <c r="B17" s="530" t="s">
        <v>2179</v>
      </c>
      <c r="C17" s="548"/>
      <c r="D17" s="533"/>
      <c r="E17" s="533"/>
      <c r="F17" s="549"/>
      <c r="G17" s="548"/>
      <c r="H17" s="533"/>
      <c r="I17" s="549"/>
      <c r="J17" s="548"/>
      <c r="K17" s="549"/>
      <c r="L17" s="531">
        <v>0.10299999999999999</v>
      </c>
      <c r="M17" s="532">
        <v>0.10099999999999999</v>
      </c>
      <c r="N17" s="532">
        <v>8.5999999999999993E-2</v>
      </c>
      <c r="O17" s="532">
        <v>6.8999999999999992E-2</v>
      </c>
      <c r="P17" s="533" t="s">
        <v>2097</v>
      </c>
      <c r="Q17" s="533" t="s">
        <v>2097</v>
      </c>
      <c r="R17" s="533" t="s">
        <v>2097</v>
      </c>
      <c r="S17" s="533" t="s">
        <v>2097</v>
      </c>
      <c r="T17" s="533" t="s">
        <v>2097</v>
      </c>
      <c r="U17" s="533" t="s">
        <v>2097</v>
      </c>
      <c r="V17" s="533" t="s">
        <v>2097</v>
      </c>
      <c r="W17" s="533" t="s">
        <v>2097</v>
      </c>
      <c r="X17" s="533" t="s">
        <v>2097</v>
      </c>
      <c r="Y17" s="533" t="s">
        <v>2097</v>
      </c>
      <c r="Z17" s="533" t="s">
        <v>2097</v>
      </c>
      <c r="AA17" s="533" t="s">
        <v>2097</v>
      </c>
      <c r="AB17" s="533" t="s">
        <v>2097</v>
      </c>
      <c r="AC17" s="534" t="s">
        <v>2097</v>
      </c>
      <c r="AD17" s="535">
        <v>0</v>
      </c>
      <c r="AE17" s="536">
        <v>8.9999999999999993E-3</v>
      </c>
      <c r="AF17" s="537"/>
      <c r="AG17" s="529" t="s">
        <v>2051</v>
      </c>
      <c r="AH17" s="538" t="s">
        <v>2179</v>
      </c>
      <c r="AI17" s="539">
        <f t="shared" si="0"/>
        <v>0</v>
      </c>
      <c r="AJ17" s="540">
        <f t="shared" si="7"/>
        <v>0</v>
      </c>
      <c r="AK17" s="540">
        <f t="shared" si="1"/>
        <v>0</v>
      </c>
      <c r="AL17" s="541">
        <f t="shared" si="2"/>
        <v>0</v>
      </c>
      <c r="AM17" s="537"/>
      <c r="AN17" s="537"/>
      <c r="AO17" s="537"/>
      <c r="AR17" s="529" t="s">
        <v>2051</v>
      </c>
      <c r="AS17" s="538" t="s">
        <v>2179</v>
      </c>
      <c r="AT17" s="543">
        <f>O17/L17</f>
        <v>0.66990291262135915</v>
      </c>
      <c r="AU17" s="544">
        <f>O17/M17</f>
        <v>0.68316831683168311</v>
      </c>
      <c r="AV17" s="544">
        <f>O17/N17</f>
        <v>0.80232558139534882</v>
      </c>
      <c r="AW17" s="545">
        <f>O17/O17</f>
        <v>1</v>
      </c>
      <c r="BA17" s="546" t="s">
        <v>2051</v>
      </c>
      <c r="BB17" s="547" t="s">
        <v>1980</v>
      </c>
    </row>
    <row r="18" spans="1:54">
      <c r="A18" s="65" t="s">
        <v>2101</v>
      </c>
      <c r="B18" s="66" t="s">
        <v>2084</v>
      </c>
      <c r="C18" s="13">
        <v>6.4000000000000001E-2</v>
      </c>
      <c r="D18" s="14">
        <v>4.7E-2</v>
      </c>
      <c r="E18" s="442">
        <v>2.5999999999999999E-2</v>
      </c>
      <c r="F18" s="12">
        <v>0</v>
      </c>
      <c r="G18" s="442">
        <v>1.7000000000000001E-2</v>
      </c>
      <c r="H18" s="14">
        <v>1.4999999999999999E-2</v>
      </c>
      <c r="I18" s="443">
        <v>0</v>
      </c>
      <c r="J18" s="13">
        <v>1.2999999999999999E-2</v>
      </c>
      <c r="K18" s="12">
        <v>0</v>
      </c>
      <c r="L18" s="67">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68">
        <v>3.4999999999999996E-2</v>
      </c>
      <c r="AD18" s="69">
        <v>0</v>
      </c>
      <c r="AE18" s="475">
        <v>8.9999999999999993E-3</v>
      </c>
      <c r="AF18" s="8"/>
      <c r="AG18" s="65" t="s">
        <v>2052</v>
      </c>
      <c r="AH18" s="89" t="s">
        <v>2084</v>
      </c>
      <c r="AI18" s="79">
        <f t="shared" si="0"/>
        <v>0.126</v>
      </c>
      <c r="AJ18" s="75">
        <f t="shared" si="7"/>
        <v>0.128</v>
      </c>
      <c r="AK18" s="75">
        <f t="shared" si="1"/>
        <v>0.151</v>
      </c>
      <c r="AL18" s="80">
        <f t="shared" si="2"/>
        <v>0.188</v>
      </c>
      <c r="AM18" s="8"/>
      <c r="AN18" s="8"/>
      <c r="AO18" s="8"/>
      <c r="AR18" s="65" t="s">
        <v>2052</v>
      </c>
      <c r="AS18" s="89" t="s">
        <v>2084</v>
      </c>
      <c r="AT18" s="85">
        <f>O18/L18</f>
        <v>0.66990291262135915</v>
      </c>
      <c r="AU18" s="81">
        <f>O18/M18</f>
        <v>0.68316831683168311</v>
      </c>
      <c r="AV18" s="81">
        <f>O18/N18</f>
        <v>0.80232558139534882</v>
      </c>
      <c r="AW18" s="86">
        <f>O18/O18</f>
        <v>1</v>
      </c>
      <c r="BA18" s="98" t="s">
        <v>2052</v>
      </c>
      <c r="BB18" s="99" t="s">
        <v>1980</v>
      </c>
    </row>
    <row r="19" spans="1:54">
      <c r="A19" s="65" t="s">
        <v>2102</v>
      </c>
      <c r="B19" s="66" t="s">
        <v>2104</v>
      </c>
      <c r="C19" s="13">
        <v>6.4000000000000001E-2</v>
      </c>
      <c r="D19" s="14">
        <v>4.7E-2</v>
      </c>
      <c r="E19" s="442">
        <v>2.5999999999999999E-2</v>
      </c>
      <c r="F19" s="12">
        <v>0</v>
      </c>
      <c r="G19" s="442">
        <v>1.7000000000000001E-2</v>
      </c>
      <c r="H19" s="14">
        <v>1.4999999999999999E-2</v>
      </c>
      <c r="I19" s="443">
        <v>0</v>
      </c>
      <c r="J19" s="13">
        <v>1.2999999999999999E-2</v>
      </c>
      <c r="K19" s="12">
        <v>0</v>
      </c>
      <c r="L19" s="67">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68">
        <v>3.4999999999999996E-2</v>
      </c>
      <c r="AD19" s="69">
        <v>0</v>
      </c>
      <c r="AE19" s="475">
        <v>8.9999999999999993E-3</v>
      </c>
      <c r="AF19" s="8"/>
      <c r="AG19" s="65" t="s">
        <v>2105</v>
      </c>
      <c r="AH19" s="89" t="s">
        <v>2103</v>
      </c>
      <c r="AI19" s="79">
        <f t="shared" si="0"/>
        <v>0.126</v>
      </c>
      <c r="AJ19" s="75">
        <f t="shared" si="7"/>
        <v>0.128</v>
      </c>
      <c r="AK19" s="75">
        <f t="shared" si="1"/>
        <v>0.151</v>
      </c>
      <c r="AL19" s="80">
        <f t="shared" si="2"/>
        <v>0.188</v>
      </c>
      <c r="AM19" s="8"/>
      <c r="AN19" s="8"/>
      <c r="AO19" s="8"/>
      <c r="AR19" s="65" t="s">
        <v>2105</v>
      </c>
      <c r="AS19" s="89" t="s">
        <v>2103</v>
      </c>
      <c r="AT19" s="85">
        <v>0.66990291262135915</v>
      </c>
      <c r="AU19" s="81">
        <v>0.68316831683168311</v>
      </c>
      <c r="AV19" s="81">
        <v>0.80232558139534882</v>
      </c>
      <c r="AW19" s="86">
        <v>1</v>
      </c>
      <c r="BA19" s="98" t="s">
        <v>2102</v>
      </c>
      <c r="BB19" s="99" t="s">
        <v>1980</v>
      </c>
    </row>
    <row r="20" spans="1:54">
      <c r="A20" s="65" t="s">
        <v>2053</v>
      </c>
      <c r="B20" s="66" t="s">
        <v>2085</v>
      </c>
      <c r="C20" s="13">
        <v>5.7000000000000002E-2</v>
      </c>
      <c r="D20" s="14">
        <v>4.1000000000000002E-2</v>
      </c>
      <c r="E20" s="442">
        <v>2.3E-2</v>
      </c>
      <c r="F20" s="12">
        <v>0</v>
      </c>
      <c r="G20" s="442">
        <v>1.7000000000000001E-2</v>
      </c>
      <c r="H20" s="14">
        <v>1.4999999999999999E-2</v>
      </c>
      <c r="I20" s="443">
        <v>0</v>
      </c>
      <c r="J20" s="13">
        <v>1.2999999999999999E-2</v>
      </c>
      <c r="K20" s="12">
        <v>0</v>
      </c>
      <c r="L20" s="67">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68">
        <v>3.2000000000000001E-2</v>
      </c>
      <c r="AD20" s="69">
        <v>0</v>
      </c>
      <c r="AE20" s="475">
        <v>8.9999999999999993E-3</v>
      </c>
      <c r="AF20" s="8"/>
      <c r="AG20" s="65" t="s">
        <v>2053</v>
      </c>
      <c r="AH20" s="89" t="s">
        <v>2085</v>
      </c>
      <c r="AI20" s="79">
        <f t="shared" si="0"/>
        <v>0.13500000000000001</v>
      </c>
      <c r="AJ20" s="75">
        <f t="shared" si="7"/>
        <v>0.13800000000000001</v>
      </c>
      <c r="AK20" s="75">
        <f t="shared" si="1"/>
        <v>0.16400000000000001</v>
      </c>
      <c r="AL20" s="80">
        <f t="shared" si="2"/>
        <v>0.20599999999999999</v>
      </c>
      <c r="AM20" s="8"/>
      <c r="AN20" s="8"/>
      <c r="AO20" s="8"/>
      <c r="AR20" s="65" t="s">
        <v>2053</v>
      </c>
      <c r="AS20" s="89" t="s">
        <v>2085</v>
      </c>
      <c r="AT20" s="85">
        <f t="shared" ref="AT20:AT39" si="8">O20/L20</f>
        <v>0.65625</v>
      </c>
      <c r="AU20" s="81">
        <f>O20/M20</f>
        <v>0.67021276595744683</v>
      </c>
      <c r="AV20" s="81">
        <f t="shared" ref="AV20:AV39" si="9">O20/N20</f>
        <v>0.79746835443037978</v>
      </c>
      <c r="AW20" s="86">
        <f t="shared" ref="AW20:AW39" si="10">O20/O20</f>
        <v>1</v>
      </c>
      <c r="BA20" s="98" t="s">
        <v>2053</v>
      </c>
      <c r="BB20" s="99" t="s">
        <v>1980</v>
      </c>
    </row>
    <row r="21" spans="1:54">
      <c r="A21" s="65" t="s">
        <v>2054</v>
      </c>
      <c r="B21" s="66" t="s">
        <v>2086</v>
      </c>
      <c r="C21" s="13">
        <v>5.3999999999999999E-2</v>
      </c>
      <c r="D21" s="14">
        <v>0.04</v>
      </c>
      <c r="E21" s="442">
        <v>2.1999999999999999E-2</v>
      </c>
      <c r="F21" s="12">
        <v>0</v>
      </c>
      <c r="G21" s="442">
        <v>1.7000000000000001E-2</v>
      </c>
      <c r="H21" s="14">
        <v>1.4999999999999999E-2</v>
      </c>
      <c r="I21" s="443">
        <v>0</v>
      </c>
      <c r="J21" s="13">
        <v>1.2999999999999999E-2</v>
      </c>
      <c r="K21" s="12">
        <v>0</v>
      </c>
      <c r="L21" s="67">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68">
        <v>3.1E-2</v>
      </c>
      <c r="AD21" s="69">
        <v>0</v>
      </c>
      <c r="AE21" s="475">
        <v>8.9999999999999993E-3</v>
      </c>
      <c r="AF21" s="8"/>
      <c r="AG21" s="65" t="s">
        <v>2054</v>
      </c>
      <c r="AH21" s="89" t="s">
        <v>2086</v>
      </c>
      <c r="AI21" s="79">
        <f t="shared" si="0"/>
        <v>0.13900000000000001</v>
      </c>
      <c r="AJ21" s="75">
        <f t="shared" si="7"/>
        <v>0.14199999999999999</v>
      </c>
      <c r="AK21" s="75">
        <f t="shared" si="1"/>
        <v>0.17100000000000001</v>
      </c>
      <c r="AL21" s="80">
        <f t="shared" si="2"/>
        <v>0.20899999999999999</v>
      </c>
      <c r="AM21" s="8"/>
      <c r="AN21" s="8"/>
      <c r="AO21" s="8"/>
      <c r="AR21" s="65" t="s">
        <v>2054</v>
      </c>
      <c r="AS21" s="89" t="s">
        <v>2086</v>
      </c>
      <c r="AT21" s="85">
        <f t="shared" si="8"/>
        <v>0.66666666666666663</v>
      </c>
      <c r="AU21" s="81">
        <f>O21/M21</f>
        <v>0.68131868131868134</v>
      </c>
      <c r="AV21" s="81">
        <f t="shared" si="9"/>
        <v>0.81578947368421051</v>
      </c>
      <c r="AW21" s="86">
        <f t="shared" si="10"/>
        <v>1</v>
      </c>
      <c r="BA21" s="98" t="s">
        <v>2054</v>
      </c>
      <c r="BB21" s="99" t="s">
        <v>1980</v>
      </c>
    </row>
    <row r="22" spans="1:54">
      <c r="A22" s="65" t="s">
        <v>2055</v>
      </c>
      <c r="B22" s="66" t="s">
        <v>2087</v>
      </c>
      <c r="C22" s="13">
        <v>6.4000000000000001E-2</v>
      </c>
      <c r="D22" s="14">
        <v>4.7E-2</v>
      </c>
      <c r="E22" s="442">
        <v>2.5999999999999999E-2</v>
      </c>
      <c r="F22" s="12">
        <v>0</v>
      </c>
      <c r="G22" s="442">
        <v>1.7000000000000001E-2</v>
      </c>
      <c r="H22" s="444" t="s">
        <v>2097</v>
      </c>
      <c r="I22" s="443">
        <v>0</v>
      </c>
      <c r="J22" s="13">
        <v>1.2999999999999999E-2</v>
      </c>
      <c r="K22" s="12">
        <v>0</v>
      </c>
      <c r="L22" s="67">
        <v>0.10299999999999999</v>
      </c>
      <c r="M22" s="444" t="s">
        <v>2097</v>
      </c>
      <c r="N22" s="30">
        <v>8.5999999999999993E-2</v>
      </c>
      <c r="O22" s="30">
        <v>6.8999999999999992E-2</v>
      </c>
      <c r="P22" s="30">
        <v>0.09</v>
      </c>
      <c r="Q22" s="30">
        <v>8.5999999999999993E-2</v>
      </c>
      <c r="R22" s="444" t="s">
        <v>2097</v>
      </c>
      <c r="S22" s="444" t="s">
        <v>2097</v>
      </c>
      <c r="T22" s="30">
        <v>7.2999999999999995E-2</v>
      </c>
      <c r="U22" s="444" t="s">
        <v>2097</v>
      </c>
      <c r="V22" s="30">
        <v>6.4999999999999988E-2</v>
      </c>
      <c r="W22" s="30">
        <v>7.2999999999999995E-2</v>
      </c>
      <c r="X22" s="444" t="s">
        <v>2097</v>
      </c>
      <c r="Y22" s="30">
        <v>5.1999999999999998E-2</v>
      </c>
      <c r="Z22" s="30">
        <v>5.6000000000000001E-2</v>
      </c>
      <c r="AA22" s="444" t="s">
        <v>2097</v>
      </c>
      <c r="AB22" s="30">
        <v>4.8000000000000001E-2</v>
      </c>
      <c r="AC22" s="68">
        <v>3.4999999999999996E-2</v>
      </c>
      <c r="AD22" s="69">
        <v>0</v>
      </c>
      <c r="AE22" s="475">
        <v>8.9999999999999993E-3</v>
      </c>
      <c r="AF22" s="8"/>
      <c r="AG22" s="65" t="s">
        <v>2055</v>
      </c>
      <c r="AH22" s="89" t="s">
        <v>2087</v>
      </c>
      <c r="AI22" s="79">
        <f t="shared" si="0"/>
        <v>0.126</v>
      </c>
      <c r="AJ22" s="463" t="s">
        <v>2097</v>
      </c>
      <c r="AK22" s="75">
        <f t="shared" si="1"/>
        <v>0.151</v>
      </c>
      <c r="AL22" s="80">
        <f t="shared" si="2"/>
        <v>0.188</v>
      </c>
      <c r="AM22" s="8"/>
      <c r="AN22" s="8"/>
      <c r="AO22" s="8"/>
      <c r="AR22" s="65" t="s">
        <v>2055</v>
      </c>
      <c r="AS22" s="89" t="s">
        <v>2087</v>
      </c>
      <c r="AT22" s="85">
        <f t="shared" si="8"/>
        <v>0.66990291262135915</v>
      </c>
      <c r="AU22" s="463" t="s">
        <v>2097</v>
      </c>
      <c r="AV22" s="81">
        <f t="shared" si="9"/>
        <v>0.80232558139534882</v>
      </c>
      <c r="AW22" s="86">
        <f t="shared" si="10"/>
        <v>1</v>
      </c>
      <c r="BA22" s="98" t="s">
        <v>2055</v>
      </c>
      <c r="BB22" s="99" t="s">
        <v>1980</v>
      </c>
    </row>
    <row r="23" spans="1:54">
      <c r="A23" s="65" t="s">
        <v>2056</v>
      </c>
      <c r="B23" s="66" t="s">
        <v>2088</v>
      </c>
      <c r="C23" s="13">
        <v>6.4000000000000001E-2</v>
      </c>
      <c r="D23" s="14">
        <v>4.7E-2</v>
      </c>
      <c r="E23" s="442">
        <v>2.5999999999999999E-2</v>
      </c>
      <c r="F23" s="12">
        <v>0</v>
      </c>
      <c r="G23" s="442">
        <v>1.7000000000000001E-2</v>
      </c>
      <c r="H23" s="14">
        <v>1.4999999999999999E-2</v>
      </c>
      <c r="I23" s="443">
        <v>0</v>
      </c>
      <c r="J23" s="13">
        <v>1.2999999999999999E-2</v>
      </c>
      <c r="K23" s="12">
        <v>0</v>
      </c>
      <c r="L23" s="67">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68">
        <v>3.4999999999999996E-2</v>
      </c>
      <c r="AD23" s="69">
        <v>0</v>
      </c>
      <c r="AE23" s="475">
        <v>8.9999999999999993E-3</v>
      </c>
      <c r="AF23" s="8"/>
      <c r="AG23" s="65" t="s">
        <v>2056</v>
      </c>
      <c r="AH23" s="89" t="s">
        <v>2088</v>
      </c>
      <c r="AI23" s="79">
        <f t="shared" si="0"/>
        <v>0.126</v>
      </c>
      <c r="AJ23" s="75">
        <f t="shared" ref="AJ23:AJ29" si="11">ROUNDDOWN(J23/M23,3)</f>
        <v>0.128</v>
      </c>
      <c r="AK23" s="75">
        <f t="shared" si="1"/>
        <v>0.151</v>
      </c>
      <c r="AL23" s="80">
        <f t="shared" si="2"/>
        <v>0.188</v>
      </c>
      <c r="AM23" s="8"/>
      <c r="AN23" s="8"/>
      <c r="AO23" s="8"/>
      <c r="AR23" s="65" t="s">
        <v>2056</v>
      </c>
      <c r="AS23" s="89" t="s">
        <v>2088</v>
      </c>
      <c r="AT23" s="85">
        <f t="shared" si="8"/>
        <v>0.66990291262135915</v>
      </c>
      <c r="AU23" s="81">
        <f t="shared" ref="AU23:AU29" si="12">O23/M23</f>
        <v>0.68316831683168311</v>
      </c>
      <c r="AV23" s="81">
        <f t="shared" si="9"/>
        <v>0.80232558139534882</v>
      </c>
      <c r="AW23" s="86">
        <f t="shared" si="10"/>
        <v>1</v>
      </c>
      <c r="BA23" s="98" t="s">
        <v>2056</v>
      </c>
      <c r="BB23" s="99" t="s">
        <v>1980</v>
      </c>
    </row>
    <row r="24" spans="1:54">
      <c r="A24" s="65" t="s">
        <v>2057</v>
      </c>
      <c r="B24" s="66" t="s">
        <v>2089</v>
      </c>
      <c r="C24" s="13">
        <v>8.5999999999999993E-2</v>
      </c>
      <c r="D24" s="14">
        <v>6.3E-2</v>
      </c>
      <c r="E24" s="442">
        <v>3.5000000000000003E-2</v>
      </c>
      <c r="F24" s="12">
        <v>0</v>
      </c>
      <c r="G24" s="442">
        <v>1.9E-2</v>
      </c>
      <c r="H24" s="14">
        <v>1.6E-2</v>
      </c>
      <c r="I24" s="443">
        <v>0</v>
      </c>
      <c r="J24" s="13">
        <v>2.5999999999999999E-2</v>
      </c>
      <c r="K24" s="12">
        <v>0</v>
      </c>
      <c r="L24" s="67">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68">
        <v>5.1000000000000004E-2</v>
      </c>
      <c r="AD24" s="69">
        <v>0</v>
      </c>
      <c r="AE24" s="475">
        <v>1.6E-2</v>
      </c>
      <c r="AF24" s="8"/>
      <c r="AG24" s="65" t="s">
        <v>2057</v>
      </c>
      <c r="AH24" s="89" t="s">
        <v>2089</v>
      </c>
      <c r="AI24" s="79">
        <f t="shared" si="0"/>
        <v>0.17599999999999999</v>
      </c>
      <c r="AJ24" s="75">
        <f t="shared" si="11"/>
        <v>0.18</v>
      </c>
      <c r="AK24" s="75">
        <f t="shared" si="1"/>
        <v>0.20300000000000001</v>
      </c>
      <c r="AL24" s="80">
        <f t="shared" si="2"/>
        <v>0.247</v>
      </c>
      <c r="AM24" s="8"/>
      <c r="AN24" s="8"/>
      <c r="AO24" s="8"/>
      <c r="AR24" s="65" t="s">
        <v>2057</v>
      </c>
      <c r="AS24" s="89" t="s">
        <v>2089</v>
      </c>
      <c r="AT24" s="85">
        <f t="shared" si="8"/>
        <v>0.71428571428571419</v>
      </c>
      <c r="AU24" s="81">
        <f t="shared" si="12"/>
        <v>0.72916666666666652</v>
      </c>
      <c r="AV24" s="81">
        <f t="shared" si="9"/>
        <v>0.8203125</v>
      </c>
      <c r="AW24" s="86">
        <f t="shared" si="10"/>
        <v>1</v>
      </c>
      <c r="BA24" s="98" t="s">
        <v>2057</v>
      </c>
      <c r="BB24" s="99" t="s">
        <v>1980</v>
      </c>
    </row>
    <row r="25" spans="1:54">
      <c r="A25" s="65" t="s">
        <v>2058</v>
      </c>
      <c r="B25" s="66" t="s">
        <v>2089</v>
      </c>
      <c r="C25" s="13">
        <v>8.5999999999999993E-2</v>
      </c>
      <c r="D25" s="14">
        <v>6.3E-2</v>
      </c>
      <c r="E25" s="442">
        <v>3.5000000000000003E-2</v>
      </c>
      <c r="F25" s="12">
        <v>0</v>
      </c>
      <c r="G25" s="442">
        <v>1.9E-2</v>
      </c>
      <c r="H25" s="14">
        <v>1.6E-2</v>
      </c>
      <c r="I25" s="443">
        <v>0</v>
      </c>
      <c r="J25" s="13">
        <v>2.5999999999999999E-2</v>
      </c>
      <c r="K25" s="12">
        <v>0</v>
      </c>
      <c r="L25" s="67">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68">
        <v>5.1000000000000004E-2</v>
      </c>
      <c r="AD25" s="69">
        <v>0</v>
      </c>
      <c r="AE25" s="70">
        <v>1.6E-2</v>
      </c>
      <c r="AF25" s="8"/>
      <c r="AG25" s="65" t="s">
        <v>2058</v>
      </c>
      <c r="AH25" s="89" t="s">
        <v>2089</v>
      </c>
      <c r="AI25" s="79">
        <f t="shared" si="0"/>
        <v>0.17599999999999999</v>
      </c>
      <c r="AJ25" s="75">
        <f t="shared" si="11"/>
        <v>0.18</v>
      </c>
      <c r="AK25" s="75">
        <f t="shared" si="1"/>
        <v>0.20300000000000001</v>
      </c>
      <c r="AL25" s="80">
        <f t="shared" si="2"/>
        <v>0.247</v>
      </c>
      <c r="AM25" s="8"/>
      <c r="AN25" s="8"/>
      <c r="AO25" s="8"/>
      <c r="AR25" s="65" t="s">
        <v>2058</v>
      </c>
      <c r="AS25" s="89" t="s">
        <v>2089</v>
      </c>
      <c r="AT25" s="85">
        <f t="shared" si="8"/>
        <v>0.71428571428571419</v>
      </c>
      <c r="AU25" s="81">
        <f t="shared" si="12"/>
        <v>0.72916666666666652</v>
      </c>
      <c r="AV25" s="81">
        <f t="shared" si="9"/>
        <v>0.8203125</v>
      </c>
      <c r="AW25" s="86">
        <f t="shared" si="10"/>
        <v>1</v>
      </c>
      <c r="BA25" s="98" t="s">
        <v>2058</v>
      </c>
      <c r="BB25" s="99" t="s">
        <v>1980</v>
      </c>
    </row>
    <row r="26" spans="1:54">
      <c r="A26" s="65" t="s">
        <v>2059</v>
      </c>
      <c r="B26" s="66" t="s">
        <v>2089</v>
      </c>
      <c r="C26" s="13">
        <v>0.15</v>
      </c>
      <c r="D26" s="14">
        <v>0.11</v>
      </c>
      <c r="E26" s="442">
        <v>6.0999999999999999E-2</v>
      </c>
      <c r="F26" s="12">
        <v>0</v>
      </c>
      <c r="G26" s="442">
        <v>1.9E-2</v>
      </c>
      <c r="H26" s="14">
        <v>1.6E-2</v>
      </c>
      <c r="I26" s="443">
        <v>0</v>
      </c>
      <c r="J26" s="13">
        <v>2.5999999999999999E-2</v>
      </c>
      <c r="K26" s="12">
        <v>0</v>
      </c>
      <c r="L26" s="67">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68">
        <v>7.6999999999999999E-2</v>
      </c>
      <c r="AD26" s="69">
        <v>0</v>
      </c>
      <c r="AE26" s="70">
        <v>1.6E-2</v>
      </c>
      <c r="AF26" s="8"/>
      <c r="AG26" s="65" t="s">
        <v>2059</v>
      </c>
      <c r="AH26" s="89" t="s">
        <v>2089</v>
      </c>
      <c r="AI26" s="79">
        <f t="shared" si="0"/>
        <v>0.123</v>
      </c>
      <c r="AJ26" s="75">
        <f t="shared" si="11"/>
        <v>0.125</v>
      </c>
      <c r="AK26" s="75">
        <f t="shared" si="1"/>
        <v>0.13500000000000001</v>
      </c>
      <c r="AL26" s="80">
        <f t="shared" si="2"/>
        <v>0.17100000000000001</v>
      </c>
      <c r="AM26" s="8"/>
      <c r="AN26" s="8"/>
      <c r="AO26" s="8"/>
      <c r="AR26" s="65" t="s">
        <v>2059</v>
      </c>
      <c r="AS26" s="89" t="s">
        <v>2089</v>
      </c>
      <c r="AT26" s="85">
        <f t="shared" si="8"/>
        <v>0.7203791469194315</v>
      </c>
      <c r="AU26" s="81">
        <f t="shared" si="12"/>
        <v>0.73076923076923106</v>
      </c>
      <c r="AV26" s="81">
        <f t="shared" si="9"/>
        <v>0.79166666666666674</v>
      </c>
      <c r="AW26" s="86">
        <f t="shared" si="10"/>
        <v>1</v>
      </c>
      <c r="BA26" s="98" t="s">
        <v>2059</v>
      </c>
      <c r="BB26" s="99" t="s">
        <v>1980</v>
      </c>
    </row>
    <row r="27" spans="1:54">
      <c r="A27" s="65" t="s">
        <v>2060</v>
      </c>
      <c r="B27" s="66" t="s">
        <v>2090</v>
      </c>
      <c r="C27" s="13">
        <v>8.1000000000000003E-2</v>
      </c>
      <c r="D27" s="14">
        <v>5.8999999999999997E-2</v>
      </c>
      <c r="E27" s="14">
        <v>3.3000000000000002E-2</v>
      </c>
      <c r="F27" s="12">
        <v>0</v>
      </c>
      <c r="G27" s="442">
        <v>1.2999999999999999E-2</v>
      </c>
      <c r="H27" s="14">
        <v>0.01</v>
      </c>
      <c r="I27" s="443">
        <v>0</v>
      </c>
      <c r="J27" s="13">
        <v>0.02</v>
      </c>
      <c r="K27" s="12">
        <v>0</v>
      </c>
      <c r="L27" s="67">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68">
        <v>0.05</v>
      </c>
      <c r="AD27" s="69">
        <v>0</v>
      </c>
      <c r="AE27" s="70">
        <v>1.7000000000000001E-2</v>
      </c>
      <c r="AF27" s="8"/>
      <c r="AG27" s="65" t="s">
        <v>2060</v>
      </c>
      <c r="AH27" s="89" t="s">
        <v>2090</v>
      </c>
      <c r="AI27" s="79">
        <f t="shared" si="0"/>
        <v>0.152</v>
      </c>
      <c r="AJ27" s="75">
        <f t="shared" si="11"/>
        <v>0.156</v>
      </c>
      <c r="AK27" s="75">
        <f t="shared" si="1"/>
        <v>0.16900000000000001</v>
      </c>
      <c r="AL27" s="80">
        <f t="shared" si="2"/>
        <v>0.20799999999999999</v>
      </c>
      <c r="AM27" s="8"/>
      <c r="AN27" s="8"/>
      <c r="AO27" s="8"/>
      <c r="AR27" s="65" t="s">
        <v>2060</v>
      </c>
      <c r="AS27" s="89" t="s">
        <v>2090</v>
      </c>
      <c r="AT27" s="85">
        <f t="shared" si="8"/>
        <v>0.73282442748091603</v>
      </c>
      <c r="AU27" s="81">
        <f t="shared" si="12"/>
        <v>0.75</v>
      </c>
      <c r="AV27" s="81">
        <f t="shared" si="9"/>
        <v>0.81355932203389825</v>
      </c>
      <c r="AW27" s="86">
        <f t="shared" si="10"/>
        <v>1</v>
      </c>
      <c r="BA27" s="98" t="s">
        <v>2060</v>
      </c>
      <c r="BB27" s="99" t="s">
        <v>1980</v>
      </c>
    </row>
    <row r="28" spans="1:54">
      <c r="A28" s="65" t="s">
        <v>2061</v>
      </c>
      <c r="B28" s="66" t="s">
        <v>2091</v>
      </c>
      <c r="C28" s="13">
        <v>0.126</v>
      </c>
      <c r="D28" s="14">
        <v>9.1999999999999998E-2</v>
      </c>
      <c r="E28" s="14">
        <v>5.0999999999999997E-2</v>
      </c>
      <c r="F28" s="12">
        <v>0</v>
      </c>
      <c r="G28" s="442">
        <v>1.2999999999999999E-2</v>
      </c>
      <c r="H28" s="14">
        <v>0.01</v>
      </c>
      <c r="I28" s="443">
        <v>0</v>
      </c>
      <c r="J28" s="13">
        <v>0.02</v>
      </c>
      <c r="K28" s="12">
        <v>0</v>
      </c>
      <c r="L28" s="67">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68">
        <v>6.8000000000000005E-2</v>
      </c>
      <c r="AD28" s="69">
        <v>0</v>
      </c>
      <c r="AE28" s="70">
        <v>1.7000000000000001E-2</v>
      </c>
      <c r="AF28" s="8"/>
      <c r="AG28" s="65" t="s">
        <v>2061</v>
      </c>
      <c r="AH28" s="89" t="s">
        <v>2091</v>
      </c>
      <c r="AI28" s="79">
        <f t="shared" si="0"/>
        <v>0.113</v>
      </c>
      <c r="AJ28" s="75">
        <f t="shared" si="11"/>
        <v>0.115</v>
      </c>
      <c r="AK28" s="75">
        <f t="shared" si="1"/>
        <v>0.122</v>
      </c>
      <c r="AL28" s="80">
        <f t="shared" si="2"/>
        <v>0.155</v>
      </c>
      <c r="AM28" s="8"/>
      <c r="AN28" s="8"/>
      <c r="AO28" s="8"/>
      <c r="AR28" s="65" t="s">
        <v>2061</v>
      </c>
      <c r="AS28" s="89" t="s">
        <v>2091</v>
      </c>
      <c r="AT28" s="85">
        <f t="shared" si="8"/>
        <v>0.73295454545454553</v>
      </c>
      <c r="AU28" s="81">
        <f t="shared" si="12"/>
        <v>0.74566473988439319</v>
      </c>
      <c r="AV28" s="81">
        <f t="shared" si="9"/>
        <v>0.79141104294478537</v>
      </c>
      <c r="AW28" s="86">
        <f t="shared" si="10"/>
        <v>1</v>
      </c>
      <c r="BA28" s="98" t="s">
        <v>2061</v>
      </c>
      <c r="BB28" s="99" t="s">
        <v>1980</v>
      </c>
    </row>
    <row r="29" spans="1:54">
      <c r="A29" s="65" t="s">
        <v>2062</v>
      </c>
      <c r="B29" s="66" t="s">
        <v>2092</v>
      </c>
      <c r="C29" s="13">
        <v>8.4000000000000005E-2</v>
      </c>
      <c r="D29" s="14">
        <v>6.0999999999999999E-2</v>
      </c>
      <c r="E29" s="14">
        <v>3.4000000000000002E-2</v>
      </c>
      <c r="F29" s="12">
        <v>0</v>
      </c>
      <c r="G29" s="442">
        <v>1.2999999999999999E-2</v>
      </c>
      <c r="H29" s="14">
        <v>0.01</v>
      </c>
      <c r="I29" s="443">
        <v>0</v>
      </c>
      <c r="J29" s="13">
        <v>0.02</v>
      </c>
      <c r="K29" s="12">
        <v>0</v>
      </c>
      <c r="L29" s="67">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68">
        <v>5.1000000000000004E-2</v>
      </c>
      <c r="AD29" s="69">
        <v>0</v>
      </c>
      <c r="AE29" s="70">
        <v>1.7000000000000001E-2</v>
      </c>
      <c r="AF29" s="8"/>
      <c r="AG29" s="65" t="s">
        <v>2062</v>
      </c>
      <c r="AH29" s="89" t="s">
        <v>2092</v>
      </c>
      <c r="AI29" s="79">
        <f t="shared" si="0"/>
        <v>0.14899999999999999</v>
      </c>
      <c r="AJ29" s="75">
        <f t="shared" si="11"/>
        <v>0.152</v>
      </c>
      <c r="AK29" s="75">
        <f t="shared" si="1"/>
        <v>0.16500000000000001</v>
      </c>
      <c r="AL29" s="80">
        <f t="shared" si="2"/>
        <v>0.20399999999999999</v>
      </c>
      <c r="AM29" s="8"/>
      <c r="AN29" s="8"/>
      <c r="AO29" s="8"/>
      <c r="AQ29" s="8"/>
      <c r="AR29" s="65" t="s">
        <v>2062</v>
      </c>
      <c r="AS29" s="89" t="s">
        <v>2092</v>
      </c>
      <c r="AT29" s="85">
        <f t="shared" si="8"/>
        <v>0.73134328358208955</v>
      </c>
      <c r="AU29" s="81">
        <f t="shared" si="12"/>
        <v>0.74809160305343514</v>
      </c>
      <c r="AV29" s="81">
        <f t="shared" si="9"/>
        <v>0.80991735537190079</v>
      </c>
      <c r="AW29" s="86">
        <f t="shared" si="10"/>
        <v>1</v>
      </c>
      <c r="BA29" s="98" t="s">
        <v>2062</v>
      </c>
      <c r="BB29" s="99" t="s">
        <v>1980</v>
      </c>
    </row>
    <row r="30" spans="1:54">
      <c r="A30" s="65" t="s">
        <v>2063</v>
      </c>
      <c r="B30" s="66" t="s">
        <v>2093</v>
      </c>
      <c r="C30" s="13">
        <v>8.1000000000000003E-2</v>
      </c>
      <c r="D30" s="14">
        <v>5.8999999999999997E-2</v>
      </c>
      <c r="E30" s="14">
        <v>3.3000000000000002E-2</v>
      </c>
      <c r="F30" s="12">
        <v>0</v>
      </c>
      <c r="G30" s="445">
        <v>1.0999999999999999E-2</v>
      </c>
      <c r="H30" s="444" t="s">
        <v>2097</v>
      </c>
      <c r="I30" s="443">
        <v>0</v>
      </c>
      <c r="J30" s="85">
        <v>0.02</v>
      </c>
      <c r="K30" s="12">
        <v>0</v>
      </c>
      <c r="L30" s="464">
        <v>0.129</v>
      </c>
      <c r="M30" s="444" t="s">
        <v>2097</v>
      </c>
      <c r="N30" s="465">
        <v>0.11800000000000001</v>
      </c>
      <c r="O30" s="465">
        <v>9.6000000000000002E-2</v>
      </c>
      <c r="P30" s="465">
        <v>0.109</v>
      </c>
      <c r="Q30" s="465">
        <v>0.107</v>
      </c>
      <c r="R30" s="444" t="s">
        <v>2097</v>
      </c>
      <c r="S30" s="444" t="s">
        <v>2097</v>
      </c>
      <c r="T30" s="465">
        <v>8.6999999999999994E-2</v>
      </c>
      <c r="U30" s="444" t="s">
        <v>2097</v>
      </c>
      <c r="V30" s="465">
        <v>8.1000000000000003E-2</v>
      </c>
      <c r="W30" s="465">
        <v>9.8000000000000004E-2</v>
      </c>
      <c r="X30" s="444" t="s">
        <v>2097</v>
      </c>
      <c r="Y30" s="465">
        <v>6.0999999999999999E-2</v>
      </c>
      <c r="Z30" s="465">
        <v>7.5999999999999998E-2</v>
      </c>
      <c r="AA30" s="444" t="s">
        <v>2097</v>
      </c>
      <c r="AB30" s="465">
        <v>7.0000000000000007E-2</v>
      </c>
      <c r="AC30" s="466">
        <v>0.05</v>
      </c>
      <c r="AD30" s="69">
        <v>0</v>
      </c>
      <c r="AE30" s="70">
        <v>1.7000000000000001E-2</v>
      </c>
      <c r="AF30" s="8"/>
      <c r="AG30" s="65" t="s">
        <v>2063</v>
      </c>
      <c r="AH30" s="89" t="s">
        <v>2093</v>
      </c>
      <c r="AI30" s="79">
        <f t="shared" si="0"/>
        <v>0.155</v>
      </c>
      <c r="AJ30" s="463" t="s">
        <v>2097</v>
      </c>
      <c r="AK30" s="75">
        <f t="shared" si="1"/>
        <v>0.16900000000000001</v>
      </c>
      <c r="AL30" s="80">
        <f t="shared" si="2"/>
        <v>0.20799999999999999</v>
      </c>
      <c r="AM30" s="8"/>
      <c r="AN30" s="8"/>
      <c r="AO30" s="8"/>
      <c r="AQ30" s="8"/>
      <c r="AR30" s="65" t="s">
        <v>2063</v>
      </c>
      <c r="AS30" s="89" t="s">
        <v>2093</v>
      </c>
      <c r="AT30" s="85">
        <f t="shared" si="8"/>
        <v>0.7441860465116279</v>
      </c>
      <c r="AU30" s="463" t="s">
        <v>2097</v>
      </c>
      <c r="AV30" s="81">
        <f t="shared" si="9"/>
        <v>0.81355932203389825</v>
      </c>
      <c r="AW30" s="86">
        <f t="shared" si="10"/>
        <v>1</v>
      </c>
      <c r="BA30" s="98" t="s">
        <v>2063</v>
      </c>
      <c r="BB30" s="99" t="s">
        <v>1980</v>
      </c>
    </row>
    <row r="31" spans="1:54">
      <c r="A31" s="65" t="s">
        <v>2064</v>
      </c>
      <c r="B31" s="66" t="s">
        <v>2094</v>
      </c>
      <c r="C31" s="85">
        <v>8.1000000000000003E-2</v>
      </c>
      <c r="D31" s="81">
        <v>5.8999999999999997E-2</v>
      </c>
      <c r="E31" s="81">
        <v>3.3000000000000002E-2</v>
      </c>
      <c r="F31" s="12">
        <v>0</v>
      </c>
      <c r="G31" s="445">
        <v>1.0999999999999999E-2</v>
      </c>
      <c r="H31" s="444" t="s">
        <v>2097</v>
      </c>
      <c r="I31" s="443">
        <v>0</v>
      </c>
      <c r="J31" s="85">
        <v>0.02</v>
      </c>
      <c r="K31" s="12">
        <v>0</v>
      </c>
      <c r="L31" s="464">
        <v>0.129</v>
      </c>
      <c r="M31" s="444" t="s">
        <v>2097</v>
      </c>
      <c r="N31" s="465">
        <v>0.11800000000000001</v>
      </c>
      <c r="O31" s="465">
        <v>9.6000000000000002E-2</v>
      </c>
      <c r="P31" s="465">
        <v>0.109</v>
      </c>
      <c r="Q31" s="465">
        <v>0.107</v>
      </c>
      <c r="R31" s="444" t="s">
        <v>2097</v>
      </c>
      <c r="S31" s="444" t="s">
        <v>2097</v>
      </c>
      <c r="T31" s="465">
        <v>8.6999999999999994E-2</v>
      </c>
      <c r="U31" s="444" t="s">
        <v>2097</v>
      </c>
      <c r="V31" s="465">
        <v>8.1000000000000003E-2</v>
      </c>
      <c r="W31" s="465">
        <v>9.8000000000000004E-2</v>
      </c>
      <c r="X31" s="444" t="s">
        <v>2097</v>
      </c>
      <c r="Y31" s="465">
        <v>6.0999999999999999E-2</v>
      </c>
      <c r="Z31" s="465">
        <v>7.5999999999999998E-2</v>
      </c>
      <c r="AA31" s="444" t="s">
        <v>2097</v>
      </c>
      <c r="AB31" s="465">
        <v>7.0000000000000007E-2</v>
      </c>
      <c r="AC31" s="466">
        <v>0.05</v>
      </c>
      <c r="AD31" s="69">
        <v>0</v>
      </c>
      <c r="AE31" s="70">
        <v>1.7000000000000001E-2</v>
      </c>
      <c r="AF31" s="8"/>
      <c r="AG31" s="65" t="s">
        <v>2064</v>
      </c>
      <c r="AH31" s="89" t="s">
        <v>2094</v>
      </c>
      <c r="AI31" s="79">
        <f t="shared" si="0"/>
        <v>0.155</v>
      </c>
      <c r="AJ31" s="463" t="s">
        <v>2097</v>
      </c>
      <c r="AK31" s="75">
        <f t="shared" si="1"/>
        <v>0.16900000000000001</v>
      </c>
      <c r="AL31" s="80">
        <f t="shared" si="2"/>
        <v>0.20799999999999999</v>
      </c>
      <c r="AM31" s="8"/>
      <c r="AN31" s="8"/>
      <c r="AO31" s="8"/>
      <c r="AQ31" s="8"/>
      <c r="AR31" s="65" t="s">
        <v>2064</v>
      </c>
      <c r="AS31" s="89" t="s">
        <v>2094</v>
      </c>
      <c r="AT31" s="85">
        <f t="shared" si="8"/>
        <v>0.7441860465116279</v>
      </c>
      <c r="AU31" s="463" t="s">
        <v>2097</v>
      </c>
      <c r="AV31" s="81">
        <f t="shared" si="9"/>
        <v>0.81355932203389825</v>
      </c>
      <c r="AW31" s="86">
        <f t="shared" si="10"/>
        <v>1</v>
      </c>
      <c r="BA31" s="98" t="s">
        <v>2064</v>
      </c>
      <c r="BB31" s="99" t="s">
        <v>1980</v>
      </c>
    </row>
    <row r="32" spans="1:54">
      <c r="A32" s="65" t="s">
        <v>2065</v>
      </c>
      <c r="B32" s="66" t="s">
        <v>2095</v>
      </c>
      <c r="C32" s="85">
        <v>9.9000000000000005E-2</v>
      </c>
      <c r="D32" s="81">
        <v>7.1999999999999995E-2</v>
      </c>
      <c r="E32" s="81">
        <v>0.04</v>
      </c>
      <c r="F32" s="12">
        <v>0</v>
      </c>
      <c r="G32" s="445">
        <v>4.2999999999999997E-2</v>
      </c>
      <c r="H32" s="81">
        <v>3.9E-2</v>
      </c>
      <c r="I32" s="443">
        <v>0</v>
      </c>
      <c r="J32" s="85">
        <v>3.7999999999999999E-2</v>
      </c>
      <c r="K32" s="12">
        <v>0</v>
      </c>
      <c r="L32" s="464">
        <v>0.21100000000000002</v>
      </c>
      <c r="M32" s="465">
        <v>0.20700000000000002</v>
      </c>
      <c r="N32" s="465">
        <v>0.16800000000000001</v>
      </c>
      <c r="O32" s="465">
        <v>0.14099999999999999</v>
      </c>
      <c r="P32" s="465">
        <v>0.17300000000000001</v>
      </c>
      <c r="Q32" s="465">
        <v>0.184</v>
      </c>
      <c r="R32" s="465">
        <v>0.16900000000000001</v>
      </c>
      <c r="S32" s="465">
        <v>0.18</v>
      </c>
      <c r="T32" s="465">
        <v>0.14599999999999999</v>
      </c>
      <c r="U32" s="465">
        <v>0.14199999999999999</v>
      </c>
      <c r="V32" s="465">
        <v>0.152</v>
      </c>
      <c r="W32" s="465">
        <v>0.13</v>
      </c>
      <c r="X32" s="465">
        <v>0.14799999999999999</v>
      </c>
      <c r="Y32" s="465">
        <v>0.11399999999999999</v>
      </c>
      <c r="Z32" s="465">
        <v>0.10299999999999999</v>
      </c>
      <c r="AA32" s="465">
        <v>0.11</v>
      </c>
      <c r="AB32" s="465">
        <v>0.109</v>
      </c>
      <c r="AC32" s="466">
        <v>7.1000000000000008E-2</v>
      </c>
      <c r="AD32" s="69">
        <v>0</v>
      </c>
      <c r="AE32" s="70">
        <v>3.1E-2</v>
      </c>
      <c r="AF32" s="8"/>
      <c r="AG32" s="65" t="s">
        <v>2065</v>
      </c>
      <c r="AH32" s="89" t="s">
        <v>2095</v>
      </c>
      <c r="AI32" s="79">
        <f t="shared" si="0"/>
        <v>0.18</v>
      </c>
      <c r="AJ32" s="75">
        <f>ROUNDDOWN(J32/M32,3)</f>
        <v>0.183</v>
      </c>
      <c r="AK32" s="75">
        <f t="shared" si="1"/>
        <v>0.22600000000000001</v>
      </c>
      <c r="AL32" s="80">
        <f t="shared" si="2"/>
        <v>0.26900000000000002</v>
      </c>
      <c r="AM32" s="8"/>
      <c r="AN32" s="8"/>
      <c r="AO32" s="8"/>
      <c r="AQ32" s="8"/>
      <c r="AR32" s="65" t="s">
        <v>2065</v>
      </c>
      <c r="AS32" s="89" t="s">
        <v>2095</v>
      </c>
      <c r="AT32" s="85">
        <f t="shared" si="8"/>
        <v>0.66824644549763024</v>
      </c>
      <c r="AU32" s="81">
        <f>O32/M32</f>
        <v>0.68115942028985499</v>
      </c>
      <c r="AV32" s="81">
        <f t="shared" si="9"/>
        <v>0.83928571428571419</v>
      </c>
      <c r="AW32" s="86">
        <f t="shared" si="10"/>
        <v>1</v>
      </c>
      <c r="BA32" s="98" t="s">
        <v>2065</v>
      </c>
      <c r="BB32" s="99" t="s">
        <v>1980</v>
      </c>
    </row>
    <row r="33" spans="1:54" ht="14.25" thickBot="1">
      <c r="A33" s="512" t="s">
        <v>2066</v>
      </c>
      <c r="B33" s="513" t="s">
        <v>2096</v>
      </c>
      <c r="C33" s="456">
        <v>7.9000000000000001E-2</v>
      </c>
      <c r="D33" s="447">
        <v>5.8000000000000003E-2</v>
      </c>
      <c r="E33" s="447">
        <v>3.2000000000000001E-2</v>
      </c>
      <c r="F33" s="457">
        <v>0</v>
      </c>
      <c r="G33" s="446">
        <v>4.2999999999999997E-2</v>
      </c>
      <c r="H33" s="447">
        <v>3.9E-2</v>
      </c>
      <c r="I33" s="448">
        <v>0</v>
      </c>
      <c r="J33" s="456">
        <v>3.7999999999999999E-2</v>
      </c>
      <c r="K33" s="457">
        <v>0</v>
      </c>
      <c r="L33" s="467">
        <v>0.191</v>
      </c>
      <c r="M33" s="468">
        <v>0.187</v>
      </c>
      <c r="N33" s="468">
        <v>0.14799999999999999</v>
      </c>
      <c r="O33" s="468">
        <v>0.127</v>
      </c>
      <c r="P33" s="468">
        <v>0.153</v>
      </c>
      <c r="Q33" s="468">
        <v>0.17</v>
      </c>
      <c r="R33" s="468">
        <v>0.14899999999999999</v>
      </c>
      <c r="S33" s="468">
        <v>0.16600000000000001</v>
      </c>
      <c r="T33" s="468">
        <v>0.13200000000000001</v>
      </c>
      <c r="U33" s="468">
        <v>0.128</v>
      </c>
      <c r="V33" s="468">
        <v>0.14399999999999999</v>
      </c>
      <c r="W33" s="468">
        <v>0.11</v>
      </c>
      <c r="X33" s="468">
        <v>0.14000000000000001</v>
      </c>
      <c r="Y33" s="468">
        <v>0.106</v>
      </c>
      <c r="Z33" s="468">
        <v>8.8999999999999996E-2</v>
      </c>
      <c r="AA33" s="468">
        <v>0.10200000000000001</v>
      </c>
      <c r="AB33" s="468">
        <v>0.10100000000000001</v>
      </c>
      <c r="AC33" s="469">
        <v>6.3E-2</v>
      </c>
      <c r="AD33" s="480">
        <v>0</v>
      </c>
      <c r="AE33" s="476">
        <v>3.1E-2</v>
      </c>
      <c r="AF33" s="8"/>
      <c r="AG33" s="65" t="s">
        <v>2066</v>
      </c>
      <c r="AH33" s="89" t="s">
        <v>2096</v>
      </c>
      <c r="AI33" s="79">
        <f t="shared" si="0"/>
        <v>0.19800000000000001</v>
      </c>
      <c r="AJ33" s="75">
        <f>ROUNDDOWN(J33/M33,3)</f>
        <v>0.20300000000000001</v>
      </c>
      <c r="AK33" s="75">
        <f t="shared" si="1"/>
        <v>0.25600000000000001</v>
      </c>
      <c r="AL33" s="80">
        <f t="shared" si="2"/>
        <v>0.29899999999999999</v>
      </c>
      <c r="AM33" s="8"/>
      <c r="AN33" s="8"/>
      <c r="AO33" s="8"/>
      <c r="AQ33" s="8"/>
      <c r="AR33" s="65" t="s">
        <v>2066</v>
      </c>
      <c r="AS33" s="89" t="s">
        <v>2096</v>
      </c>
      <c r="AT33" s="85">
        <f t="shared" si="8"/>
        <v>0.66492146596858637</v>
      </c>
      <c r="AU33" s="81">
        <f>O33/M33</f>
        <v>0.67914438502673802</v>
      </c>
      <c r="AV33" s="81">
        <f t="shared" si="9"/>
        <v>0.85810810810810811</v>
      </c>
      <c r="AW33" s="86">
        <f t="shared" si="10"/>
        <v>1</v>
      </c>
      <c r="BA33" s="100" t="s">
        <v>2066</v>
      </c>
      <c r="BB33" s="99" t="s">
        <v>1980</v>
      </c>
    </row>
    <row r="34" spans="1:54" ht="14.25" thickTop="1">
      <c r="A34" s="511" t="s">
        <v>2067</v>
      </c>
      <c r="B34" s="63" t="s">
        <v>2078</v>
      </c>
      <c r="C34" s="458">
        <v>6.1000000000000006E-2</v>
      </c>
      <c r="D34" s="459">
        <v>4.4000000000000004E-2</v>
      </c>
      <c r="E34" s="459">
        <v>2.5000000000000001E-2</v>
      </c>
      <c r="F34" s="11">
        <v>0</v>
      </c>
      <c r="G34" s="449">
        <v>1.7000000000000001E-2</v>
      </c>
      <c r="H34" s="450" t="s">
        <v>2097</v>
      </c>
      <c r="I34" s="451">
        <v>0</v>
      </c>
      <c r="J34" s="458">
        <v>1.0999999999999999E-2</v>
      </c>
      <c r="K34" s="11">
        <v>0</v>
      </c>
      <c r="L34" s="470">
        <v>0.10100000000000001</v>
      </c>
      <c r="M34" s="450" t="s">
        <v>2097</v>
      </c>
      <c r="N34" s="471">
        <v>8.4000000000000005E-2</v>
      </c>
      <c r="O34" s="471">
        <v>6.7000000000000004E-2</v>
      </c>
      <c r="P34" s="471">
        <v>9.0000000000000011E-2</v>
      </c>
      <c r="Q34" s="471">
        <v>8.4000000000000005E-2</v>
      </c>
      <c r="R34" s="450" t="s">
        <v>2097</v>
      </c>
      <c r="S34" s="450" t="s">
        <v>2097</v>
      </c>
      <c r="T34" s="471">
        <v>7.3000000000000009E-2</v>
      </c>
      <c r="U34" s="450" t="s">
        <v>2097</v>
      </c>
      <c r="V34" s="471">
        <v>6.5000000000000002E-2</v>
      </c>
      <c r="W34" s="471">
        <v>7.3000000000000009E-2</v>
      </c>
      <c r="X34" s="450" t="s">
        <v>2097</v>
      </c>
      <c r="Y34" s="471">
        <v>5.4000000000000006E-2</v>
      </c>
      <c r="Z34" s="471">
        <v>5.6000000000000008E-2</v>
      </c>
      <c r="AA34" s="450" t="s">
        <v>2097</v>
      </c>
      <c r="AB34" s="471">
        <v>4.8000000000000001E-2</v>
      </c>
      <c r="AC34" s="472">
        <v>3.7000000000000005E-2</v>
      </c>
      <c r="AD34" s="69">
        <v>0</v>
      </c>
      <c r="AE34" s="477">
        <v>1.2E-2</v>
      </c>
      <c r="AF34" s="8"/>
      <c r="AG34" s="65" t="s">
        <v>2067</v>
      </c>
      <c r="AH34" s="89" t="s">
        <v>2078</v>
      </c>
      <c r="AI34" s="79">
        <f t="shared" si="0"/>
        <v>0.108</v>
      </c>
      <c r="AJ34" s="463" t="s">
        <v>2097</v>
      </c>
      <c r="AK34" s="75">
        <f t="shared" si="1"/>
        <v>0.13</v>
      </c>
      <c r="AL34" s="80">
        <f t="shared" si="2"/>
        <v>0.16400000000000001</v>
      </c>
      <c r="AM34" s="8"/>
      <c r="AN34" s="8"/>
      <c r="AO34" s="8"/>
      <c r="AQ34" s="8"/>
      <c r="AR34" s="65" t="s">
        <v>2067</v>
      </c>
      <c r="AS34" s="89" t="s">
        <v>2078</v>
      </c>
      <c r="AT34" s="85">
        <f t="shared" si="8"/>
        <v>0.6633663366336634</v>
      </c>
      <c r="AU34" s="463" t="s">
        <v>2097</v>
      </c>
      <c r="AV34" s="81">
        <f t="shared" si="9"/>
        <v>0.79761904761904767</v>
      </c>
      <c r="AW34" s="86">
        <f t="shared" si="10"/>
        <v>1</v>
      </c>
      <c r="BA34" s="98" t="s">
        <v>2067</v>
      </c>
      <c r="BB34" s="99" t="s">
        <v>1980</v>
      </c>
    </row>
    <row r="35" spans="1:54">
      <c r="A35" s="65" t="s">
        <v>2068</v>
      </c>
      <c r="B35" s="66" t="s">
        <v>2082</v>
      </c>
      <c r="C35" s="85">
        <v>6.8000000000000005E-2</v>
      </c>
      <c r="D35" s="81">
        <v>0.05</v>
      </c>
      <c r="E35" s="81">
        <v>2.8000000000000001E-2</v>
      </c>
      <c r="F35" s="12">
        <v>0</v>
      </c>
      <c r="G35" s="445">
        <v>2.5999999999999999E-2</v>
      </c>
      <c r="H35" s="444" t="s">
        <v>2097</v>
      </c>
      <c r="I35" s="443">
        <v>0</v>
      </c>
      <c r="J35" s="85">
        <v>1.7999999999999999E-2</v>
      </c>
      <c r="K35" s="12">
        <v>0</v>
      </c>
      <c r="L35" s="464">
        <v>0.125</v>
      </c>
      <c r="M35" s="444" t="s">
        <v>2097</v>
      </c>
      <c r="N35" s="465">
        <v>9.9000000000000005E-2</v>
      </c>
      <c r="O35" s="465">
        <v>8.1000000000000003E-2</v>
      </c>
      <c r="P35" s="465">
        <v>0.107</v>
      </c>
      <c r="Q35" s="465">
        <v>0.107</v>
      </c>
      <c r="R35" s="444" t="s">
        <v>2097</v>
      </c>
      <c r="S35" s="444" t="s">
        <v>2097</v>
      </c>
      <c r="T35" s="465">
        <v>8.8999999999999996E-2</v>
      </c>
      <c r="U35" s="444" t="s">
        <v>2097</v>
      </c>
      <c r="V35" s="465">
        <v>8.4999999999999992E-2</v>
      </c>
      <c r="W35" s="465">
        <v>8.1000000000000003E-2</v>
      </c>
      <c r="X35" s="444" t="s">
        <v>2097</v>
      </c>
      <c r="Y35" s="465">
        <v>6.7000000000000004E-2</v>
      </c>
      <c r="Z35" s="465">
        <v>6.3E-2</v>
      </c>
      <c r="AA35" s="444" t="s">
        <v>2097</v>
      </c>
      <c r="AB35" s="465">
        <v>5.8999999999999997E-2</v>
      </c>
      <c r="AC35" s="466">
        <v>4.1000000000000002E-2</v>
      </c>
      <c r="AD35" s="69">
        <v>0</v>
      </c>
      <c r="AE35" s="478">
        <v>1.2999999999999999E-2</v>
      </c>
      <c r="AF35" s="8"/>
      <c r="AG35" s="65" t="s">
        <v>2068</v>
      </c>
      <c r="AH35" s="89" t="s">
        <v>2082</v>
      </c>
      <c r="AI35" s="79">
        <f t="shared" si="0"/>
        <v>0.14399999999999999</v>
      </c>
      <c r="AJ35" s="463" t="s">
        <v>2097</v>
      </c>
      <c r="AK35" s="75">
        <f t="shared" si="1"/>
        <v>0.18099999999999999</v>
      </c>
      <c r="AL35" s="80">
        <f t="shared" si="2"/>
        <v>0.222</v>
      </c>
      <c r="AM35" s="8"/>
      <c r="AN35" s="8"/>
      <c r="AO35" s="8"/>
      <c r="AQ35" s="8"/>
      <c r="AR35" s="65" t="s">
        <v>2068</v>
      </c>
      <c r="AS35" s="89" t="s">
        <v>2082</v>
      </c>
      <c r="AT35" s="85">
        <f t="shared" si="8"/>
        <v>0.64800000000000002</v>
      </c>
      <c r="AU35" s="463" t="s">
        <v>2097</v>
      </c>
      <c r="AV35" s="81">
        <f t="shared" si="9"/>
        <v>0.81818181818181812</v>
      </c>
      <c r="AW35" s="86">
        <f t="shared" si="10"/>
        <v>1</v>
      </c>
      <c r="BA35" s="98" t="s">
        <v>2068</v>
      </c>
      <c r="BB35" s="99" t="s">
        <v>1980</v>
      </c>
    </row>
    <row r="36" spans="1:54">
      <c r="A36" s="65" t="s">
        <v>2069</v>
      </c>
      <c r="B36" s="66" t="s">
        <v>2083</v>
      </c>
      <c r="C36" s="85">
        <v>6.8000000000000005E-2</v>
      </c>
      <c r="D36" s="81">
        <v>0.05</v>
      </c>
      <c r="E36" s="81">
        <v>2.8000000000000001E-2</v>
      </c>
      <c r="F36" s="12">
        <v>0</v>
      </c>
      <c r="G36" s="445">
        <v>2.5999999999999999E-2</v>
      </c>
      <c r="H36" s="444" t="s">
        <v>2097</v>
      </c>
      <c r="I36" s="443">
        <v>0</v>
      </c>
      <c r="J36" s="85">
        <v>1.7999999999999999E-2</v>
      </c>
      <c r="K36" s="12">
        <v>0</v>
      </c>
      <c r="L36" s="464">
        <v>0.125</v>
      </c>
      <c r="M36" s="444" t="s">
        <v>2097</v>
      </c>
      <c r="N36" s="465">
        <v>9.9000000000000005E-2</v>
      </c>
      <c r="O36" s="465">
        <v>8.1000000000000003E-2</v>
      </c>
      <c r="P36" s="465">
        <v>0.107</v>
      </c>
      <c r="Q36" s="465">
        <v>0.107</v>
      </c>
      <c r="R36" s="444" t="s">
        <v>2097</v>
      </c>
      <c r="S36" s="444" t="s">
        <v>2097</v>
      </c>
      <c r="T36" s="465">
        <v>8.8999999999999996E-2</v>
      </c>
      <c r="U36" s="444" t="s">
        <v>2097</v>
      </c>
      <c r="V36" s="465">
        <v>8.4999999999999992E-2</v>
      </c>
      <c r="W36" s="465">
        <v>8.1000000000000003E-2</v>
      </c>
      <c r="X36" s="444" t="s">
        <v>2097</v>
      </c>
      <c r="Y36" s="465">
        <v>6.7000000000000004E-2</v>
      </c>
      <c r="Z36" s="465">
        <v>6.3E-2</v>
      </c>
      <c r="AA36" s="444" t="s">
        <v>2097</v>
      </c>
      <c r="AB36" s="465">
        <v>5.8999999999999997E-2</v>
      </c>
      <c r="AC36" s="466">
        <v>4.1000000000000002E-2</v>
      </c>
      <c r="AD36" s="69">
        <v>0</v>
      </c>
      <c r="AE36" s="478">
        <v>1.2999999999999999E-2</v>
      </c>
      <c r="AF36" s="8"/>
      <c r="AG36" s="65" t="s">
        <v>2069</v>
      </c>
      <c r="AH36" s="89" t="s">
        <v>2083</v>
      </c>
      <c r="AI36" s="79">
        <f t="shared" si="0"/>
        <v>0.14399999999999999</v>
      </c>
      <c r="AJ36" s="463" t="s">
        <v>2097</v>
      </c>
      <c r="AK36" s="75">
        <f t="shared" si="1"/>
        <v>0.18099999999999999</v>
      </c>
      <c r="AL36" s="80">
        <f t="shared" si="2"/>
        <v>0.222</v>
      </c>
      <c r="AM36" s="8"/>
      <c r="AN36" s="8"/>
      <c r="AO36" s="8"/>
      <c r="AQ36" s="8"/>
      <c r="AR36" s="65" t="s">
        <v>2069</v>
      </c>
      <c r="AS36" s="89" t="s">
        <v>2083</v>
      </c>
      <c r="AT36" s="85">
        <f t="shared" si="8"/>
        <v>0.64800000000000002</v>
      </c>
      <c r="AU36" s="463" t="s">
        <v>2097</v>
      </c>
      <c r="AV36" s="81">
        <f t="shared" si="9"/>
        <v>0.81818181818181812</v>
      </c>
      <c r="AW36" s="86">
        <f t="shared" si="10"/>
        <v>1</v>
      </c>
      <c r="BA36" s="98" t="s">
        <v>2069</v>
      </c>
      <c r="BB36" s="99" t="s">
        <v>1980</v>
      </c>
    </row>
    <row r="37" spans="1:54">
      <c r="A37" s="65" t="s">
        <v>2070</v>
      </c>
      <c r="B37" s="66" t="s">
        <v>2084</v>
      </c>
      <c r="C37" s="85">
        <v>6.7000000000000004E-2</v>
      </c>
      <c r="D37" s="81">
        <v>4.9000000000000002E-2</v>
      </c>
      <c r="E37" s="81">
        <v>2.7E-2</v>
      </c>
      <c r="F37" s="12">
        <v>0</v>
      </c>
      <c r="G37" s="445">
        <v>1.7999999999999999E-2</v>
      </c>
      <c r="H37" s="444" t="s">
        <v>2097</v>
      </c>
      <c r="I37" s="443">
        <v>0</v>
      </c>
      <c r="J37" s="85">
        <v>1.2999999999999999E-2</v>
      </c>
      <c r="K37" s="12">
        <v>0</v>
      </c>
      <c r="L37" s="464">
        <v>0.107</v>
      </c>
      <c r="M37" s="444" t="s">
        <v>2097</v>
      </c>
      <c r="N37" s="465">
        <v>8.8999999999999996E-2</v>
      </c>
      <c r="O37" s="465">
        <v>7.0999999999999994E-2</v>
      </c>
      <c r="P37" s="465">
        <v>9.4E-2</v>
      </c>
      <c r="Q37" s="465">
        <v>8.8999999999999996E-2</v>
      </c>
      <c r="R37" s="444" t="s">
        <v>2097</v>
      </c>
      <c r="S37" s="444" t="s">
        <v>2097</v>
      </c>
      <c r="T37" s="465">
        <v>7.5999999999999998E-2</v>
      </c>
      <c r="U37" s="444" t="s">
        <v>2097</v>
      </c>
      <c r="V37" s="465">
        <v>6.699999999999999E-2</v>
      </c>
      <c r="W37" s="465">
        <v>7.5999999999999998E-2</v>
      </c>
      <c r="X37" s="444" t="s">
        <v>2097</v>
      </c>
      <c r="Y37" s="465">
        <v>5.3999999999999999E-2</v>
      </c>
      <c r="Z37" s="465">
        <v>5.8000000000000003E-2</v>
      </c>
      <c r="AA37" s="444" t="s">
        <v>2097</v>
      </c>
      <c r="AB37" s="465">
        <v>4.9000000000000002E-2</v>
      </c>
      <c r="AC37" s="466">
        <v>3.5999999999999997E-2</v>
      </c>
      <c r="AD37" s="69">
        <v>0</v>
      </c>
      <c r="AE37" s="478">
        <v>8.9999999999999993E-3</v>
      </c>
      <c r="AF37" s="8"/>
      <c r="AG37" s="65" t="s">
        <v>2070</v>
      </c>
      <c r="AH37" s="89" t="s">
        <v>2084</v>
      </c>
      <c r="AI37" s="79">
        <f t="shared" si="0"/>
        <v>0.121</v>
      </c>
      <c r="AJ37" s="463" t="s">
        <v>2097</v>
      </c>
      <c r="AK37" s="75">
        <f t="shared" si="1"/>
        <v>0.14599999999999999</v>
      </c>
      <c r="AL37" s="80">
        <f t="shared" si="2"/>
        <v>0.183</v>
      </c>
      <c r="AM37" s="8"/>
      <c r="AN37" s="8"/>
      <c r="AO37" s="8"/>
      <c r="AQ37" s="8"/>
      <c r="AR37" s="65" t="s">
        <v>2070</v>
      </c>
      <c r="AS37" s="89" t="s">
        <v>2084</v>
      </c>
      <c r="AT37" s="85">
        <f t="shared" si="8"/>
        <v>0.66355140186915884</v>
      </c>
      <c r="AU37" s="463" t="s">
        <v>2097</v>
      </c>
      <c r="AV37" s="81">
        <f t="shared" si="9"/>
        <v>0.797752808988764</v>
      </c>
      <c r="AW37" s="86">
        <f t="shared" si="10"/>
        <v>1</v>
      </c>
      <c r="BA37" s="100" t="s">
        <v>2070</v>
      </c>
      <c r="BB37" s="99" t="s">
        <v>1980</v>
      </c>
    </row>
    <row r="38" spans="1:54" s="496" customFormat="1">
      <c r="A38" s="65" t="s">
        <v>2071</v>
      </c>
      <c r="B38" s="66" t="s">
        <v>2085</v>
      </c>
      <c r="C38" s="85">
        <v>6.5000000000000002E-2</v>
      </c>
      <c r="D38" s="81">
        <v>4.7E-2</v>
      </c>
      <c r="E38" s="81">
        <v>2.6000000000000002E-2</v>
      </c>
      <c r="F38" s="12">
        <v>0</v>
      </c>
      <c r="G38" s="445">
        <v>1.7999999999999999E-2</v>
      </c>
      <c r="H38" s="444" t="s">
        <v>2097</v>
      </c>
      <c r="I38" s="443">
        <v>0</v>
      </c>
      <c r="J38" s="85">
        <v>1.2999999999999999E-2</v>
      </c>
      <c r="K38" s="12">
        <v>0</v>
      </c>
      <c r="L38" s="464">
        <v>0.105</v>
      </c>
      <c r="M38" s="444" t="s">
        <v>2097</v>
      </c>
      <c r="N38" s="465">
        <v>8.6999999999999994E-2</v>
      </c>
      <c r="O38" s="465">
        <v>6.8999999999999992E-2</v>
      </c>
      <c r="P38" s="465">
        <v>9.1999999999999998E-2</v>
      </c>
      <c r="Q38" s="465">
        <v>8.6999999999999994E-2</v>
      </c>
      <c r="R38" s="444" t="s">
        <v>2097</v>
      </c>
      <c r="S38" s="444" t="s">
        <v>2097</v>
      </c>
      <c r="T38" s="465">
        <v>7.3999999999999996E-2</v>
      </c>
      <c r="U38" s="444" t="s">
        <v>2097</v>
      </c>
      <c r="V38" s="465">
        <v>6.5999999999999989E-2</v>
      </c>
      <c r="W38" s="465">
        <v>7.3999999999999996E-2</v>
      </c>
      <c r="X38" s="444" t="s">
        <v>2097</v>
      </c>
      <c r="Y38" s="465">
        <v>5.2999999999999999E-2</v>
      </c>
      <c r="Z38" s="465">
        <v>5.6000000000000001E-2</v>
      </c>
      <c r="AA38" s="444" t="s">
        <v>2097</v>
      </c>
      <c r="AB38" s="465">
        <v>4.8000000000000001E-2</v>
      </c>
      <c r="AC38" s="466">
        <v>3.5000000000000003E-2</v>
      </c>
      <c r="AD38" s="69">
        <v>0</v>
      </c>
      <c r="AE38" s="478">
        <v>8.9999999999999993E-3</v>
      </c>
      <c r="AF38" s="493"/>
      <c r="AG38" s="65" t="s">
        <v>2071</v>
      </c>
      <c r="AH38" s="89" t="s">
        <v>2085</v>
      </c>
      <c r="AI38" s="79">
        <f t="shared" si="0"/>
        <v>0.123</v>
      </c>
      <c r="AJ38" s="463" t="s">
        <v>2097</v>
      </c>
      <c r="AK38" s="75">
        <f t="shared" si="1"/>
        <v>0.14899999999999999</v>
      </c>
      <c r="AL38" s="80">
        <f t="shared" si="2"/>
        <v>0.188</v>
      </c>
      <c r="AM38" s="493"/>
      <c r="AN38" s="493"/>
      <c r="AO38" s="493"/>
      <c r="AQ38" s="493"/>
      <c r="AR38" s="65" t="s">
        <v>2071</v>
      </c>
      <c r="AS38" s="89" t="s">
        <v>2085</v>
      </c>
      <c r="AT38" s="85">
        <f t="shared" si="8"/>
        <v>0.65714285714285714</v>
      </c>
      <c r="AU38" s="463" t="s">
        <v>2097</v>
      </c>
      <c r="AV38" s="81">
        <f t="shared" si="9"/>
        <v>0.79310344827586199</v>
      </c>
      <c r="AW38" s="86">
        <f t="shared" si="10"/>
        <v>1</v>
      </c>
      <c r="BA38" s="98" t="s">
        <v>2071</v>
      </c>
      <c r="BB38" s="99" t="s">
        <v>1980</v>
      </c>
    </row>
    <row r="39" spans="1:54" s="496" customFormat="1" ht="14.25" thickBot="1">
      <c r="A39" s="481" t="s">
        <v>2072</v>
      </c>
      <c r="B39" s="482" t="s">
        <v>2086</v>
      </c>
      <c r="C39" s="460">
        <v>6.4000000000000001E-2</v>
      </c>
      <c r="D39" s="461">
        <v>4.7E-2</v>
      </c>
      <c r="E39" s="461">
        <v>2.6000000000000002E-2</v>
      </c>
      <c r="F39" s="462">
        <v>0</v>
      </c>
      <c r="G39" s="452">
        <v>1.7999999999999999E-2</v>
      </c>
      <c r="H39" s="453" t="s">
        <v>2097</v>
      </c>
      <c r="I39" s="454">
        <v>0</v>
      </c>
      <c r="J39" s="460">
        <v>1.2999999999999999E-2</v>
      </c>
      <c r="K39" s="462">
        <v>0</v>
      </c>
      <c r="L39" s="473">
        <v>0.104</v>
      </c>
      <c r="M39" s="453" t="s">
        <v>2097</v>
      </c>
      <c r="N39" s="474">
        <v>8.5999999999999993E-2</v>
      </c>
      <c r="O39" s="474">
        <v>6.8999999999999992E-2</v>
      </c>
      <c r="P39" s="474">
        <v>9.0999999999999998E-2</v>
      </c>
      <c r="Q39" s="474">
        <v>8.6999999999999994E-2</v>
      </c>
      <c r="R39" s="453" t="s">
        <v>2097</v>
      </c>
      <c r="S39" s="453" t="s">
        <v>2097</v>
      </c>
      <c r="T39" s="474">
        <v>7.3999999999999996E-2</v>
      </c>
      <c r="U39" s="453" t="s">
        <v>2097</v>
      </c>
      <c r="V39" s="474">
        <v>6.5999999999999989E-2</v>
      </c>
      <c r="W39" s="474">
        <v>7.2999999999999995E-2</v>
      </c>
      <c r="X39" s="453" t="s">
        <v>2097</v>
      </c>
      <c r="Y39" s="474">
        <v>5.2999999999999999E-2</v>
      </c>
      <c r="Z39" s="474">
        <v>5.6000000000000001E-2</v>
      </c>
      <c r="AA39" s="453" t="s">
        <v>2097</v>
      </c>
      <c r="AB39" s="474">
        <v>4.8000000000000001E-2</v>
      </c>
      <c r="AC39" s="474">
        <v>3.5000000000000003E-2</v>
      </c>
      <c r="AD39" s="483">
        <v>0</v>
      </c>
      <c r="AE39" s="479">
        <v>8.9999999999999993E-3</v>
      </c>
      <c r="AF39" s="493"/>
      <c r="AG39" s="481" t="s">
        <v>2072</v>
      </c>
      <c r="AH39" s="484" t="s">
        <v>2086</v>
      </c>
      <c r="AI39" s="79">
        <f t="shared" si="0"/>
        <v>0.125</v>
      </c>
      <c r="AJ39" s="485" t="s">
        <v>2097</v>
      </c>
      <c r="AK39" s="75">
        <f t="shared" si="1"/>
        <v>0.151</v>
      </c>
      <c r="AL39" s="80">
        <f t="shared" si="2"/>
        <v>0.188</v>
      </c>
      <c r="AM39" s="493"/>
      <c r="AN39" s="493"/>
      <c r="AO39" s="493"/>
      <c r="AQ39" s="493"/>
      <c r="AR39" s="481" t="s">
        <v>2072</v>
      </c>
      <c r="AS39" s="484" t="s">
        <v>2086</v>
      </c>
      <c r="AT39" s="460">
        <f t="shared" si="8"/>
        <v>0.66346153846153844</v>
      </c>
      <c r="AU39" s="485" t="s">
        <v>2097</v>
      </c>
      <c r="AV39" s="461">
        <f t="shared" si="9"/>
        <v>0.80232558139534882</v>
      </c>
      <c r="AW39" s="486">
        <f t="shared" si="10"/>
        <v>1</v>
      </c>
      <c r="BA39" s="487" t="s">
        <v>2072</v>
      </c>
      <c r="BB39" s="488" t="s">
        <v>1980</v>
      </c>
    </row>
    <row r="40" spans="1:54" s="496" customFormat="1">
      <c r="A40" s="502"/>
      <c r="B40" s="503"/>
      <c r="C40" s="504"/>
      <c r="D40" s="504"/>
      <c r="E40" s="504"/>
      <c r="F40" s="504"/>
      <c r="G40" s="504"/>
      <c r="H40" s="504"/>
      <c r="I40" s="504"/>
      <c r="J40" s="504"/>
      <c r="K40" s="504"/>
      <c r="L40" s="505"/>
      <c r="M40" s="505"/>
      <c r="N40" s="505"/>
      <c r="O40" s="505"/>
      <c r="P40" s="505"/>
      <c r="Q40" s="505"/>
      <c r="R40" s="505"/>
      <c r="S40" s="505"/>
      <c r="T40" s="505"/>
      <c r="U40" s="505"/>
      <c r="V40" s="505"/>
      <c r="W40" s="505"/>
      <c r="X40" s="505"/>
      <c r="Y40" s="505"/>
      <c r="Z40" s="505"/>
      <c r="AA40" s="505"/>
      <c r="AB40" s="505"/>
      <c r="AC40" s="505"/>
      <c r="AD40" s="505"/>
      <c r="AE40" s="505"/>
      <c r="AG40" s="502"/>
      <c r="AH40" s="506"/>
      <c r="AI40" s="507"/>
      <c r="AJ40" s="507"/>
      <c r="AK40" s="507"/>
      <c r="AL40" s="507"/>
      <c r="AR40" s="502"/>
      <c r="AS40" s="506"/>
      <c r="AT40" s="508"/>
      <c r="AU40" s="508"/>
      <c r="AV40" s="508"/>
      <c r="AW40" s="508"/>
      <c r="BA40" s="509"/>
      <c r="BB40" s="510"/>
    </row>
    <row r="41" spans="1:54" s="496" customFormat="1">
      <c r="A41" s="489"/>
      <c r="B41" s="490"/>
      <c r="C41" s="491"/>
      <c r="D41" s="491"/>
      <c r="E41" s="491"/>
      <c r="F41" s="491"/>
      <c r="G41" s="491"/>
      <c r="H41" s="491"/>
      <c r="I41" s="491"/>
      <c r="J41" s="491"/>
      <c r="K41" s="491"/>
      <c r="L41" s="492"/>
      <c r="M41" s="492"/>
      <c r="N41" s="492"/>
      <c r="O41" s="492"/>
      <c r="P41" s="492"/>
      <c r="Q41" s="492"/>
      <c r="R41" s="492"/>
      <c r="S41" s="492"/>
      <c r="T41" s="492"/>
      <c r="U41" s="492"/>
      <c r="V41" s="492"/>
      <c r="W41" s="492"/>
      <c r="X41" s="492"/>
      <c r="Y41" s="492"/>
      <c r="Z41" s="492"/>
      <c r="AA41" s="492"/>
      <c r="AB41" s="492"/>
      <c r="AC41" s="492"/>
      <c r="AD41" s="492"/>
      <c r="AE41" s="492"/>
      <c r="AG41" s="489"/>
      <c r="AH41" s="494"/>
      <c r="AI41" s="495"/>
      <c r="AJ41" s="495"/>
      <c r="AK41" s="495"/>
      <c r="AL41" s="495"/>
      <c r="AR41" s="489"/>
      <c r="AS41" s="494"/>
      <c r="AT41" s="497"/>
      <c r="AU41" s="497"/>
      <c r="AV41" s="497"/>
      <c r="AW41" s="497"/>
      <c r="BA41" s="498"/>
      <c r="BB41" s="499"/>
    </row>
    <row r="42" spans="1:54" s="496" customFormat="1">
      <c r="A42" s="489"/>
      <c r="B42" s="490"/>
      <c r="C42" s="491"/>
      <c r="D42" s="491"/>
      <c r="E42" s="491"/>
      <c r="F42" s="491"/>
      <c r="G42" s="491"/>
      <c r="H42" s="491"/>
      <c r="I42" s="491"/>
      <c r="J42" s="491"/>
      <c r="K42" s="491"/>
      <c r="L42" s="492"/>
      <c r="M42" s="492"/>
      <c r="N42" s="492"/>
      <c r="O42" s="492"/>
      <c r="P42" s="492"/>
      <c r="Q42" s="492"/>
      <c r="R42" s="492"/>
      <c r="S42" s="492"/>
      <c r="T42" s="492"/>
      <c r="U42" s="492"/>
      <c r="V42" s="492"/>
      <c r="W42" s="492"/>
      <c r="X42" s="492"/>
      <c r="Y42" s="492"/>
      <c r="Z42" s="492"/>
      <c r="AA42" s="492"/>
      <c r="AB42" s="492"/>
      <c r="AC42" s="492"/>
      <c r="AD42" s="492"/>
      <c r="AE42" s="492"/>
      <c r="AG42" s="489"/>
      <c r="AH42" s="494"/>
      <c r="AI42" s="495"/>
      <c r="AJ42" s="495"/>
      <c r="AK42" s="495"/>
      <c r="AL42" s="495"/>
      <c r="AR42" s="489"/>
      <c r="AS42" s="494"/>
      <c r="AT42" s="497"/>
      <c r="AU42" s="497"/>
      <c r="AV42" s="497"/>
      <c r="AW42" s="497"/>
      <c r="BA42" s="489"/>
      <c r="BB42" s="499"/>
    </row>
    <row r="43" spans="1:54" s="496" customFormat="1">
      <c r="A43" s="489"/>
      <c r="B43" s="490"/>
      <c r="C43" s="491"/>
      <c r="D43" s="491"/>
      <c r="E43" s="491"/>
      <c r="F43" s="491"/>
      <c r="G43" s="491"/>
      <c r="H43" s="491"/>
      <c r="I43" s="491"/>
      <c r="J43" s="491"/>
      <c r="K43" s="491"/>
      <c r="L43" s="492"/>
      <c r="M43" s="492"/>
      <c r="N43" s="492"/>
      <c r="O43" s="492"/>
      <c r="P43" s="492"/>
      <c r="Q43" s="492"/>
      <c r="R43" s="492"/>
      <c r="S43" s="492"/>
      <c r="T43" s="492"/>
      <c r="U43" s="492"/>
      <c r="V43" s="492"/>
      <c r="W43" s="492"/>
      <c r="X43" s="492"/>
      <c r="Y43" s="492"/>
      <c r="Z43" s="492"/>
      <c r="AA43" s="492"/>
      <c r="AB43" s="492"/>
      <c r="AC43" s="492"/>
      <c r="AD43" s="492"/>
      <c r="AE43" s="492"/>
      <c r="AG43" s="489"/>
      <c r="AH43" s="494"/>
      <c r="AI43" s="495"/>
      <c r="AJ43" s="495"/>
      <c r="AK43" s="495"/>
      <c r="AL43" s="495"/>
      <c r="AR43" s="489"/>
      <c r="AS43" s="494"/>
      <c r="AT43" s="497"/>
      <c r="AU43" s="497"/>
      <c r="AV43" s="497"/>
      <c r="AW43" s="497"/>
      <c r="BA43" s="498"/>
      <c r="BB43" s="499"/>
    </row>
    <row r="44" spans="1:54" s="496" customFormat="1">
      <c r="A44" s="489"/>
      <c r="B44" s="490"/>
      <c r="C44" s="491"/>
      <c r="D44" s="491"/>
      <c r="E44" s="491"/>
      <c r="F44" s="491"/>
      <c r="G44" s="491"/>
      <c r="H44" s="491"/>
      <c r="I44" s="491"/>
      <c r="J44" s="491"/>
      <c r="K44" s="491"/>
      <c r="L44" s="492"/>
      <c r="M44" s="492"/>
      <c r="N44" s="492"/>
      <c r="O44" s="492"/>
      <c r="P44" s="492"/>
      <c r="Q44" s="492"/>
      <c r="R44" s="492"/>
      <c r="S44" s="492"/>
      <c r="T44" s="492"/>
      <c r="U44" s="492"/>
      <c r="V44" s="492"/>
      <c r="W44" s="492"/>
      <c r="X44" s="492"/>
      <c r="Y44" s="492"/>
      <c r="Z44" s="492"/>
      <c r="AA44" s="492"/>
      <c r="AB44" s="492"/>
      <c r="AC44" s="492"/>
      <c r="AD44" s="492"/>
      <c r="AE44" s="492"/>
      <c r="AG44" s="489"/>
      <c r="AH44" s="494"/>
      <c r="AI44" s="495"/>
      <c r="AJ44" s="495"/>
      <c r="AK44" s="495"/>
      <c r="AL44" s="495"/>
      <c r="AR44" s="489"/>
      <c r="AS44" s="494"/>
      <c r="AT44" s="497"/>
      <c r="AU44" s="497"/>
      <c r="AV44" s="497"/>
      <c r="AW44" s="497"/>
      <c r="BA44" s="498"/>
      <c r="BB44" s="499"/>
    </row>
    <row r="45" spans="1:54" s="496" customFormat="1">
      <c r="A45" s="489"/>
      <c r="B45" s="490"/>
      <c r="C45" s="491"/>
      <c r="D45" s="491"/>
      <c r="E45" s="491"/>
      <c r="F45" s="491"/>
      <c r="G45" s="491"/>
      <c r="H45" s="491"/>
      <c r="I45" s="491"/>
      <c r="J45" s="491"/>
      <c r="K45" s="491"/>
      <c r="L45" s="492"/>
      <c r="M45" s="492"/>
      <c r="N45" s="492"/>
      <c r="O45" s="492"/>
      <c r="P45" s="492"/>
      <c r="Q45" s="492"/>
      <c r="R45" s="492"/>
      <c r="S45" s="492"/>
      <c r="T45" s="492"/>
      <c r="U45" s="492"/>
      <c r="V45" s="492"/>
      <c r="W45" s="492"/>
      <c r="X45" s="492"/>
      <c r="Y45" s="492"/>
      <c r="Z45" s="492"/>
      <c r="AA45" s="492"/>
      <c r="AB45" s="492"/>
      <c r="AC45" s="492"/>
      <c r="AD45" s="492"/>
      <c r="AE45" s="492"/>
      <c r="AG45" s="489"/>
      <c r="AH45" s="494"/>
      <c r="AI45" s="495"/>
      <c r="AJ45" s="495"/>
      <c r="AK45" s="495"/>
      <c r="AL45" s="495"/>
      <c r="AR45" s="489"/>
      <c r="AS45" s="494"/>
      <c r="AT45" s="497"/>
      <c r="AU45" s="497"/>
      <c r="AV45" s="497"/>
      <c r="AW45" s="497"/>
      <c r="BA45" s="500"/>
      <c r="BB45" s="499"/>
    </row>
    <row r="46" spans="1:54" s="496" customFormat="1">
      <c r="A46" s="489"/>
      <c r="B46" s="490"/>
      <c r="C46" s="491"/>
      <c r="D46" s="491"/>
      <c r="E46" s="491"/>
      <c r="F46" s="491"/>
      <c r="G46" s="491"/>
      <c r="H46" s="491"/>
      <c r="I46" s="491"/>
      <c r="J46" s="491"/>
      <c r="K46" s="491"/>
      <c r="L46" s="492"/>
      <c r="M46" s="492"/>
      <c r="N46" s="492"/>
      <c r="O46" s="492"/>
      <c r="P46" s="492"/>
      <c r="Q46" s="492"/>
      <c r="R46" s="492"/>
      <c r="S46" s="492"/>
      <c r="T46" s="492"/>
      <c r="U46" s="492"/>
      <c r="V46" s="492"/>
      <c r="W46" s="492"/>
      <c r="X46" s="492"/>
      <c r="Y46" s="492"/>
      <c r="Z46" s="492"/>
      <c r="AA46" s="492"/>
      <c r="AB46" s="492"/>
      <c r="AC46" s="492"/>
      <c r="AD46" s="492"/>
      <c r="AE46" s="492"/>
      <c r="AG46" s="489"/>
      <c r="AH46" s="494"/>
      <c r="AI46" s="495"/>
      <c r="AJ46" s="495"/>
      <c r="AK46" s="495"/>
      <c r="AL46" s="495"/>
      <c r="AR46" s="489"/>
      <c r="AS46" s="494"/>
      <c r="AT46" s="497"/>
      <c r="AU46" s="497"/>
      <c r="AV46" s="497"/>
      <c r="AW46" s="497"/>
      <c r="BA46" s="500"/>
      <c r="BB46" s="499"/>
    </row>
    <row r="47" spans="1:54" s="496" customFormat="1">
      <c r="A47" s="489"/>
      <c r="B47" s="490"/>
      <c r="C47" s="491"/>
      <c r="D47" s="491"/>
      <c r="E47" s="491"/>
      <c r="F47" s="491"/>
      <c r="G47" s="491"/>
      <c r="H47" s="491"/>
      <c r="I47" s="491"/>
      <c r="J47" s="491"/>
      <c r="K47" s="491"/>
      <c r="L47" s="492"/>
      <c r="M47" s="492"/>
      <c r="N47" s="492"/>
      <c r="O47" s="492"/>
      <c r="P47" s="492"/>
      <c r="Q47" s="492"/>
      <c r="R47" s="492"/>
      <c r="S47" s="492"/>
      <c r="T47" s="492"/>
      <c r="U47" s="492"/>
      <c r="V47" s="492"/>
      <c r="W47" s="492"/>
      <c r="X47" s="492"/>
      <c r="Y47" s="492"/>
      <c r="Z47" s="492"/>
      <c r="AA47" s="492"/>
      <c r="AB47" s="492"/>
      <c r="AC47" s="492"/>
      <c r="AD47" s="492"/>
      <c r="AE47" s="492"/>
      <c r="AG47" s="489"/>
      <c r="AH47" s="494"/>
      <c r="AI47" s="495"/>
      <c r="AJ47" s="495"/>
      <c r="AK47" s="495"/>
      <c r="AL47" s="495"/>
      <c r="AR47" s="489"/>
      <c r="AS47" s="494"/>
      <c r="AT47" s="497"/>
      <c r="AU47" s="497"/>
      <c r="AV47" s="497"/>
      <c r="AW47" s="497"/>
      <c r="BA47" s="500"/>
      <c r="BB47" s="499"/>
    </row>
    <row r="48" spans="1:54" s="496" customFormat="1">
      <c r="A48" s="489"/>
      <c r="B48" s="490"/>
      <c r="C48" s="491"/>
      <c r="D48" s="491"/>
      <c r="E48" s="491"/>
      <c r="F48" s="491"/>
      <c r="G48" s="491"/>
      <c r="H48" s="491"/>
      <c r="I48" s="491"/>
      <c r="J48" s="491"/>
      <c r="K48" s="491"/>
      <c r="L48" s="492"/>
      <c r="M48" s="492"/>
      <c r="N48" s="492"/>
      <c r="O48" s="492"/>
      <c r="P48" s="492"/>
      <c r="Q48" s="492"/>
      <c r="R48" s="492"/>
      <c r="S48" s="492"/>
      <c r="T48" s="492"/>
      <c r="U48" s="492"/>
      <c r="V48" s="492"/>
      <c r="W48" s="492"/>
      <c r="X48" s="492"/>
      <c r="Y48" s="492"/>
      <c r="Z48" s="492"/>
      <c r="AA48" s="492"/>
      <c r="AB48" s="492"/>
      <c r="AC48" s="492"/>
      <c r="AD48" s="492"/>
      <c r="AE48" s="492"/>
      <c r="AG48" s="489"/>
      <c r="AH48" s="494"/>
      <c r="AI48" s="495"/>
      <c r="AJ48" s="495"/>
      <c r="AK48" s="495"/>
      <c r="AL48" s="495"/>
      <c r="AR48" s="489"/>
      <c r="AS48" s="494"/>
      <c r="AT48" s="497"/>
      <c r="AU48" s="497"/>
      <c r="AV48" s="497"/>
      <c r="AW48" s="497"/>
      <c r="BA48" s="500"/>
      <c r="BB48" s="499"/>
    </row>
    <row r="49" spans="1:54" s="496" customFormat="1">
      <c r="A49" s="489"/>
      <c r="B49" s="490"/>
      <c r="C49" s="491"/>
      <c r="D49" s="491"/>
      <c r="E49" s="491"/>
      <c r="F49" s="491"/>
      <c r="G49" s="491"/>
      <c r="H49" s="491"/>
      <c r="I49" s="491"/>
      <c r="J49" s="491"/>
      <c r="K49" s="491"/>
      <c r="L49" s="492"/>
      <c r="M49" s="492"/>
      <c r="N49" s="492"/>
      <c r="O49" s="492"/>
      <c r="P49" s="492"/>
      <c r="Q49" s="492"/>
      <c r="R49" s="492"/>
      <c r="S49" s="492"/>
      <c r="T49" s="492"/>
      <c r="U49" s="492"/>
      <c r="V49" s="492"/>
      <c r="W49" s="492"/>
      <c r="X49" s="492"/>
      <c r="Y49" s="492"/>
      <c r="Z49" s="492"/>
      <c r="AA49" s="492"/>
      <c r="AB49" s="492"/>
      <c r="AC49" s="492"/>
      <c r="AD49" s="492"/>
      <c r="AE49" s="492"/>
      <c r="AG49" s="489"/>
      <c r="AH49" s="494"/>
      <c r="AI49" s="495"/>
      <c r="AJ49" s="495"/>
      <c r="AK49" s="495"/>
      <c r="AL49" s="495"/>
      <c r="AR49" s="489"/>
      <c r="AS49" s="494"/>
      <c r="AT49" s="497"/>
      <c r="AU49" s="497"/>
      <c r="AV49" s="497"/>
      <c r="AW49" s="497"/>
      <c r="BA49" s="500"/>
      <c r="BB49" s="499"/>
    </row>
    <row r="50" spans="1:54">
      <c r="A50" s="489"/>
      <c r="B50" s="490"/>
      <c r="C50" s="491"/>
      <c r="D50" s="491"/>
      <c r="E50" s="491"/>
      <c r="F50" s="491"/>
      <c r="G50" s="491"/>
      <c r="H50" s="491"/>
      <c r="I50" s="491"/>
      <c r="J50" s="491"/>
      <c r="K50" s="491"/>
      <c r="L50" s="492"/>
      <c r="M50" s="492"/>
      <c r="N50" s="492"/>
      <c r="O50" s="492"/>
      <c r="P50" s="492"/>
      <c r="Q50" s="492"/>
      <c r="R50" s="492"/>
      <c r="S50" s="492"/>
      <c r="T50" s="492"/>
      <c r="U50" s="492"/>
      <c r="V50" s="492"/>
      <c r="W50" s="492"/>
      <c r="X50" s="492"/>
      <c r="Y50" s="492"/>
      <c r="Z50" s="492"/>
      <c r="AA50" s="492"/>
      <c r="AB50" s="492"/>
      <c r="AC50" s="492"/>
      <c r="AD50" s="492"/>
      <c r="AE50" s="492"/>
      <c r="AG50" s="489"/>
      <c r="AH50" s="494"/>
      <c r="AI50" s="495"/>
      <c r="AJ50" s="495"/>
      <c r="AK50" s="495"/>
      <c r="AL50" s="495"/>
      <c r="AR50" s="489"/>
      <c r="AS50" s="494"/>
      <c r="AT50" s="497"/>
      <c r="AU50" s="497"/>
      <c r="AV50" s="497"/>
      <c r="AW50" s="497"/>
      <c r="BA50" s="500"/>
      <c r="BB50" s="499"/>
    </row>
    <row r="51" spans="1:54">
      <c r="A51" s="496"/>
      <c r="B51" s="496"/>
      <c r="C51" s="496"/>
      <c r="D51" s="496"/>
      <c r="E51" s="496"/>
      <c r="F51" s="496"/>
      <c r="G51" s="496"/>
      <c r="H51" s="496"/>
      <c r="I51" s="496"/>
      <c r="J51" s="496"/>
      <c r="K51" s="496"/>
      <c r="L51" s="496"/>
      <c r="M51" s="496"/>
      <c r="N51" s="496"/>
      <c r="O51" s="496"/>
      <c r="P51" s="496"/>
      <c r="Q51" s="496"/>
      <c r="R51" s="496"/>
      <c r="S51" s="496"/>
      <c r="T51" s="496"/>
      <c r="U51" s="496"/>
      <c r="V51" s="496"/>
      <c r="W51" s="496"/>
      <c r="X51" s="496"/>
      <c r="Y51" s="496"/>
      <c r="Z51" s="496"/>
      <c r="AA51" s="496"/>
      <c r="AB51" s="496"/>
      <c r="AC51" s="496"/>
      <c r="AD51" s="496"/>
      <c r="AE51" s="496"/>
      <c r="AG51" s="496"/>
      <c r="AH51" s="501"/>
      <c r="AI51" s="496"/>
      <c r="AJ51" s="496"/>
      <c r="AK51" s="496"/>
      <c r="AL51" s="496"/>
      <c r="AR51" s="496"/>
      <c r="AS51" s="501"/>
      <c r="AT51" s="496"/>
      <c r="AU51" s="496"/>
      <c r="AV51" s="496"/>
      <c r="AW51" s="496"/>
      <c r="BA51" s="496"/>
      <c r="BB51" s="496"/>
    </row>
  </sheetData>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7"/>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N17" sqref="N17"/>
    </sheetView>
  </sheetViews>
  <sheetFormatPr defaultRowHeight="13.5"/>
  <cols>
    <col min="1" max="1" width="16.75" customWidth="1"/>
    <col min="3" max="3" width="14.5" style="7" customWidth="1"/>
    <col min="4" max="4" width="14.5" style="7" bestFit="1" customWidth="1"/>
  </cols>
  <sheetData>
    <row r="1" spans="1:4" ht="14.25" thickBot="1">
      <c r="A1" s="6" t="s">
        <v>140</v>
      </c>
      <c r="C1" s="6" t="s">
        <v>141</v>
      </c>
    </row>
    <row r="2" spans="1:4" ht="14.2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4.2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4.25" thickBot="1">
      <c r="C1749" s="21" t="s">
        <v>233</v>
      </c>
      <c r="D1749" s="22" t="s">
        <v>1901</v>
      </c>
    </row>
  </sheetData>
  <sheetProtection algorithmName="SHA-512" hashValue="AMpueRga/9nISciyOid1XaORtiGqkH4XmQ69sWl9nLBOQyVSAyUivg0BR9dYSyoCd3t5lhoXpPcHrx9trmfHmQ==" saltValue="iyTW8DnOtrEsr6tSjk3lSw==" spinCount="100000" sheet="1" objects="1" scenarios="1"/>
  <phoneticPr fontId="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microsoft.com/office/2006/metadata/properties"/>
    <ds:schemaRef ds:uri="http://purl.org/dc/elements/1.1/"/>
    <ds:schemaRef ds:uri="http://www.w3.org/XML/1998/namespace"/>
    <ds:schemaRef ds:uri="http://schemas.microsoft.com/office/2006/documentManagement/types"/>
    <ds:schemaRef ds:uri="http://schemas.microsoft.com/office/infopath/2007/PartnerControls"/>
    <ds:schemaRef ds:uri="http://purl.org/dc/dcmitype/"/>
    <ds:schemaRef ds:uri="263dbbe5-076b-4606-a03b-9598f5f2f35a"/>
    <ds:schemaRef ds:uri="http://schemas.openxmlformats.org/package/2006/metadata/core-properties"/>
    <ds:schemaRef ds:uri="3b7b391f-316a-4bc7-a585-b2bcaf106fac"/>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CF86BA5A-910E-4091-A32E-9DB5D0744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菊樂 正大</dc:creator>
  <cp:lastModifiedBy>菊樂 正大</cp:lastModifiedBy>
  <dcterms:created xsi:type="dcterms:W3CDTF">2026-04-02T11:53:15Z</dcterms:created>
  <dcterms:modified xsi:type="dcterms:W3CDTF">2026-04-02T11:53:15Z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