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20" yWindow="65431" windowWidth="8550" windowHeight="8730" tabRatio="607" activeTab="0"/>
  </bookViews>
  <sheets>
    <sheet name="１(1)(2)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２の給付費データグラフテーブル。印刷しないこと" sheetId="8" r:id="rId8"/>
  </sheets>
  <definedNames>
    <definedName name="_xlnm.Print_Area" localSheetId="0">'１(1)(2)受給者状況'!$A$1:$Z$91</definedName>
    <definedName name="_xlnm.Print_Area" localSheetId="1">'１(3)受給者数'!$A$1:$H$40</definedName>
    <definedName name="_xlnm.Print_Area" localSheetId="7">'２の給付費データグラフテーブル。印刷しないこと'!$A$1:$H$35</definedName>
    <definedName name="_xlnm.Print_Area" localSheetId="3">'3 支給限度額に対するサービス利用率'!$A$1:$X$34</definedName>
    <definedName name="_xlnm.Print_Area" localSheetId="5">'６尼崎市いきいき健康づくり事業'!$A$1:$V$48</definedName>
    <definedName name="_xlnm.Print_Area" localSheetId="6">'７　一般施策'!$A$1:$H$41</definedName>
  </definedNames>
  <calcPr fullCalcOnLoad="1"/>
</workbook>
</file>

<file path=xl/sharedStrings.xml><?xml version="1.0" encoding="utf-8"?>
<sst xmlns="http://schemas.openxmlformats.org/spreadsheetml/2006/main" count="643" uniqueCount="240">
  <si>
    <t>訪問介護</t>
  </si>
  <si>
    <t>訪問入浴介護</t>
  </si>
  <si>
    <t>訪問看護</t>
  </si>
  <si>
    <t>訪問リハビリ</t>
  </si>
  <si>
    <t>通所介護</t>
  </si>
  <si>
    <t>通所リハビリ</t>
  </si>
  <si>
    <t>福祉用具貸与</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</si>
  <si>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</si>
  <si>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</si>
  <si>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</si>
  <si>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</si>
  <si>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</si>
  <si>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</si>
  <si>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</si>
  <si>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</si>
  <si>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</si>
  <si>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</si>
  <si>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</si>
  <si>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</si>
  <si>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</si>
  <si>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</si>
  <si>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</si>
  <si>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</si>
  <si>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保険給付費合計</t>
  </si>
  <si>
    <t>うち食費（再掲）</t>
  </si>
  <si>
    <t>サービス種類</t>
  </si>
  <si>
    <t>5月</t>
  </si>
  <si>
    <t>件数</t>
  </si>
  <si>
    <t>支給額</t>
  </si>
  <si>
    <t>訪問通所計</t>
  </si>
  <si>
    <t>短期入所計</t>
  </si>
  <si>
    <t>特定施設</t>
  </si>
  <si>
    <t>その他単品計</t>
  </si>
  <si>
    <t>施設サービス費</t>
  </si>
  <si>
    <t>3月</t>
  </si>
  <si>
    <t>合計</t>
  </si>
  <si>
    <t>3月</t>
  </si>
  <si>
    <t>4月</t>
  </si>
  <si>
    <t>利用率</t>
  </si>
  <si>
    <t>対象月</t>
  </si>
  <si>
    <t>年平均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</si>
  <si>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</si>
  <si>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</si>
  <si>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</si>
  <si>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</si>
  <si>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</si>
  <si>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</si>
  <si>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</si>
  <si>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</si>
  <si>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</si>
  <si>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</si>
  <si>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</si>
  <si>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</si>
  <si>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</si>
  <si>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</si>
  <si>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</si>
  <si>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</si>
  <si>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</si>
  <si>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</si>
  <si>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</si>
  <si>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</si>
  <si>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</si>
  <si>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</si>
  <si>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</si>
  <si>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</si>
  <si>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</si>
  <si>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</si>
  <si>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</si>
  <si>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</si>
  <si>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</si>
  <si>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</si>
  <si>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</si>
  <si>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</si>
  <si>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</si>
  <si>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</si>
  <si>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</si>
  <si>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</si>
  <si>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</si>
  <si>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</si>
  <si>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居宅サービス受給者</t>
  </si>
  <si>
    <t>施設サービス受給者</t>
  </si>
  <si>
    <t xml:space="preserve"> </t>
  </si>
  <si>
    <t>１　介護サービス受給者状況</t>
  </si>
  <si>
    <t>要介護１</t>
  </si>
  <si>
    <t>要介護２</t>
  </si>
  <si>
    <t>要介護３</t>
  </si>
  <si>
    <t>要介護４</t>
  </si>
  <si>
    <t>要介護５</t>
  </si>
  <si>
    <t>計</t>
  </si>
  <si>
    <t>そ　の　他</t>
  </si>
  <si>
    <t>４　高額介護サービス費支給状況</t>
  </si>
  <si>
    <t>６　尼崎市いきいき健康づくり事業</t>
  </si>
  <si>
    <t>　</t>
  </si>
  <si>
    <t>６５～７４歳</t>
  </si>
  <si>
    <t>７５歳以上</t>
  </si>
  <si>
    <t>　</t>
  </si>
  <si>
    <t>男</t>
  </si>
  <si>
    <t>女</t>
  </si>
  <si>
    <t>ハーティ21</t>
  </si>
  <si>
    <t>体  育  館</t>
  </si>
  <si>
    <t>会員</t>
  </si>
  <si>
    <t>会員以外</t>
  </si>
  <si>
    <t>利用回数</t>
  </si>
  <si>
    <t>助成金額</t>
  </si>
  <si>
    <t>６月</t>
  </si>
  <si>
    <t>７月</t>
  </si>
  <si>
    <t>８月</t>
  </si>
  <si>
    <t>９月</t>
  </si>
  <si>
    <t>１１月</t>
  </si>
  <si>
    <t>１２月</t>
  </si>
  <si>
    <t>１月</t>
  </si>
  <si>
    <t>２月</t>
  </si>
  <si>
    <t>１０月</t>
  </si>
  <si>
    <t>３月</t>
  </si>
  <si>
    <t>第1号被保険者</t>
  </si>
  <si>
    <t>第2号被保険者</t>
  </si>
  <si>
    <t>－</t>
  </si>
  <si>
    <t>市町村民税世帯非課税者等</t>
  </si>
  <si>
    <t>介護老人</t>
  </si>
  <si>
    <t>保健施設</t>
  </si>
  <si>
    <t>介護療養型</t>
  </si>
  <si>
    <t>医療施設</t>
  </si>
  <si>
    <t>老齢福祉年金受給者等</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</si>
  <si>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</si>
  <si>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</si>
  <si>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</si>
  <si>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</si>
  <si>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</si>
  <si>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</si>
  <si>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</si>
  <si>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</si>
  <si>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</si>
  <si>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</si>
  <si>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</si>
  <si>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（単位：人）</t>
  </si>
  <si>
    <t>小計</t>
  </si>
  <si>
    <t>小　計</t>
  </si>
  <si>
    <t>　　　支　給　額　　　　　　（円）</t>
  </si>
  <si>
    <t>　　　件　　 　数　　　　　　（件）</t>
  </si>
  <si>
    <t>（単位：件）</t>
  </si>
  <si>
    <t>小計</t>
  </si>
  <si>
    <t>※ 家族介護用品支給事業</t>
  </si>
  <si>
    <t>5月</t>
  </si>
  <si>
    <t>（単位：人）</t>
  </si>
  <si>
    <t>（２）　施設利用状況</t>
  </si>
  <si>
    <t>減　               額</t>
  </si>
  <si>
    <t>免　               除</t>
  </si>
  <si>
    <t>利　　  用　  　者　  　負  　　担</t>
  </si>
  <si>
    <t>支給件数</t>
  </si>
  <si>
    <t>3月</t>
  </si>
  <si>
    <t>※法施行時の訪問介護利用者に対する利用者負担軽減措置（高齢者）</t>
  </si>
  <si>
    <t>※障害者ホームヘルプサービス利用者に対する支援措置</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</si>
  <si>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</si>
  <si>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</si>
  <si>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t>
  </si>
  <si>
    <t xml:space="preserve"> </t>
  </si>
  <si>
    <t xml:space="preserve">  </t>
  </si>
  <si>
    <t xml:space="preserve">合　　計 </t>
  </si>
  <si>
    <t>短期入所生活介護</t>
  </si>
  <si>
    <t>短期入所療養介護</t>
  </si>
  <si>
    <t>グンゼ</t>
  </si>
  <si>
    <t>ウッディ</t>
  </si>
  <si>
    <t>パシオ</t>
  </si>
  <si>
    <t>ルネサンス</t>
  </si>
  <si>
    <t>グンゼ</t>
  </si>
  <si>
    <t>ウッディ</t>
  </si>
  <si>
    <t>パシオ</t>
  </si>
  <si>
    <t>ルネサンス</t>
  </si>
  <si>
    <t>４月～６月</t>
  </si>
  <si>
    <t>７月～９月</t>
  </si>
  <si>
    <t>１０月～１２月</t>
  </si>
  <si>
    <t>１月～３月</t>
  </si>
  <si>
    <t>　</t>
  </si>
  <si>
    <t>年間累計</t>
  </si>
  <si>
    <t>利用月</t>
  </si>
  <si>
    <t>被保険者種別</t>
  </si>
  <si>
    <t>介護老人
保健施設</t>
  </si>
  <si>
    <t>介護老人
福祉施設</t>
  </si>
  <si>
    <t>介護療養型
医療施設</t>
  </si>
  <si>
    <t>（上限額：１５,０００円）</t>
  </si>
  <si>
    <t>(上限額：３７,２００円）</t>
  </si>
  <si>
    <t>(上限額：２４,６００円）</t>
  </si>
  <si>
    <t>２　保険給付費審査月別支給額</t>
  </si>
  <si>
    <t>＊決算に合致</t>
  </si>
  <si>
    <t>＊利用月ベース</t>
  </si>
  <si>
    <t>＊　利用月ベースで決算との対応はしない</t>
  </si>
  <si>
    <t>受給者数</t>
  </si>
  <si>
    <t>前年度比A/B</t>
  </si>
  <si>
    <t>前年度比A/B</t>
  </si>
  <si>
    <t>（１）　老齢福祉年金受給者等</t>
  </si>
  <si>
    <t>（１）　標準負担額減額認定</t>
  </si>
  <si>
    <t>（２）　市町村民税世帯非課税者等</t>
  </si>
  <si>
    <t>（３）　（１）及び（２）以外</t>
  </si>
  <si>
    <t>（４）　合計</t>
  </si>
  <si>
    <t>（２）　利用者負担減額・免除認定</t>
  </si>
  <si>
    <t>（３）　介護老人福祉施設旧措置入所者に係る減額・免除認定</t>
  </si>
  <si>
    <t>（１）　訪問介護利用者負担軽減措置</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</si>
  <si>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</si>
  <si>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r>
      <t xml:space="preserve"> </t>
    </r>
    <r>
      <rPr>
        <sz val="11"/>
        <rFont val="ＭＳ Ｐゴシック"/>
        <family val="0"/>
      </rPr>
      <t xml:space="preserve">  ②障害者ホームヘルプサービス利用者に対する支援措置</t>
    </r>
  </si>
  <si>
    <t>（２）　家族介護用品支給事業</t>
  </si>
  <si>
    <t>（２）　施設別介護サービス受給者数</t>
  </si>
  <si>
    <t>（１）　 居宅介護（支援）サービス受給者数</t>
  </si>
  <si>
    <r>
      <t>（3</t>
    </r>
    <r>
      <rPr>
        <sz val="11"/>
        <rFont val="ＭＳ Ｐゴシック"/>
        <family val="0"/>
      </rPr>
      <t xml:space="preserve">)　 </t>
    </r>
    <r>
      <rPr>
        <sz val="11"/>
        <rFont val="ＭＳ Ｐゴシック"/>
        <family val="0"/>
      </rPr>
      <t>要介護（要支援）認定者に占めるサービス受給者数の割合</t>
    </r>
  </si>
  <si>
    <t>受給率（％）</t>
  </si>
  <si>
    <t>(単位；人）</t>
  </si>
  <si>
    <t>利用率(%)</t>
  </si>
  <si>
    <t>（単位；受給者数(人））</t>
  </si>
  <si>
    <t xml:space="preserve">   低所得者で重度（要介護４・５）の要介護高齢者等を介護している家族に対し、介護用品（紙おむつ等）を宅配し、介護者の精神的・経済的負担を軽減する。</t>
  </si>
  <si>
    <t>短期入所生活介護</t>
  </si>
  <si>
    <t>介護老人福祉施設</t>
  </si>
  <si>
    <t>介護老人保健施設</t>
  </si>
  <si>
    <t>介護療養型医療施設</t>
  </si>
  <si>
    <t>介護老人福祉施設</t>
  </si>
  <si>
    <t>平成１２年度合計</t>
  </si>
  <si>
    <t>12年度</t>
  </si>
  <si>
    <t>13年度</t>
  </si>
  <si>
    <t>14年度</t>
  </si>
  <si>
    <t>ティップネス</t>
  </si>
  <si>
    <t>ティップネス</t>
  </si>
  <si>
    <t>マック</t>
  </si>
  <si>
    <t xml:space="preserve"> 　法施行時にホームヘルプサービスを利用していた低所得高齢者（所得税非課税世帯）に対し、当該サービスの利用者負担を平成１５年６月まで３％、平成１５年７月から６％の負担とし、経済的負担の軽減を図る。</t>
  </si>
  <si>
    <t xml:space="preserve">   低所得世帯（所得税非課税世帯）であって、障害者施策によるホームヘルプサービスを利用していた者等について、当該サービスの利用者負担を平成16年度末までの間３％の負担とし、経済的負担の軽減を図る。</t>
  </si>
  <si>
    <t>ハーティ21</t>
  </si>
  <si>
    <t>マック</t>
  </si>
  <si>
    <t>12年度受給者数累計</t>
  </si>
  <si>
    <t>その他</t>
  </si>
  <si>
    <t>コナミ</t>
  </si>
  <si>
    <t>１5年度受給者数累計A</t>
  </si>
  <si>
    <t>１4年度受給者数累計B</t>
  </si>
  <si>
    <t>１3年度受給者数累計</t>
  </si>
  <si>
    <t>平成１3年度合計</t>
  </si>
  <si>
    <t>平成14年度合計B</t>
  </si>
  <si>
    <t>平成15年度合計A</t>
  </si>
  <si>
    <t>1５年度合計A</t>
  </si>
  <si>
    <t>１４年度合計B</t>
  </si>
  <si>
    <t>15年度合計A</t>
  </si>
  <si>
    <t>１4年度合計B</t>
  </si>
  <si>
    <t>15年度</t>
  </si>
  <si>
    <t>５　減免認定状況　（平成16年3月31日現在）</t>
  </si>
  <si>
    <t>（１）　施設利用券交付状況（平成16年3月31日現在）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</si>
</sst>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 numFmtId="192" formatCode="#,##0_);[Red]\(#,##0\)"/>
    <numFmt numFmtId="193" formatCode="0.000%"/>
    <numFmt numFmtId="194" formatCode="0.0000%"/>
    <numFmt numFmtId="195" formatCode="0.00_ "/>
  </numFmts>
  <fonts count="48">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6.75"/>
      <name val="ＭＳ Ｐゴシック"/>
      <family val="3"/>
    </font>
    <font>
      <sz val="22.75"/>
      <name val="ＭＳ Ｐゴシック"/>
      <family val="3"/>
    </font>
    <font>
      <sz val="17.5"/>
      <name val="ＭＳ Ｐゴシック"/>
      <family val="3"/>
    </font>
    <font>
      <sz val="20.75"/>
      <name val="ＭＳ Ｐゴシック"/>
      <family val="3"/>
    </font>
    <font>
      <sz val="20.25"/>
      <name val="ＭＳ Ｐゴシック"/>
      <family val="3"/>
    </font>
    <font>
      <sz val="11.75"/>
      <name val="ＭＳ Ｐゴシック"/>
      <family val="3"/>
    </font>
    <font>
      <sz val="23"/>
      <name val="ＭＳ Ｐゴシック"/>
      <family val="3"/>
    </font>
    <font>
      <sz val="22"/>
      <name val="ＭＳ Ｐゴシック"/>
      <family val="3"/>
    </font>
    <font>
      <sz val="19.25"/>
      <name val="ＭＳ Ｐゴシック"/>
      <family val="3"/>
    </font>
    <font>
      <sz val="10"/>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
      <b/>
      <sz val="10"/>
      <name val="ＭＳ Ｐ明朝"/>
      <family val="1"/>
    </font>
    <font>
      <sz val="8.5"/>
      <name val="ＭＳ Ｐ明朝"/>
      <family val="1"/>
    </font>
    <font>
      <sz val="8.5"/>
      <name val="ＭＳ Ｐゴシック"/>
      <family val="3"/>
    </font>
    <font>
      <sz val="8.5"/>
      <name val="ＭＳ 明朝"/>
      <family val="1"/>
    </font>
    <font>
      <b/>
      <sz val="8.5"/>
      <name val="ＭＳ Ｐ明朝"/>
      <family val="1"/>
    </font>
    <font>
      <sz val="9.75"/>
      <name val="ＭＳ Ｐゴシック"/>
      <family val="3"/>
    </font>
    <font>
      <sz val="8"/>
      <name val="ＭＳ Ｐ明朝"/>
      <family val="1"/>
    </font>
    <font>
      <sz val="12"/>
      <name val="ＭＳ Ｐゴシック"/>
      <family val="3"/>
    </font>
    <font>
      <sz val="8"/>
      <color indexed="8"/>
      <name val="ＭＳ Ｐ明朝"/>
      <family val="1"/>
    </font>
    <font>
      <sz val="7"/>
      <color indexed="8"/>
      <name val="ＭＳ Ｐ明朝"/>
      <family val="1"/>
    </font>
    <font>
      <sz val="15.25"/>
      <name val="ＭＳ Ｐゴシック"/>
      <family val="3"/>
    </font>
    <font>
      <sz val="18.5"/>
      <name val="ＭＳ Ｐゴシック"/>
      <family val="3"/>
    </font>
    <font>
      <sz val="11.5"/>
      <name val="ＭＳ Ｐゴシック"/>
      <family val="3"/>
    </font>
  </fonts>
  <fills count="3">
    <fill>
      <patternFill/>
    </fill>
    <fill>
      <patternFill patternType="gray125"/>
    </fill>
    <fill>
      <patternFill patternType="solid">
        <fgColor indexed="9"/>
        <bgColor indexed="64"/>
      </patternFill>
    </fill>
  </fills>
  <borders count="158">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medium"/>
      <right style="thin"/>
      <top style="thin"/>
      <bottom style="thin"/>
    </border>
    <border>
      <left style="thin"/>
      <right style="medium"/>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color indexed="63"/>
      </top>
      <bottom style="hair"/>
    </border>
    <border>
      <left style="thin"/>
      <right style="medium"/>
      <top style="thin"/>
      <bottom style="medium"/>
    </border>
    <border>
      <left>
        <color indexed="63"/>
      </left>
      <right style="medium"/>
      <top>
        <color indexed="63"/>
      </top>
      <bottom style="hair"/>
    </border>
    <border>
      <left>
        <color indexed="63"/>
      </left>
      <right style="medium"/>
      <top style="hair"/>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hair"/>
    </border>
    <border>
      <left style="double"/>
      <right style="double"/>
      <top style="thin"/>
      <bottom>
        <color indexed="63"/>
      </bottom>
    </border>
    <border>
      <left style="medium"/>
      <right style="thin"/>
      <top style="medium"/>
      <bottom style="thin"/>
    </border>
    <border>
      <left style="thin"/>
      <right style="thin"/>
      <top style="medium"/>
      <bottom style="thin"/>
    </border>
    <border>
      <left>
        <color indexed="63"/>
      </left>
      <right style="medium"/>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style="thin"/>
    </border>
    <border>
      <left style="medium"/>
      <right style="thin"/>
      <top style="hair"/>
      <bottom style="medium"/>
    </border>
    <border>
      <left style="thin"/>
      <right style="thin"/>
      <top style="hair"/>
      <bottom style="medium"/>
    </border>
    <border>
      <left style="thin"/>
      <right style="double"/>
      <top style="medium"/>
      <bottom style="thin"/>
    </border>
    <border>
      <left style="double"/>
      <right>
        <color indexed="63"/>
      </right>
      <top style="medium"/>
      <bottom style="thin"/>
    </border>
    <border>
      <left style="double"/>
      <right style="double"/>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hair"/>
      <bottom style="medium"/>
    </border>
    <border>
      <left style="double"/>
      <right>
        <color indexed="63"/>
      </right>
      <top style="hair"/>
      <bottom style="medium"/>
    </border>
    <border>
      <left style="double"/>
      <right style="double"/>
      <top style="hair"/>
      <bottom style="medium"/>
    </border>
    <border>
      <left>
        <color indexed="63"/>
      </left>
      <right style="medium"/>
      <top style="hair"/>
      <bottom style="medium"/>
    </border>
    <border>
      <left style="thin"/>
      <right style="double"/>
      <top style="hair"/>
      <bottom style="medium"/>
    </border>
    <border>
      <left style="double"/>
      <right style="thin"/>
      <top style="hair"/>
      <bottom style="medium"/>
    </border>
    <border>
      <left style="thin"/>
      <right>
        <color indexed="63"/>
      </right>
      <top style="medium"/>
      <bottom style="thin"/>
    </border>
    <border>
      <left style="double"/>
      <right style="thin"/>
      <top>
        <color indexed="63"/>
      </top>
      <bottom style="medium"/>
    </border>
    <border>
      <left style="thin"/>
      <right style="thin"/>
      <top>
        <color indexed="63"/>
      </top>
      <bottom style="double"/>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double"/>
      <bottom style="thin"/>
    </border>
    <border>
      <left style="thin"/>
      <right style="thin">
        <color indexed="8"/>
      </right>
      <top style="thin"/>
      <bottom style="thin"/>
    </border>
    <border>
      <left style="thin"/>
      <right style="thin">
        <color indexed="8"/>
      </right>
      <top style="thin"/>
      <bottom style="hair"/>
    </border>
    <border>
      <left style="thin"/>
      <right style="thin">
        <color indexed="8"/>
      </right>
      <top style="hair"/>
      <bottom style="hair"/>
    </border>
    <border>
      <left style="thin"/>
      <right style="thin">
        <color indexed="8"/>
      </right>
      <top style="hair"/>
      <bottom>
        <color indexed="63"/>
      </bottom>
    </border>
    <border>
      <left style="thin"/>
      <right style="thin">
        <color indexed="8"/>
      </right>
      <top>
        <color indexed="63"/>
      </top>
      <bottom style="hair"/>
    </border>
    <border>
      <left style="thin"/>
      <right style="thin">
        <color indexed="8"/>
      </right>
      <top>
        <color indexed="63"/>
      </top>
      <bottom style="double"/>
    </border>
    <border>
      <left style="thin"/>
      <right style="thin">
        <color indexed="8"/>
      </right>
      <top>
        <color indexed="63"/>
      </top>
      <bottom style="thin"/>
    </border>
    <border>
      <left style="thin">
        <color indexed="8"/>
      </left>
      <right style="thin"/>
      <top style="thin"/>
      <bottom style="thin"/>
    </border>
    <border>
      <left style="thin">
        <color indexed="8"/>
      </left>
      <right style="thin"/>
      <top style="thin"/>
      <bottom style="hair"/>
    </border>
    <border>
      <left style="thin">
        <color indexed="8"/>
      </left>
      <right style="thin"/>
      <top style="hair"/>
      <bottom style="hair"/>
    </border>
    <border>
      <left style="thin">
        <color indexed="8"/>
      </left>
      <right style="thin"/>
      <top style="hair"/>
      <bottom style="thin"/>
    </border>
    <border>
      <left style="thin">
        <color indexed="8"/>
      </left>
      <right style="thin"/>
      <top>
        <color indexed="63"/>
      </top>
      <bottom>
        <color indexed="63"/>
      </bottom>
    </border>
    <border>
      <left style="thin">
        <color indexed="8"/>
      </left>
      <right style="thin"/>
      <top style="thin"/>
      <bottom style="double"/>
    </border>
    <border>
      <left style="thin">
        <color indexed="8"/>
      </left>
      <right style="thin"/>
      <top style="double"/>
      <bottom style="thin"/>
    </border>
    <border>
      <left>
        <color indexed="63"/>
      </left>
      <right style="thin"/>
      <top>
        <color indexed="63"/>
      </top>
      <bottom style="hair"/>
    </border>
    <border>
      <left>
        <color indexed="63"/>
      </left>
      <right style="thin"/>
      <top>
        <color indexed="63"/>
      </top>
      <bottom style="thin"/>
    </border>
    <border>
      <left style="medium"/>
      <right style="thin"/>
      <top style="double"/>
      <bottom style="thin"/>
    </border>
    <border>
      <left style="medium"/>
      <right style="thin"/>
      <top>
        <color indexed="63"/>
      </top>
      <bottom style="thin"/>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double"/>
    </border>
    <border>
      <left>
        <color indexed="63"/>
      </left>
      <right style="thin"/>
      <top style="hair"/>
      <bottom style="double"/>
    </border>
    <border>
      <left>
        <color indexed="63"/>
      </left>
      <right style="double"/>
      <top style="thin"/>
      <bottom style="hair"/>
    </border>
    <border>
      <left>
        <color indexed="63"/>
      </left>
      <right style="double"/>
      <top style="hair"/>
      <bottom style="hair"/>
    </border>
    <border>
      <left>
        <color indexed="63"/>
      </left>
      <right style="double"/>
      <top style="hair"/>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thin"/>
    </border>
    <border>
      <left style="medium"/>
      <right>
        <color indexed="63"/>
      </right>
      <top style="thin"/>
      <bottom style="thin"/>
    </border>
    <border>
      <left>
        <color indexed="63"/>
      </left>
      <right style="double"/>
      <top style="thin"/>
      <bottom style="thin"/>
    </border>
    <border>
      <left style="medium"/>
      <right>
        <color indexed="63"/>
      </right>
      <top style="thin"/>
      <bottom style="double"/>
    </border>
    <border>
      <left>
        <color indexed="63"/>
      </left>
      <right style="double"/>
      <top style="thin"/>
      <bottom style="double"/>
    </border>
    <border>
      <left style="medium"/>
      <right style="thin"/>
      <top style="thin"/>
      <bottom>
        <color indexed="63"/>
      </bottom>
    </border>
    <border>
      <left style="double"/>
      <right style="thin"/>
      <top style="medium"/>
      <bottom style="thin"/>
    </border>
    <border>
      <left style="double"/>
      <right style="thin"/>
      <top style="thin"/>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double"/>
    </border>
    <border>
      <left style="thin"/>
      <right style="medium"/>
      <top style="double"/>
      <bottom style="thin"/>
    </border>
    <border>
      <left style="thin"/>
      <right>
        <color indexed="63"/>
      </right>
      <top style="double"/>
      <bottom style="medium"/>
    </border>
    <border>
      <left>
        <color indexed="63"/>
      </left>
      <right style="thin"/>
      <top style="double"/>
      <bottom style="medium"/>
    </border>
    <border>
      <left style="double"/>
      <right style="thin"/>
      <top style="thin"/>
      <bottom style="thin"/>
    </border>
    <border>
      <left style="double"/>
      <right style="thin"/>
      <top>
        <color indexed="63"/>
      </top>
      <bottom>
        <color indexed="63"/>
      </bottom>
    </border>
    <border>
      <left style="double"/>
      <right>
        <color indexed="63"/>
      </right>
      <top style="thin"/>
      <bottom style="double"/>
    </border>
    <border>
      <left style="double"/>
      <right style="thin"/>
      <top style="double"/>
      <bottom style="thin"/>
    </border>
    <border>
      <left>
        <color indexed="63"/>
      </left>
      <right style="thin"/>
      <top style="double"/>
      <bottom style="thin"/>
    </border>
    <border>
      <left style="thin"/>
      <right>
        <color indexed="63"/>
      </right>
      <top style="double"/>
      <bottom style="hair"/>
    </border>
    <border>
      <left>
        <color indexed="63"/>
      </left>
      <right style="double"/>
      <top style="double"/>
      <bottom style="hair"/>
    </border>
    <border>
      <left>
        <color indexed="63"/>
      </left>
      <right style="double"/>
      <top style="hair"/>
      <bottom style="thin"/>
    </border>
    <border>
      <left style="thin"/>
      <right style="double"/>
      <top style="thin"/>
      <bottom style="thin"/>
    </border>
    <border>
      <left>
        <color indexed="63"/>
      </left>
      <right style="double"/>
      <top>
        <color indexed="63"/>
      </top>
      <bottom style="hair"/>
    </border>
    <border>
      <left>
        <color indexed="63"/>
      </left>
      <right>
        <color indexed="63"/>
      </right>
      <top style="double"/>
      <bottom style="hair"/>
    </border>
    <border>
      <left>
        <color indexed="63"/>
      </left>
      <right style="thin"/>
      <top style="double"/>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70">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4" xfId="17" applyFont="1" applyFill="1" applyBorder="1" applyAlignment="1">
      <alignment horizontal="right" vertical="center" wrapText="1"/>
    </xf>
    <xf numFmtId="38" fontId="6" fillId="0" borderId="5" xfId="17" applyFont="1" applyFill="1" applyBorder="1" applyAlignment="1">
      <alignment horizontal="righ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7" xfId="17" applyFont="1" applyFill="1" applyBorder="1" applyAlignment="1">
      <alignment horizontal="right" vertical="center" wrapText="1"/>
    </xf>
    <xf numFmtId="38" fontId="8" fillId="0" borderId="4" xfId="17" applyFont="1" applyFill="1" applyBorder="1" applyAlignment="1">
      <alignment vertical="center"/>
    </xf>
    <xf numFmtId="38" fontId="6" fillId="0" borderId="8" xfId="17" applyFont="1" applyFill="1" applyBorder="1" applyAlignment="1">
      <alignment horizontal="right" vertical="center" wrapText="1"/>
    </xf>
    <xf numFmtId="38" fontId="6" fillId="0" borderId="9" xfId="17" applyFont="1" applyFill="1" applyBorder="1" applyAlignment="1">
      <alignment horizontal="right" vertical="center" wrapText="1"/>
    </xf>
    <xf numFmtId="38" fontId="6" fillId="0" borderId="10"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1"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33" fillId="0" borderId="0" xfId="0" applyFont="1" applyFill="1" applyBorder="1" applyAlignment="1">
      <alignment horizontal="left"/>
    </xf>
    <xf numFmtId="0" fontId="7" fillId="0" borderId="0" xfId="0" applyFont="1" applyAlignment="1">
      <alignment/>
    </xf>
    <xf numFmtId="0" fontId="31" fillId="0" borderId="0" xfId="0" applyFont="1" applyAlignment="1">
      <alignment vertical="center" wrapText="1"/>
    </xf>
    <xf numFmtId="0" fontId="0" fillId="0" borderId="0" xfId="0" applyFont="1" applyAlignment="1">
      <alignment/>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32" fillId="0" borderId="13" xfId="0" applyFont="1" applyFill="1" applyBorder="1" applyAlignment="1">
      <alignment horizontal="right" vertical="center"/>
    </xf>
    <xf numFmtId="0" fontId="7" fillId="0" borderId="13" xfId="0" applyFont="1" applyBorder="1" applyAlignment="1">
      <alignment/>
    </xf>
    <xf numFmtId="0" fontId="33" fillId="0" borderId="2" xfId="0" applyFont="1" applyFill="1" applyBorder="1" applyAlignment="1">
      <alignment horizontal="left"/>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3" fontId="7" fillId="0" borderId="9"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0" xfId="0" applyFont="1" applyAlignment="1">
      <alignment vertical="center" wrapText="1"/>
    </xf>
    <xf numFmtId="0" fontId="34" fillId="0" borderId="0" xfId="0" applyFont="1" applyAlignment="1">
      <alignment/>
    </xf>
    <xf numFmtId="0" fontId="34" fillId="0" borderId="0" xfId="0" applyFont="1" applyAlignment="1">
      <alignment vertical="center" wrapText="1"/>
    </xf>
    <xf numFmtId="38" fontId="7" fillId="0" borderId="19" xfId="17" applyFont="1" applyBorder="1" applyAlignment="1">
      <alignment vertical="center"/>
    </xf>
    <xf numFmtId="38" fontId="7" fillId="0" borderId="20" xfId="17" applyFont="1" applyBorder="1" applyAlignment="1">
      <alignment vertical="center"/>
    </xf>
    <xf numFmtId="38" fontId="7" fillId="0" borderId="21" xfId="17" applyFont="1" applyBorder="1" applyAlignment="1">
      <alignment vertical="center"/>
    </xf>
    <xf numFmtId="38" fontId="7" fillId="0" borderId="22" xfId="17" applyFont="1" applyBorder="1" applyAlignment="1">
      <alignment vertical="center"/>
    </xf>
    <xf numFmtId="38" fontId="7" fillId="0" borderId="23" xfId="17" applyFont="1" applyBorder="1" applyAlignment="1">
      <alignment vertical="center"/>
    </xf>
    <xf numFmtId="38" fontId="7" fillId="0" borderId="24" xfId="17" applyFont="1" applyBorder="1" applyAlignment="1">
      <alignment vertical="center"/>
    </xf>
    <xf numFmtId="38" fontId="16" fillId="0" borderId="1" xfId="17" applyFont="1" applyFill="1" applyBorder="1" applyAlignment="1" applyProtection="1">
      <alignment horizontal="right" vertical="center"/>
      <protection/>
    </xf>
    <xf numFmtId="38" fontId="7" fillId="0" borderId="16" xfId="17" applyFont="1" applyBorder="1" applyAlignment="1">
      <alignment vertical="center"/>
    </xf>
    <xf numFmtId="38" fontId="7" fillId="0" borderId="25" xfId="17" applyFont="1" applyBorder="1" applyAlignment="1">
      <alignment vertical="center"/>
    </xf>
    <xf numFmtId="38" fontId="7" fillId="0" borderId="26" xfId="17" applyFont="1" applyBorder="1" applyAlignment="1">
      <alignment vertical="center"/>
    </xf>
    <xf numFmtId="38" fontId="7" fillId="0" borderId="27" xfId="17" applyFont="1" applyBorder="1" applyAlignment="1">
      <alignment vertical="center"/>
    </xf>
    <xf numFmtId="3" fontId="7" fillId="0" borderId="0" xfId="0" applyNumberFormat="1" applyFont="1" applyBorder="1" applyAlignment="1">
      <alignment vertical="center"/>
    </xf>
    <xf numFmtId="0" fontId="0" fillId="0" borderId="0" xfId="0" applyBorder="1" applyAlignment="1">
      <alignment vertical="center"/>
    </xf>
    <xf numFmtId="3" fontId="31" fillId="0" borderId="0" xfId="0" applyNumberFormat="1" applyFont="1" applyFill="1" applyBorder="1" applyAlignment="1">
      <alignment horizontal="right" vertical="center"/>
    </xf>
    <xf numFmtId="0" fontId="0" fillId="0" borderId="0" xfId="0" applyBorder="1" applyAlignment="1">
      <alignment horizontal="right" vertical="center"/>
    </xf>
    <xf numFmtId="0" fontId="36" fillId="2" borderId="7" xfId="0" applyFont="1" applyFill="1" applyBorder="1" applyAlignment="1">
      <alignment horizontal="center" wrapText="1"/>
    </xf>
    <xf numFmtId="0" fontId="36" fillId="0" borderId="0" xfId="0" applyFont="1" applyAlignment="1">
      <alignment vertical="center"/>
    </xf>
    <xf numFmtId="0" fontId="36" fillId="2" borderId="3" xfId="0" applyFont="1" applyFill="1" applyBorder="1" applyAlignment="1">
      <alignment horizontal="center" vertical="center" wrapText="1"/>
    </xf>
    <xf numFmtId="0" fontId="36" fillId="2" borderId="1" xfId="0" applyFont="1" applyFill="1" applyBorder="1" applyAlignment="1">
      <alignment horizontal="center" vertical="center" wrapText="1"/>
    </xf>
    <xf numFmtId="38" fontId="36" fillId="2" borderId="1" xfId="17" applyFont="1" applyFill="1" applyBorder="1" applyAlignment="1">
      <alignment horizontal="center" vertical="center"/>
    </xf>
    <xf numFmtId="0" fontId="36" fillId="2" borderId="6" xfId="0" applyFont="1" applyFill="1" applyBorder="1" applyAlignment="1">
      <alignment horizontal="center" vertical="center"/>
    </xf>
    <xf numFmtId="38" fontId="36" fillId="2" borderId="6" xfId="17" applyFont="1" applyFill="1" applyBorder="1" applyAlignment="1">
      <alignment vertical="center"/>
    </xf>
    <xf numFmtId="38" fontId="38" fillId="2" borderId="6" xfId="17" applyFont="1" applyFill="1" applyBorder="1" applyAlignment="1">
      <alignment vertical="center"/>
    </xf>
    <xf numFmtId="0" fontId="36" fillId="2" borderId="5" xfId="0" applyFont="1" applyFill="1" applyBorder="1" applyAlignment="1">
      <alignment horizontal="center" vertical="center"/>
    </xf>
    <xf numFmtId="38" fontId="36" fillId="2" borderId="5" xfId="17" applyFont="1" applyFill="1" applyBorder="1" applyAlignment="1">
      <alignment vertical="center"/>
    </xf>
    <xf numFmtId="38" fontId="38" fillId="2" borderId="5" xfId="17" applyFont="1" applyFill="1" applyBorder="1" applyAlignment="1">
      <alignment vertical="center"/>
    </xf>
    <xf numFmtId="38" fontId="38" fillId="2" borderId="5" xfId="17" applyFont="1" applyFill="1" applyBorder="1" applyAlignment="1">
      <alignment horizontal="right" vertical="center"/>
    </xf>
    <xf numFmtId="0" fontId="36" fillId="2" borderId="28" xfId="0" applyFont="1" applyFill="1" applyBorder="1" applyAlignment="1">
      <alignment horizontal="center" vertical="center"/>
    </xf>
    <xf numFmtId="38" fontId="36" fillId="2" borderId="28" xfId="17" applyFont="1" applyFill="1" applyBorder="1" applyAlignment="1">
      <alignment vertical="center"/>
    </xf>
    <xf numFmtId="38" fontId="38" fillId="2" borderId="28" xfId="17" applyFont="1" applyFill="1" applyBorder="1" applyAlignment="1">
      <alignment vertical="center"/>
    </xf>
    <xf numFmtId="0" fontId="36" fillId="2" borderId="1" xfId="0" applyFont="1" applyFill="1" applyBorder="1" applyAlignment="1">
      <alignment horizontal="center" vertical="center"/>
    </xf>
    <xf numFmtId="38" fontId="36" fillId="2" borderId="1" xfId="17" applyFont="1" applyFill="1" applyBorder="1" applyAlignment="1">
      <alignment vertical="center"/>
    </xf>
    <xf numFmtId="0" fontId="39" fillId="0" borderId="0" xfId="0" applyFont="1" applyBorder="1" applyAlignment="1" applyProtection="1">
      <alignment vertical="center"/>
      <protection/>
    </xf>
    <xf numFmtId="0" fontId="39" fillId="0" borderId="0" xfId="0" applyFont="1" applyBorder="1" applyAlignment="1">
      <alignment vertical="center"/>
    </xf>
    <xf numFmtId="0" fontId="36" fillId="2" borderId="29" xfId="0" applyFont="1" applyFill="1" applyBorder="1" applyAlignment="1">
      <alignment horizontal="center" vertical="center" wrapText="1"/>
    </xf>
    <xf numFmtId="38" fontId="36" fillId="2" borderId="30" xfId="17" applyFont="1" applyFill="1" applyBorder="1" applyAlignment="1">
      <alignment horizontal="center" vertical="center"/>
    </xf>
    <xf numFmtId="38" fontId="38" fillId="0" borderId="6" xfId="17" applyFont="1" applyBorder="1" applyAlignment="1">
      <alignment vertical="center"/>
    </xf>
    <xf numFmtId="38" fontId="36" fillId="0" borderId="31" xfId="17" applyFont="1" applyBorder="1" applyAlignment="1">
      <alignment vertical="center"/>
    </xf>
    <xf numFmtId="38" fontId="36" fillId="0" borderId="6" xfId="17" applyFont="1" applyBorder="1" applyAlignment="1">
      <alignment vertical="center"/>
    </xf>
    <xf numFmtId="38" fontId="38" fillId="0" borderId="5" xfId="17" applyFont="1" applyBorder="1" applyAlignment="1">
      <alignment vertical="center"/>
    </xf>
    <xf numFmtId="38" fontId="36" fillId="0" borderId="32" xfId="17" applyFont="1" applyBorder="1" applyAlignment="1">
      <alignment vertical="center"/>
    </xf>
    <xf numFmtId="38" fontId="36" fillId="0" borderId="5" xfId="17" applyFont="1" applyBorder="1" applyAlignment="1">
      <alignment vertical="center"/>
    </xf>
    <xf numFmtId="38" fontId="38" fillId="0" borderId="28" xfId="17" applyFont="1" applyBorder="1" applyAlignment="1">
      <alignment vertical="center"/>
    </xf>
    <xf numFmtId="38" fontId="36" fillId="0" borderId="33" xfId="17" applyFont="1" applyBorder="1" applyAlignment="1">
      <alignment vertical="center"/>
    </xf>
    <xf numFmtId="38" fontId="36" fillId="0" borderId="28" xfId="17" applyFont="1" applyBorder="1" applyAlignment="1">
      <alignment vertical="center"/>
    </xf>
    <xf numFmtId="38" fontId="36" fillId="0" borderId="34" xfId="17" applyFont="1" applyBorder="1" applyAlignment="1">
      <alignment vertical="center"/>
    </xf>
    <xf numFmtId="38" fontId="36" fillId="0" borderId="35" xfId="17" applyFont="1" applyBorder="1" applyAlignment="1">
      <alignment vertical="center"/>
    </xf>
    <xf numFmtId="38" fontId="16" fillId="0" borderId="1" xfId="17" applyFont="1" applyFill="1" applyBorder="1" applyAlignment="1" applyProtection="1">
      <alignment vertical="center"/>
      <protection locked="0"/>
    </xf>
    <xf numFmtId="182" fontId="6" fillId="0" borderId="6" xfId="15" applyNumberFormat="1" applyFont="1" applyFill="1" applyBorder="1" applyAlignment="1">
      <alignment horizontal="right" vertical="center" wrapText="1"/>
    </xf>
    <xf numFmtId="182" fontId="6" fillId="0" borderId="28" xfId="15" applyNumberFormat="1" applyFont="1" applyFill="1" applyBorder="1" applyAlignment="1">
      <alignment horizontal="right" vertical="center" wrapText="1"/>
    </xf>
    <xf numFmtId="182" fontId="6" fillId="0" borderId="3" xfId="15" applyNumberFormat="1" applyFont="1" applyFill="1" applyBorder="1" applyAlignment="1">
      <alignment horizontal="right" vertical="center" wrapText="1"/>
    </xf>
    <xf numFmtId="182" fontId="6" fillId="0" borderId="10" xfId="15" applyNumberFormat="1" applyFont="1" applyFill="1" applyBorder="1" applyAlignment="1">
      <alignment horizontal="right" vertical="center" wrapText="1"/>
    </xf>
    <xf numFmtId="9" fontId="7" fillId="0" borderId="0" xfId="15" applyFont="1" applyAlignment="1">
      <alignment vertical="center"/>
    </xf>
    <xf numFmtId="38" fontId="7" fillId="0" borderId="36" xfId="17" applyFont="1" applyBorder="1" applyAlignment="1">
      <alignment horizontal="right" vertical="center"/>
    </xf>
    <xf numFmtId="38" fontId="7" fillId="0" borderId="37" xfId="17" applyFont="1" applyBorder="1" applyAlignment="1">
      <alignment horizontal="right" vertical="center"/>
    </xf>
    <xf numFmtId="38" fontId="7" fillId="0" borderId="38" xfId="17" applyFont="1" applyBorder="1" applyAlignment="1">
      <alignment horizontal="right" vertical="center"/>
    </xf>
    <xf numFmtId="38" fontId="7" fillId="0" borderId="39" xfId="17" applyFont="1" applyBorder="1" applyAlignment="1">
      <alignment horizontal="right" vertical="center"/>
    </xf>
    <xf numFmtId="38" fontId="7" fillId="0" borderId="40" xfId="17" applyFont="1" applyBorder="1" applyAlignment="1">
      <alignment horizontal="right" vertical="center"/>
    </xf>
    <xf numFmtId="38" fontId="7" fillId="0" borderId="30" xfId="17" applyFont="1" applyBorder="1" applyAlignment="1">
      <alignment vertical="center"/>
    </xf>
    <xf numFmtId="182" fontId="7" fillId="0" borderId="41" xfId="15" applyNumberFormat="1" applyFont="1" applyBorder="1" applyAlignment="1">
      <alignment vertical="center"/>
    </xf>
    <xf numFmtId="38" fontId="7" fillId="0" borderId="42" xfId="17" applyFont="1" applyBorder="1" applyAlignment="1">
      <alignment vertical="center"/>
    </xf>
    <xf numFmtId="38" fontId="7" fillId="0" borderId="43" xfId="17" applyFont="1" applyBorder="1" applyAlignment="1">
      <alignment vertical="center"/>
    </xf>
    <xf numFmtId="38" fontId="7" fillId="0" borderId="11" xfId="17" applyFont="1" applyBorder="1" applyAlignment="1">
      <alignment vertical="center"/>
    </xf>
    <xf numFmtId="38" fontId="7" fillId="0" borderId="44" xfId="17" applyFont="1" applyBorder="1" applyAlignment="1">
      <alignment vertical="center"/>
    </xf>
    <xf numFmtId="38" fontId="7" fillId="0" borderId="45" xfId="17" applyFont="1" applyBorder="1" applyAlignment="1">
      <alignment vertical="center"/>
    </xf>
    <xf numFmtId="182" fontId="7" fillId="0" borderId="46" xfId="15" applyNumberFormat="1" applyFont="1" applyBorder="1" applyAlignment="1">
      <alignment vertical="center"/>
    </xf>
    <xf numFmtId="38" fontId="7" fillId="0" borderId="47" xfId="17" applyFont="1" applyBorder="1" applyAlignment="1">
      <alignment vertical="center"/>
    </xf>
    <xf numFmtId="38" fontId="7" fillId="0" borderId="48" xfId="17" applyFont="1" applyBorder="1" applyAlignment="1">
      <alignment vertical="center"/>
    </xf>
    <xf numFmtId="38" fontId="7" fillId="0" borderId="11" xfId="17" applyFont="1" applyFill="1" applyBorder="1" applyAlignment="1" applyProtection="1">
      <alignment vertical="center"/>
      <protection locked="0"/>
    </xf>
    <xf numFmtId="38" fontId="36" fillId="2" borderId="1" xfId="17" applyFont="1" applyFill="1" applyBorder="1" applyAlignment="1">
      <alignment horizontal="right" vertical="center"/>
    </xf>
    <xf numFmtId="192" fontId="36" fillId="2" borderId="6" xfId="0" applyNumberFormat="1" applyFont="1" applyFill="1" applyBorder="1" applyAlignment="1" applyProtection="1">
      <alignment horizontal="right" vertical="center"/>
      <protection locked="0"/>
    </xf>
    <xf numFmtId="192" fontId="36" fillId="2" borderId="5" xfId="0" applyNumberFormat="1" applyFont="1" applyFill="1" applyBorder="1" applyAlignment="1" applyProtection="1">
      <alignment horizontal="right" vertical="center"/>
      <protection locked="0"/>
    </xf>
    <xf numFmtId="192" fontId="36" fillId="2" borderId="28" xfId="0" applyNumberFormat="1" applyFont="1" applyFill="1" applyBorder="1" applyAlignment="1" applyProtection="1">
      <alignment horizontal="right" vertical="center"/>
      <protection locked="0"/>
    </xf>
    <xf numFmtId="192" fontId="36" fillId="2" borderId="6" xfId="17" applyNumberFormat="1" applyFont="1" applyFill="1" applyBorder="1" applyAlignment="1" applyProtection="1">
      <alignment horizontal="right" vertical="center"/>
      <protection locked="0"/>
    </xf>
    <xf numFmtId="192" fontId="36" fillId="2" borderId="5" xfId="17" applyNumberFormat="1" applyFont="1" applyFill="1" applyBorder="1" applyAlignment="1" applyProtection="1">
      <alignment horizontal="right" vertical="center"/>
      <protection locked="0"/>
    </xf>
    <xf numFmtId="192" fontId="36" fillId="2" borderId="28" xfId="17" applyNumberFormat="1" applyFont="1" applyFill="1" applyBorder="1" applyAlignment="1" applyProtection="1">
      <alignment horizontal="right" vertical="center"/>
      <protection locked="0"/>
    </xf>
    <xf numFmtId="192" fontId="36" fillId="0" borderId="6" xfId="17" applyNumberFormat="1" applyFont="1" applyBorder="1" applyAlignment="1" applyProtection="1">
      <alignment horizontal="right" vertical="center"/>
      <protection locked="0"/>
    </xf>
    <xf numFmtId="192" fontId="36" fillId="0" borderId="5" xfId="17" applyNumberFormat="1" applyFont="1" applyBorder="1" applyAlignment="1" applyProtection="1">
      <alignment horizontal="right" vertical="center"/>
      <protection locked="0"/>
    </xf>
    <xf numFmtId="192" fontId="36" fillId="0" borderId="28" xfId="17" applyNumberFormat="1" applyFont="1" applyBorder="1" applyAlignment="1" applyProtection="1">
      <alignment horizontal="right" vertical="center"/>
      <protection locked="0"/>
    </xf>
    <xf numFmtId="3" fontId="7" fillId="0" borderId="49" xfId="0" applyNumberFormat="1" applyFont="1" applyBorder="1" applyAlignment="1">
      <alignment horizontal="right" vertical="center"/>
    </xf>
    <xf numFmtId="38" fontId="7" fillId="0" borderId="50" xfId="17" applyFont="1" applyBorder="1" applyAlignment="1">
      <alignment vertical="center"/>
    </xf>
    <xf numFmtId="38" fontId="41" fillId="0" borderId="0" xfId="17" applyFont="1" applyAlignment="1">
      <alignment vertical="center"/>
    </xf>
    <xf numFmtId="0" fontId="36" fillId="2" borderId="51" xfId="0" applyFont="1" applyFill="1" applyBorder="1" applyAlignment="1">
      <alignment horizontal="center" vertical="center" wrapText="1"/>
    </xf>
    <xf numFmtId="0" fontId="7" fillId="0" borderId="52" xfId="0" applyFont="1" applyBorder="1" applyAlignment="1">
      <alignment horizontal="center" vertical="center"/>
    </xf>
    <xf numFmtId="38" fontId="7" fillId="0" borderId="53" xfId="17" applyFont="1" applyBorder="1" applyAlignment="1">
      <alignment vertical="center"/>
    </xf>
    <xf numFmtId="38" fontId="7" fillId="0" borderId="54" xfId="17" applyFont="1" applyBorder="1" applyAlignment="1">
      <alignment vertical="center"/>
    </xf>
    <xf numFmtId="38" fontId="7" fillId="0" borderId="55" xfId="17" applyFont="1" applyBorder="1" applyAlignment="1">
      <alignment vertical="center"/>
    </xf>
    <xf numFmtId="38" fontId="7" fillId="0" borderId="56" xfId="17" applyFont="1" applyBorder="1" applyAlignment="1">
      <alignment vertical="center"/>
    </xf>
    <xf numFmtId="0" fontId="34" fillId="0" borderId="57" xfId="0" applyFont="1" applyFill="1" applyBorder="1" applyAlignment="1" applyProtection="1">
      <alignment horizontal="center" vertical="center"/>
      <protection/>
    </xf>
    <xf numFmtId="0" fontId="30" fillId="0" borderId="0" xfId="0" applyFont="1" applyFill="1" applyAlignment="1" applyProtection="1">
      <alignment vertical="center"/>
      <protection locked="0"/>
    </xf>
    <xf numFmtId="195" fontId="7" fillId="0" borderId="57" xfId="0" applyNumberFormat="1" applyFont="1" applyFill="1" applyBorder="1" applyAlignment="1" applyProtection="1">
      <alignment horizontal="right" vertical="center"/>
      <protection/>
    </xf>
    <xf numFmtId="195" fontId="36" fillId="2" borderId="6" xfId="17" applyNumberFormat="1" applyFont="1" applyFill="1" applyBorder="1" applyAlignment="1">
      <alignment vertical="center"/>
    </xf>
    <xf numFmtId="188" fontId="39" fillId="0" borderId="0" xfId="0" applyNumberFormat="1" applyFont="1" applyBorder="1" applyAlignment="1" applyProtection="1">
      <alignment vertical="center"/>
      <protection/>
    </xf>
    <xf numFmtId="195" fontId="36" fillId="2" borderId="1" xfId="17" applyNumberFormat="1" applyFont="1" applyFill="1" applyBorder="1" applyAlignment="1">
      <alignment vertical="center"/>
    </xf>
    <xf numFmtId="195" fontId="36" fillId="2" borderId="11" xfId="17" applyNumberFormat="1" applyFont="1" applyFill="1" applyBorder="1" applyAlignment="1">
      <alignment vertical="center"/>
    </xf>
    <xf numFmtId="195" fontId="36" fillId="2" borderId="41" xfId="17" applyNumberFormat="1" applyFont="1" applyFill="1" applyBorder="1" applyAlignment="1">
      <alignment vertical="center"/>
    </xf>
    <xf numFmtId="195" fontId="36" fillId="2" borderId="5" xfId="17" applyNumberFormat="1" applyFont="1" applyFill="1" applyBorder="1" applyAlignment="1">
      <alignment vertical="center"/>
    </xf>
    <xf numFmtId="195" fontId="36" fillId="2" borderId="36" xfId="17" applyNumberFormat="1" applyFont="1" applyFill="1" applyBorder="1" applyAlignment="1">
      <alignment vertical="center"/>
    </xf>
    <xf numFmtId="195" fontId="36" fillId="2" borderId="37" xfId="17" applyNumberFormat="1" applyFont="1" applyFill="1" applyBorder="1" applyAlignment="1">
      <alignment vertical="center"/>
    </xf>
    <xf numFmtId="195" fontId="36" fillId="2" borderId="38" xfId="17" applyNumberFormat="1" applyFont="1" applyFill="1" applyBorder="1" applyAlignment="1">
      <alignment vertical="center"/>
    </xf>
    <xf numFmtId="192" fontId="36" fillId="0" borderId="58" xfId="17" applyNumberFormat="1" applyFont="1" applyBorder="1" applyAlignment="1" applyProtection="1">
      <alignment horizontal="right" vertical="center"/>
      <protection locked="0"/>
    </xf>
    <xf numFmtId="192" fontId="36" fillId="0" borderId="59" xfId="17" applyNumberFormat="1" applyFont="1" applyBorder="1" applyAlignment="1" applyProtection="1">
      <alignment horizontal="right" vertical="center"/>
      <protection locked="0"/>
    </xf>
    <xf numFmtId="192" fontId="36" fillId="0" borderId="60" xfId="17" applyNumberFormat="1" applyFont="1" applyBorder="1" applyAlignment="1" applyProtection="1">
      <alignment horizontal="right" vertical="center"/>
      <protection locked="0"/>
    </xf>
    <xf numFmtId="195" fontId="36" fillId="2" borderId="28" xfId="17" applyNumberFormat="1" applyFont="1" applyFill="1" applyBorder="1" applyAlignment="1">
      <alignment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7" fillId="0" borderId="62" xfId="0" applyFont="1" applyBorder="1" applyAlignment="1">
      <alignment horizontal="center" vertical="center"/>
    </xf>
    <xf numFmtId="3" fontId="7" fillId="0" borderId="63" xfId="0" applyNumberFormat="1" applyFont="1" applyBorder="1" applyAlignment="1">
      <alignment horizontal="right" vertical="center"/>
    </xf>
    <xf numFmtId="0" fontId="7" fillId="0" borderId="51" xfId="0" applyFont="1" applyBorder="1" applyAlignment="1">
      <alignment horizontal="center" vertical="center"/>
    </xf>
    <xf numFmtId="0" fontId="7"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182" fontId="7" fillId="0" borderId="68" xfId="15" applyNumberFormat="1" applyFont="1" applyBorder="1" applyAlignment="1">
      <alignmen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8" fontId="7" fillId="0" borderId="71" xfId="17" applyFont="1" applyBorder="1" applyAlignment="1">
      <alignment vertical="center"/>
    </xf>
    <xf numFmtId="182" fontId="7" fillId="0" borderId="72" xfId="15" applyNumberFormat="1" applyFont="1" applyBorder="1" applyAlignment="1">
      <alignment vertical="center"/>
    </xf>
    <xf numFmtId="3" fontId="7" fillId="0" borderId="73" xfId="0" applyNumberFormat="1" applyFont="1" applyBorder="1" applyAlignment="1">
      <alignment horizontal="right" vertical="center"/>
    </xf>
    <xf numFmtId="3" fontId="7" fillId="0" borderId="74" xfId="0" applyNumberFormat="1" applyFont="1" applyBorder="1" applyAlignment="1">
      <alignment horizontal="right" vertical="center"/>
    </xf>
    <xf numFmtId="0" fontId="7" fillId="0" borderId="75" xfId="0" applyFont="1" applyBorder="1" applyAlignment="1">
      <alignment horizontal="center" vertical="center"/>
    </xf>
    <xf numFmtId="3" fontId="7" fillId="0" borderId="76" xfId="0" applyNumberFormat="1" applyFont="1" applyBorder="1" applyAlignment="1">
      <alignment horizontal="right" vertical="center"/>
    </xf>
    <xf numFmtId="38" fontId="44" fillId="0" borderId="7" xfId="17" applyFont="1" applyFill="1" applyBorder="1" applyAlignment="1">
      <alignment vertical="center" wrapText="1"/>
    </xf>
    <xf numFmtId="38" fontId="44" fillId="0" borderId="3" xfId="17" applyFont="1" applyFill="1" applyBorder="1" applyAlignment="1">
      <alignment vertical="center" wrapText="1"/>
    </xf>
    <xf numFmtId="38" fontId="44" fillId="0" borderId="5" xfId="17" applyFont="1" applyFill="1" applyBorder="1" applyAlignment="1">
      <alignment vertical="center" wrapText="1"/>
    </xf>
    <xf numFmtId="38" fontId="8" fillId="0" borderId="4" xfId="17" applyFont="1" applyFill="1" applyBorder="1" applyAlignment="1">
      <alignment horizontal="right" vertical="center" wrapText="1"/>
    </xf>
    <xf numFmtId="38" fontId="6" fillId="0" borderId="28" xfId="17" applyFont="1" applyFill="1" applyBorder="1" applyAlignment="1">
      <alignment horizontal="right" vertical="center" wrapText="1"/>
    </xf>
    <xf numFmtId="38" fontId="6" fillId="0" borderId="77" xfId="17" applyFont="1" applyFill="1" applyBorder="1" applyAlignment="1">
      <alignment horizontal="right" vertical="center" wrapText="1"/>
    </xf>
    <xf numFmtId="182" fontId="7" fillId="0" borderId="0" xfId="15" applyNumberFormat="1" applyFont="1" applyBorder="1" applyAlignment="1">
      <alignment vertical="center"/>
    </xf>
    <xf numFmtId="38" fontId="7" fillId="0" borderId="78" xfId="17" applyFont="1" applyBorder="1" applyAlignment="1">
      <alignment vertical="center"/>
    </xf>
    <xf numFmtId="0" fontId="0" fillId="0" borderId="1" xfId="0" applyFont="1" applyFill="1" applyBorder="1" applyAlignment="1">
      <alignment vertical="center"/>
    </xf>
    <xf numFmtId="38" fontId="0" fillId="0" borderId="1" xfId="0" applyNumberFormat="1" applyFont="1" applyFill="1" applyBorder="1" applyAlignment="1">
      <alignment vertical="center"/>
    </xf>
    <xf numFmtId="38" fontId="0" fillId="0" borderId="1" xfId="17" applyFont="1" applyFill="1" applyBorder="1" applyAlignment="1">
      <alignment vertical="center"/>
    </xf>
    <xf numFmtId="195" fontId="36" fillId="2" borderId="79" xfId="17" applyNumberFormat="1" applyFont="1" applyFill="1" applyBorder="1" applyAlignment="1">
      <alignment vertical="center"/>
    </xf>
    <xf numFmtId="195" fontId="36" fillId="2" borderId="40" xfId="17" applyNumberFormat="1" applyFont="1" applyFill="1" applyBorder="1" applyAlignment="1">
      <alignment vertical="center"/>
    </xf>
    <xf numFmtId="195" fontId="36" fillId="2" borderId="80" xfId="17" applyNumberFormat="1" applyFont="1" applyFill="1" applyBorder="1" applyAlignment="1">
      <alignment vertical="center"/>
    </xf>
    <xf numFmtId="192" fontId="41" fillId="0" borderId="29" xfId="0" applyNumberFormat="1" applyFont="1" applyBorder="1" applyAlignment="1">
      <alignment vertical="center"/>
    </xf>
    <xf numFmtId="192" fontId="41" fillId="0" borderId="34" xfId="0" applyNumberFormat="1" applyFont="1" applyBorder="1" applyAlignment="1">
      <alignment vertical="center"/>
    </xf>
    <xf numFmtId="38" fontId="8" fillId="0" borderId="5" xfId="17" applyFont="1" applyFill="1" applyBorder="1" applyAlignment="1">
      <alignment vertical="center"/>
    </xf>
    <xf numFmtId="38" fontId="8" fillId="0" borderId="6" xfId="17" applyFont="1" applyFill="1" applyBorder="1" applyAlignment="1">
      <alignment vertical="center"/>
    </xf>
    <xf numFmtId="38" fontId="8" fillId="0" borderId="9" xfId="17" applyFont="1" applyFill="1" applyBorder="1" applyAlignment="1">
      <alignment/>
    </xf>
    <xf numFmtId="38" fontId="8" fillId="0" borderId="5" xfId="17" applyFont="1" applyFill="1" applyBorder="1" applyAlignment="1">
      <alignment/>
    </xf>
    <xf numFmtId="38" fontId="8" fillId="0" borderId="8" xfId="17" applyFont="1" applyFill="1" applyBorder="1" applyAlignment="1">
      <alignment/>
    </xf>
    <xf numFmtId="38" fontId="7" fillId="0" borderId="81" xfId="17" applyFont="1" applyBorder="1" applyAlignment="1">
      <alignment vertical="center"/>
    </xf>
    <xf numFmtId="38" fontId="7" fillId="0" borderId="82" xfId="17" applyFont="1" applyBorder="1" applyAlignment="1">
      <alignment vertical="center"/>
    </xf>
    <xf numFmtId="38" fontId="7" fillId="0" borderId="83" xfId="17" applyFont="1" applyBorder="1" applyAlignment="1">
      <alignment vertical="center"/>
    </xf>
    <xf numFmtId="38" fontId="7" fillId="0" borderId="84" xfId="17" applyFont="1" applyBorder="1" applyAlignment="1">
      <alignment vertical="center"/>
    </xf>
    <xf numFmtId="38" fontId="6" fillId="0" borderId="11" xfId="17" applyFont="1" applyFill="1" applyBorder="1" applyAlignment="1">
      <alignment horizontal="center" vertical="center"/>
    </xf>
    <xf numFmtId="38" fontId="8" fillId="0" borderId="2" xfId="17" applyFont="1" applyFill="1" applyBorder="1" applyAlignment="1">
      <alignment vertical="center"/>
    </xf>
    <xf numFmtId="38" fontId="8" fillId="0" borderId="28" xfId="17" applyFont="1" applyFill="1" applyBorder="1" applyAlignment="1">
      <alignment vertical="center"/>
    </xf>
    <xf numFmtId="38" fontId="8" fillId="0" borderId="10" xfId="17" applyFont="1" applyFill="1" applyBorder="1" applyAlignment="1">
      <alignment vertical="center"/>
    </xf>
    <xf numFmtId="38" fontId="8" fillId="0" borderId="85" xfId="17" applyFont="1" applyFill="1" applyBorder="1" applyAlignment="1">
      <alignment vertical="center"/>
    </xf>
    <xf numFmtId="182" fontId="6" fillId="0" borderId="5" xfId="15" applyNumberFormat="1" applyFont="1" applyFill="1" applyBorder="1" applyAlignment="1">
      <alignment horizontal="right" vertical="center" wrapText="1"/>
    </xf>
    <xf numFmtId="38" fontId="6" fillId="0" borderId="86" xfId="17" applyFont="1" applyFill="1" applyBorder="1" applyAlignment="1">
      <alignment horizontal="center" vertical="center"/>
    </xf>
    <xf numFmtId="38" fontId="6" fillId="0" borderId="87" xfId="17" applyFont="1" applyFill="1" applyBorder="1" applyAlignment="1">
      <alignment horizontal="right" vertical="center" wrapText="1"/>
    </xf>
    <xf numFmtId="38" fontId="6" fillId="0" borderId="88" xfId="17" applyFont="1" applyFill="1" applyBorder="1" applyAlignment="1">
      <alignment horizontal="right" vertical="center" wrapText="1"/>
    </xf>
    <xf numFmtId="38" fontId="6" fillId="0" borderId="89" xfId="17" applyFont="1" applyFill="1" applyBorder="1" applyAlignment="1">
      <alignment horizontal="right" vertical="center" wrapText="1"/>
    </xf>
    <xf numFmtId="38" fontId="6" fillId="0" borderId="86" xfId="17" applyFont="1" applyFill="1" applyBorder="1" applyAlignment="1">
      <alignment horizontal="right" vertical="center" wrapText="1"/>
    </xf>
    <xf numFmtId="38" fontId="6" fillId="0" borderId="90" xfId="17" applyFont="1" applyFill="1" applyBorder="1" applyAlignment="1">
      <alignment horizontal="right" vertical="center" wrapText="1"/>
    </xf>
    <xf numFmtId="38" fontId="6" fillId="0" borderId="91" xfId="17" applyFont="1" applyFill="1" applyBorder="1" applyAlignment="1">
      <alignment horizontal="right" vertical="center" wrapText="1"/>
    </xf>
    <xf numFmtId="38" fontId="6" fillId="0" borderId="92" xfId="17" applyFont="1" applyFill="1" applyBorder="1" applyAlignment="1">
      <alignment horizontal="right" vertical="center" wrapText="1"/>
    </xf>
    <xf numFmtId="38" fontId="6" fillId="0" borderId="93" xfId="17" applyFont="1" applyFill="1" applyBorder="1" applyAlignment="1">
      <alignment horizontal="center" vertical="center"/>
    </xf>
    <xf numFmtId="38" fontId="8" fillId="0" borderId="94" xfId="17" applyFont="1" applyFill="1" applyBorder="1" applyAlignment="1">
      <alignment vertical="center"/>
    </xf>
    <xf numFmtId="38" fontId="8" fillId="0" borderId="95" xfId="17" applyFont="1" applyFill="1" applyBorder="1" applyAlignment="1">
      <alignment vertical="center"/>
    </xf>
    <xf numFmtId="38" fontId="8" fillId="0" borderId="96" xfId="17" applyFont="1" applyFill="1" applyBorder="1" applyAlignment="1">
      <alignment vertical="center"/>
    </xf>
    <xf numFmtId="38" fontId="8" fillId="0" borderId="93" xfId="17" applyFont="1" applyFill="1" applyBorder="1" applyAlignment="1">
      <alignment vertical="center"/>
    </xf>
    <xf numFmtId="38" fontId="8" fillId="0" borderId="97" xfId="17" applyFont="1" applyFill="1" applyBorder="1" applyAlignment="1">
      <alignment vertical="center"/>
    </xf>
    <xf numFmtId="38" fontId="8" fillId="0" borderId="98" xfId="17" applyFont="1" applyFill="1" applyBorder="1" applyAlignment="1">
      <alignment vertical="center"/>
    </xf>
    <xf numFmtId="38" fontId="8" fillId="0" borderId="99" xfId="17" applyFont="1" applyFill="1" applyBorder="1" applyAlignment="1">
      <alignment vertical="center"/>
    </xf>
    <xf numFmtId="0" fontId="0" fillId="0" borderId="0" xfId="0" applyFont="1" applyBorder="1" applyAlignment="1">
      <alignment/>
    </xf>
    <xf numFmtId="38" fontId="8" fillId="0" borderId="0" xfId="17" applyFont="1" applyFill="1" applyBorder="1" applyAlignment="1">
      <alignment vertical="center"/>
    </xf>
    <xf numFmtId="38" fontId="7" fillId="0" borderId="59" xfId="17" applyFont="1" applyBorder="1" applyAlignment="1">
      <alignment horizontal="right" vertical="center"/>
    </xf>
    <xf numFmtId="38" fontId="7" fillId="0" borderId="100" xfId="17" applyFont="1" applyBorder="1" applyAlignment="1">
      <alignment horizontal="right" vertical="center"/>
    </xf>
    <xf numFmtId="38" fontId="7" fillId="0" borderId="21" xfId="17" applyFont="1" applyBorder="1" applyAlignment="1">
      <alignment horizontal="right" vertical="center"/>
    </xf>
    <xf numFmtId="38" fontId="7" fillId="0" borderId="22" xfId="17" applyFont="1" applyBorder="1" applyAlignment="1">
      <alignment horizontal="right" vertical="center"/>
    </xf>
    <xf numFmtId="38" fontId="7" fillId="0" borderId="9" xfId="17" applyFont="1" applyBorder="1" applyAlignment="1">
      <alignment horizontal="right" vertical="center"/>
    </xf>
    <xf numFmtId="38" fontId="7" fillId="0" borderId="19" xfId="17" applyFont="1" applyBorder="1" applyAlignment="1">
      <alignment horizontal="right" vertical="center"/>
    </xf>
    <xf numFmtId="38" fontId="7" fillId="0" borderId="20" xfId="17" applyFont="1" applyBorder="1" applyAlignment="1">
      <alignment horizontal="right" vertical="center"/>
    </xf>
    <xf numFmtId="38" fontId="7" fillId="0" borderId="28" xfId="17" applyFont="1" applyBorder="1" applyAlignment="1">
      <alignment horizontal="center" vertical="center"/>
    </xf>
    <xf numFmtId="0" fontId="7" fillId="0" borderId="28" xfId="0" applyFont="1" applyBorder="1" applyAlignment="1">
      <alignment horizontal="center" vertical="center"/>
    </xf>
    <xf numFmtId="38" fontId="7" fillId="0" borderId="28" xfId="17" applyFont="1" applyBorder="1" applyAlignment="1">
      <alignment horizontal="right" vertical="center"/>
    </xf>
    <xf numFmtId="0" fontId="7" fillId="0" borderId="8" xfId="0" applyFont="1" applyBorder="1" applyAlignment="1">
      <alignment horizontal="center" vertical="center"/>
    </xf>
    <xf numFmtId="38" fontId="7" fillId="0" borderId="5" xfId="17" applyFont="1" applyBorder="1" applyAlignment="1">
      <alignment horizontal="right" vertical="center"/>
    </xf>
    <xf numFmtId="38" fontId="7" fillId="0" borderId="5" xfId="17" applyFont="1" applyBorder="1" applyAlignment="1">
      <alignment horizontal="left" vertical="center"/>
    </xf>
    <xf numFmtId="0" fontId="7" fillId="0" borderId="5" xfId="0" applyFont="1" applyBorder="1" applyAlignment="1">
      <alignment horizontal="left" vertical="center"/>
    </xf>
    <xf numFmtId="38" fontId="7" fillId="0" borderId="8" xfId="17" applyFont="1" applyBorder="1" applyAlignment="1">
      <alignment horizontal="center" vertical="center"/>
    </xf>
    <xf numFmtId="182" fontId="7" fillId="0" borderId="35" xfId="15" applyNumberFormat="1" applyFont="1" applyBorder="1" applyAlignment="1">
      <alignment vertical="center"/>
    </xf>
    <xf numFmtId="38" fontId="7" fillId="0" borderId="1" xfId="17" applyFont="1" applyBorder="1" applyAlignment="1">
      <alignment vertical="center"/>
    </xf>
    <xf numFmtId="38" fontId="7" fillId="0" borderId="85" xfId="17" applyFont="1" applyBorder="1" applyAlignment="1">
      <alignment vertical="center"/>
    </xf>
    <xf numFmtId="38" fontId="7" fillId="0" borderId="82" xfId="17" applyFont="1" applyBorder="1" applyAlignment="1">
      <alignment vertical="center"/>
    </xf>
    <xf numFmtId="38" fontId="7" fillId="0" borderId="83" xfId="17" applyFont="1" applyBorder="1" applyAlignment="1">
      <alignment vertical="center"/>
    </xf>
    <xf numFmtId="38" fontId="7" fillId="0" borderId="101" xfId="17" applyFont="1" applyBorder="1" applyAlignment="1">
      <alignment vertical="center"/>
    </xf>
    <xf numFmtId="38" fontId="34" fillId="0" borderId="102" xfId="17" applyFont="1" applyBorder="1" applyAlignment="1">
      <alignment horizontal="center" vertical="center"/>
    </xf>
    <xf numFmtId="38" fontId="34" fillId="0" borderId="85" xfId="17" applyFont="1" applyBorder="1" applyAlignment="1">
      <alignment horizontal="center" vertical="center"/>
    </xf>
    <xf numFmtId="38" fontId="34" fillId="0" borderId="29" xfId="17" applyFont="1" applyBorder="1" applyAlignment="1">
      <alignment horizontal="center" vertical="center"/>
    </xf>
    <xf numFmtId="38" fontId="34" fillId="0" borderId="1" xfId="17" applyFont="1" applyBorder="1" applyAlignment="1">
      <alignment horizontal="center" vertical="center"/>
    </xf>
    <xf numFmtId="38" fontId="34" fillId="0" borderId="34" xfId="17" applyFont="1" applyBorder="1" applyAlignment="1">
      <alignment horizontal="center" vertical="center"/>
    </xf>
    <xf numFmtId="38" fontId="34" fillId="0" borderId="35" xfId="17" applyFont="1" applyBorder="1" applyAlignment="1">
      <alignment horizontal="center" vertical="center"/>
    </xf>
    <xf numFmtId="38" fontId="34" fillId="0" borderId="103" xfId="17" applyFont="1" applyBorder="1" applyAlignment="1">
      <alignment horizontal="center" vertical="center"/>
    </xf>
    <xf numFmtId="38" fontId="34" fillId="0" borderId="3" xfId="17" applyFont="1" applyBorder="1" applyAlignment="1">
      <alignment horizontal="center" vertical="center"/>
    </xf>
    <xf numFmtId="38" fontId="7" fillId="0" borderId="8" xfId="17" applyFont="1" applyBorder="1" applyAlignment="1">
      <alignment horizontal="right" vertical="center"/>
    </xf>
    <xf numFmtId="38" fontId="7" fillId="0" borderId="6" xfId="17" applyFont="1" applyBorder="1" applyAlignment="1">
      <alignment horizontal="left" vertical="center"/>
    </xf>
    <xf numFmtId="0" fontId="7" fillId="0" borderId="6" xfId="0" applyFont="1" applyBorder="1" applyAlignment="1">
      <alignment horizontal="left" vertical="center"/>
    </xf>
    <xf numFmtId="38" fontId="7" fillId="0" borderId="6" xfId="17" applyFont="1" applyBorder="1" applyAlignment="1">
      <alignment horizontal="right" vertical="center"/>
    </xf>
    <xf numFmtId="38" fontId="7" fillId="0" borderId="23" xfId="17" applyFont="1" applyBorder="1" applyAlignment="1">
      <alignment horizontal="right" vertical="center"/>
    </xf>
    <xf numFmtId="38" fontId="7" fillId="0" borderId="24" xfId="17" applyFont="1" applyBorder="1" applyAlignment="1">
      <alignment horizontal="right" vertical="center"/>
    </xf>
    <xf numFmtId="38" fontId="7" fillId="0" borderId="104" xfId="17" applyFont="1" applyBorder="1" applyAlignment="1">
      <alignment horizontal="right" vertical="center"/>
    </xf>
    <xf numFmtId="38" fontId="7" fillId="0" borderId="105" xfId="17" applyFont="1" applyBorder="1" applyAlignment="1">
      <alignment horizontal="center" vertical="center" wrapText="1"/>
    </xf>
    <xf numFmtId="38" fontId="7" fillId="0" borderId="106" xfId="17" applyFont="1" applyBorder="1" applyAlignment="1">
      <alignment horizontal="center" vertical="center" wrapText="1"/>
    </xf>
    <xf numFmtId="38" fontId="7" fillId="0" borderId="82" xfId="17" applyFont="1" applyBorder="1" applyAlignment="1">
      <alignment horizontal="center" vertical="center" wrapText="1"/>
    </xf>
    <xf numFmtId="38" fontId="7" fillId="0" borderId="83" xfId="17" applyFont="1" applyBorder="1" applyAlignment="1">
      <alignment horizontal="center" vertical="center" wrapText="1"/>
    </xf>
    <xf numFmtId="38" fontId="34" fillId="0" borderId="52" xfId="17" applyFont="1" applyBorder="1" applyAlignment="1">
      <alignment horizontal="center" vertical="center"/>
    </xf>
    <xf numFmtId="38" fontId="0" fillId="0" borderId="0" xfId="17" applyFont="1" applyAlignment="1">
      <alignment vertical="center"/>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01" xfId="0" applyFont="1" applyBorder="1" applyAlignment="1">
      <alignment horizontal="center" vertical="center" wrapText="1"/>
    </xf>
    <xf numFmtId="0" fontId="34" fillId="0" borderId="52" xfId="0" applyFont="1" applyBorder="1" applyAlignment="1">
      <alignment vertical="center"/>
    </xf>
    <xf numFmtId="0" fontId="34" fillId="0" borderId="1" xfId="0" applyFont="1" applyBorder="1" applyAlignment="1">
      <alignment vertical="center"/>
    </xf>
    <xf numFmtId="38" fontId="7" fillId="0" borderId="108" xfId="17" applyFont="1" applyBorder="1" applyAlignment="1">
      <alignment horizontal="right" vertical="center"/>
    </xf>
    <xf numFmtId="38" fontId="7" fillId="0" borderId="109" xfId="17" applyFont="1" applyBorder="1" applyAlignment="1">
      <alignment horizontal="right" vertical="center"/>
    </xf>
    <xf numFmtId="38" fontId="7" fillId="0" borderId="110" xfId="17" applyFont="1" applyBorder="1" applyAlignment="1">
      <alignment horizontal="right" vertical="center"/>
    </xf>
    <xf numFmtId="38" fontId="7" fillId="0" borderId="101" xfId="17" applyFont="1" applyBorder="1" applyAlignment="1">
      <alignment horizontal="right" vertical="center"/>
    </xf>
    <xf numFmtId="38" fontId="7" fillId="0" borderId="111" xfId="17" applyFont="1" applyBorder="1" applyAlignment="1">
      <alignment horizontal="right" vertical="center"/>
    </xf>
    <xf numFmtId="38" fontId="7" fillId="0" borderId="112" xfId="17" applyFont="1" applyBorder="1" applyAlignment="1">
      <alignment horizontal="right" vertical="center"/>
    </xf>
    <xf numFmtId="38" fontId="34" fillId="0" borderId="113" xfId="17" applyFont="1" applyBorder="1" applyAlignment="1">
      <alignment horizontal="center" vertical="center"/>
    </xf>
    <xf numFmtId="0" fontId="30" fillId="0" borderId="107" xfId="0" applyFont="1" applyBorder="1" applyAlignment="1">
      <alignment horizontal="center" vertical="center"/>
    </xf>
    <xf numFmtId="38" fontId="34" fillId="0" borderId="110" xfId="17" applyFont="1" applyBorder="1" applyAlignment="1">
      <alignment horizontal="center" vertical="center"/>
    </xf>
    <xf numFmtId="0" fontId="30" fillId="0" borderId="101" xfId="0" applyFont="1" applyBorder="1" applyAlignment="1">
      <alignment horizontal="center" vertical="center"/>
    </xf>
    <xf numFmtId="38" fontId="7" fillId="0" borderId="7" xfId="17" applyFont="1" applyBorder="1" applyAlignment="1">
      <alignment horizontal="right" vertical="center"/>
    </xf>
    <xf numFmtId="38" fontId="34" fillId="0" borderId="51" xfId="17" applyFont="1" applyBorder="1" applyAlignment="1">
      <alignment horizontal="center" vertical="center"/>
    </xf>
    <xf numFmtId="38" fontId="34" fillId="0" borderId="114" xfId="17" applyFont="1" applyBorder="1" applyAlignment="1">
      <alignment horizontal="center" vertical="center"/>
    </xf>
    <xf numFmtId="38" fontId="34" fillId="0" borderId="81" xfId="17" applyFont="1" applyBorder="1" applyAlignment="1">
      <alignment horizontal="center" vertical="center"/>
    </xf>
    <xf numFmtId="38" fontId="7" fillId="0" borderId="105" xfId="17" applyFont="1" applyBorder="1" applyAlignment="1">
      <alignment horizontal="center" vertical="center"/>
    </xf>
    <xf numFmtId="0" fontId="0" fillId="0" borderId="106" xfId="0" applyBorder="1" applyAlignment="1">
      <alignment horizontal="center" vertical="center"/>
    </xf>
    <xf numFmtId="0" fontId="0" fillId="0" borderId="11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38" fontId="7" fillId="0" borderId="52" xfId="17" applyFont="1" applyBorder="1" applyAlignment="1">
      <alignment vertical="center"/>
    </xf>
    <xf numFmtId="38" fontId="7" fillId="0" borderId="11" xfId="17" applyFont="1" applyBorder="1" applyAlignment="1">
      <alignment vertical="center"/>
    </xf>
    <xf numFmtId="38" fontId="7" fillId="0" borderId="47" xfId="17" applyFont="1" applyBorder="1" applyAlignment="1">
      <alignment vertical="center"/>
    </xf>
    <xf numFmtId="38" fontId="7" fillId="0" borderId="116" xfId="17" applyFont="1" applyBorder="1" applyAlignment="1">
      <alignment vertical="center"/>
    </xf>
    <xf numFmtId="0" fontId="7" fillId="0" borderId="12" xfId="0" applyFont="1" applyFill="1" applyBorder="1" applyAlignment="1" applyProtection="1">
      <alignment horizontal="center" vertical="center" wrapText="1"/>
      <protection/>
    </xf>
    <xf numFmtId="0" fontId="7" fillId="0" borderId="112"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7"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16" xfId="0" applyFont="1" applyFill="1" applyBorder="1" applyAlignment="1" applyProtection="1">
      <alignment horizontal="center" vertical="center"/>
      <protection/>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11" xfId="17" applyFont="1" applyFill="1" applyBorder="1" applyAlignment="1">
      <alignment vertical="center" wrapText="1"/>
    </xf>
    <xf numFmtId="38" fontId="17" fillId="0" borderId="47" xfId="17" applyFont="1" applyFill="1" applyBorder="1" applyAlignment="1">
      <alignment vertical="center" wrapText="1"/>
    </xf>
    <xf numFmtId="0" fontId="8" fillId="0" borderId="116" xfId="0" applyFont="1" applyFill="1" applyBorder="1" applyAlignment="1">
      <alignment vertical="center"/>
    </xf>
    <xf numFmtId="38" fontId="18" fillId="0" borderId="3" xfId="17" applyFont="1" applyFill="1" applyBorder="1" applyAlignment="1">
      <alignment vertical="center"/>
    </xf>
    <xf numFmtId="38" fontId="17" fillId="0" borderId="7" xfId="17" applyFont="1" applyFill="1" applyBorder="1" applyAlignment="1">
      <alignment vertical="center" wrapText="1"/>
    </xf>
    <xf numFmtId="38" fontId="18" fillId="0" borderId="7" xfId="17" applyFont="1" applyFill="1" applyBorder="1" applyAlignment="1">
      <alignment vertical="center"/>
    </xf>
    <xf numFmtId="38" fontId="6" fillId="0" borderId="16" xfId="17" applyFont="1" applyFill="1" applyBorder="1" applyAlignment="1">
      <alignment vertical="center" wrapText="1"/>
    </xf>
    <xf numFmtId="38" fontId="6" fillId="0" borderId="58" xfId="17" applyFont="1" applyFill="1" applyBorder="1" applyAlignment="1">
      <alignment vertical="center" wrapText="1"/>
    </xf>
    <xf numFmtId="38" fontId="6" fillId="0" borderId="21" xfId="17" applyFont="1" applyFill="1" applyBorder="1" applyAlignment="1">
      <alignment vertical="center" wrapText="1"/>
    </xf>
    <xf numFmtId="38" fontId="6" fillId="0" borderId="59" xfId="17" applyFont="1" applyFill="1" applyBorder="1" applyAlignment="1">
      <alignment vertical="center" wrapText="1"/>
    </xf>
    <xf numFmtId="38" fontId="43" fillId="0" borderId="23" xfId="17" applyFont="1" applyFill="1" applyBorder="1" applyAlignment="1">
      <alignment vertical="center" wrapText="1"/>
    </xf>
    <xf numFmtId="38" fontId="43" fillId="0" borderId="104" xfId="17" applyFont="1" applyFill="1" applyBorder="1" applyAlignment="1">
      <alignment vertical="center" wrapText="1"/>
    </xf>
    <xf numFmtId="38" fontId="8" fillId="0" borderId="12" xfId="17" applyFont="1" applyFill="1" applyBorder="1" applyAlignment="1">
      <alignment vertical="center"/>
    </xf>
    <xf numFmtId="38" fontId="8" fillId="0" borderId="112" xfId="17" applyFont="1" applyFill="1" applyBorder="1" applyAlignment="1">
      <alignment vertical="center"/>
    </xf>
    <xf numFmtId="38" fontId="18" fillId="0" borderId="11" xfId="17" applyFont="1" applyFill="1" applyBorder="1" applyAlignment="1">
      <alignment vertical="center"/>
    </xf>
    <xf numFmtId="38" fontId="18" fillId="0" borderId="47" xfId="17" applyFont="1" applyFill="1" applyBorder="1" applyAlignment="1">
      <alignment vertical="center"/>
    </xf>
    <xf numFmtId="38" fontId="18" fillId="0" borderId="116" xfId="17" applyFont="1" applyFill="1" applyBorder="1" applyAlignment="1">
      <alignment vertical="center"/>
    </xf>
    <xf numFmtId="38" fontId="18" fillId="0" borderId="117" xfId="17" applyFont="1" applyFill="1" applyBorder="1" applyAlignment="1">
      <alignment vertical="center"/>
    </xf>
    <xf numFmtId="38" fontId="18" fillId="0" borderId="118" xfId="17" applyFont="1" applyFill="1" applyBorder="1" applyAlignment="1">
      <alignment vertical="center"/>
    </xf>
    <xf numFmtId="38" fontId="18" fillId="0" borderId="119" xfId="17" applyFont="1" applyFill="1" applyBorder="1" applyAlignment="1">
      <alignment vertical="center"/>
    </xf>
    <xf numFmtId="38" fontId="6" fillId="0" borderId="5" xfId="17" applyFont="1" applyFill="1" applyBorder="1" applyAlignment="1">
      <alignment vertical="center" wrapText="1"/>
    </xf>
    <xf numFmtId="38" fontId="8" fillId="0" borderId="5" xfId="17" applyFont="1" applyFill="1" applyBorder="1" applyAlignment="1">
      <alignment vertical="center"/>
    </xf>
    <xf numFmtId="38" fontId="6" fillId="0" borderId="25" xfId="17" applyFont="1" applyFill="1" applyBorder="1" applyAlignment="1">
      <alignment vertical="center" wrapText="1"/>
    </xf>
    <xf numFmtId="38" fontId="6" fillId="0" borderId="26" xfId="17" applyFont="1" applyFill="1" applyBorder="1" applyAlignment="1">
      <alignment vertical="center" wrapText="1"/>
    </xf>
    <xf numFmtId="38" fontId="6" fillId="0" borderId="27" xfId="17" applyFont="1" applyFill="1" applyBorder="1" applyAlignment="1">
      <alignment vertical="center" wrapText="1"/>
    </xf>
    <xf numFmtId="38" fontId="6" fillId="0" borderId="60" xfId="17" applyFont="1" applyFill="1" applyBorder="1" applyAlignment="1">
      <alignment vertical="center" wrapText="1"/>
    </xf>
    <xf numFmtId="38" fontId="6" fillId="0" borderId="7" xfId="17" applyFont="1" applyFill="1" applyBorder="1" applyAlignment="1">
      <alignment vertical="center" wrapText="1"/>
    </xf>
    <xf numFmtId="38" fontId="8" fillId="0" borderId="7" xfId="17" applyFont="1" applyFill="1" applyBorder="1" applyAlignment="1">
      <alignment vertical="center"/>
    </xf>
    <xf numFmtId="38" fontId="6" fillId="0" borderId="120" xfId="17" applyFont="1" applyFill="1" applyBorder="1" applyAlignment="1">
      <alignment horizontal="center" vertical="center"/>
    </xf>
    <xf numFmtId="38" fontId="6" fillId="0" borderId="121" xfId="17" applyFont="1" applyFill="1" applyBorder="1" applyAlignment="1">
      <alignment horizontal="center" vertical="center"/>
    </xf>
    <xf numFmtId="0" fontId="0" fillId="0" borderId="121" xfId="0" applyBorder="1" applyAlignment="1">
      <alignment/>
    </xf>
    <xf numFmtId="0" fontId="0" fillId="0" borderId="121" xfId="0" applyBorder="1" applyAlignment="1">
      <alignment horizontal="center" vertical="center"/>
    </xf>
    <xf numFmtId="0" fontId="3" fillId="0" borderId="121" xfId="0" applyFont="1" applyFill="1" applyBorder="1" applyAlignment="1">
      <alignment/>
    </xf>
    <xf numFmtId="38" fontId="6" fillId="0" borderId="12" xfId="17" applyFont="1" applyFill="1" applyBorder="1" applyAlignment="1">
      <alignment vertical="center"/>
    </xf>
    <xf numFmtId="0" fontId="3" fillId="0" borderId="13" xfId="0" applyFont="1" applyFill="1" applyBorder="1" applyAlignment="1">
      <alignment/>
    </xf>
    <xf numFmtId="0" fontId="3" fillId="0" borderId="82" xfId="0" applyFont="1" applyFill="1" applyBorder="1" applyAlignment="1">
      <alignment/>
    </xf>
    <xf numFmtId="0" fontId="3" fillId="0" borderId="83" xfId="0" applyFont="1" applyFill="1" applyBorder="1" applyAlignment="1">
      <alignment/>
    </xf>
    <xf numFmtId="38" fontId="6" fillId="0" borderId="6" xfId="17" applyFont="1" applyFill="1" applyBorder="1" applyAlignment="1">
      <alignment vertical="center" wrapText="1"/>
    </xf>
    <xf numFmtId="38" fontId="8" fillId="0" borderId="6" xfId="17" applyFont="1" applyFill="1" applyBorder="1" applyAlignment="1">
      <alignment vertical="center"/>
    </xf>
    <xf numFmtId="0" fontId="36" fillId="2" borderId="7" xfId="0" applyFont="1" applyFill="1" applyBorder="1" applyAlignment="1">
      <alignment vertical="center"/>
    </xf>
    <xf numFmtId="0" fontId="36" fillId="2" borderId="3" xfId="0" applyFont="1" applyFill="1" applyBorder="1" applyAlignment="1">
      <alignment vertical="center"/>
    </xf>
    <xf numFmtId="38" fontId="36" fillId="2" borderId="11" xfId="17" applyFont="1" applyFill="1" applyBorder="1" applyAlignment="1">
      <alignment horizontal="center" vertical="center"/>
    </xf>
    <xf numFmtId="38" fontId="36" fillId="2" borderId="47" xfId="17" applyFont="1" applyFill="1" applyBorder="1" applyAlignment="1">
      <alignment horizontal="center" vertical="center"/>
    </xf>
    <xf numFmtId="38" fontId="36" fillId="2" borderId="116" xfId="17" applyFont="1" applyFill="1" applyBorder="1" applyAlignment="1">
      <alignment horizontal="center" vertical="center"/>
    </xf>
    <xf numFmtId="0" fontId="36" fillId="0" borderId="47" xfId="0" applyFont="1" applyBorder="1" applyAlignment="1">
      <alignment vertical="center"/>
    </xf>
    <xf numFmtId="0" fontId="37" fillId="0" borderId="116" xfId="0" applyFont="1" applyBorder="1" applyAlignment="1">
      <alignment vertical="center"/>
    </xf>
    <xf numFmtId="38" fontId="36" fillId="2" borderId="1" xfId="17" applyFont="1" applyFill="1" applyBorder="1" applyAlignment="1">
      <alignment horizontal="center" vertical="center"/>
    </xf>
    <xf numFmtId="0" fontId="36" fillId="0" borderId="1" xfId="0" applyFont="1" applyBorder="1" applyAlignment="1">
      <alignment vertical="center"/>
    </xf>
    <xf numFmtId="0" fontId="37" fillId="0" borderId="1" xfId="0" applyFont="1" applyBorder="1" applyAlignment="1">
      <alignment vertical="center"/>
    </xf>
    <xf numFmtId="0" fontId="39" fillId="0" borderId="47" xfId="0" applyFont="1" applyBorder="1" applyAlignment="1">
      <alignment vertical="center"/>
    </xf>
    <xf numFmtId="0" fontId="36"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39" fillId="0" borderId="1" xfId="0" applyFont="1" applyBorder="1" applyAlignment="1">
      <alignment vertical="center"/>
    </xf>
    <xf numFmtId="0" fontId="37" fillId="0" borderId="11" xfId="0" applyFont="1" applyBorder="1" applyAlignment="1">
      <alignment vertical="center"/>
    </xf>
    <xf numFmtId="38" fontId="36" fillId="2" borderId="51" xfId="17" applyFont="1" applyFill="1" applyBorder="1" applyAlignment="1">
      <alignment horizontal="center" vertical="center"/>
    </xf>
    <xf numFmtId="0" fontId="39" fillId="0" borderId="52" xfId="0" applyFont="1" applyBorder="1" applyAlignment="1">
      <alignment vertical="center"/>
    </xf>
    <xf numFmtId="0" fontId="37" fillId="0" borderId="78" xfId="0" applyFont="1" applyBorder="1" applyAlignment="1">
      <alignment vertical="center"/>
    </xf>
    <xf numFmtId="192" fontId="41" fillId="0" borderId="1" xfId="0" applyNumberFormat="1" applyFont="1" applyBorder="1" applyAlignment="1">
      <alignment vertical="center"/>
    </xf>
    <xf numFmtId="0" fontId="12" fillId="0" borderId="30" xfId="0" applyFont="1" applyBorder="1" applyAlignment="1">
      <alignment vertical="center"/>
    </xf>
    <xf numFmtId="38" fontId="36" fillId="2" borderId="52" xfId="17" applyFont="1" applyFill="1" applyBorder="1" applyAlignment="1">
      <alignment horizontal="center" vertical="center"/>
    </xf>
    <xf numFmtId="0" fontId="0" fillId="0" borderId="78" xfId="0" applyFont="1" applyBorder="1" applyAlignment="1">
      <alignment horizontal="center" vertical="center"/>
    </xf>
    <xf numFmtId="0" fontId="41" fillId="0" borderId="30" xfId="0" applyFont="1" applyBorder="1" applyAlignment="1">
      <alignment vertical="center"/>
    </xf>
    <xf numFmtId="192" fontId="41" fillId="0" borderId="35" xfId="0" applyNumberFormat="1" applyFont="1" applyBorder="1" applyAlignment="1">
      <alignment vertical="center"/>
    </xf>
    <xf numFmtId="0" fontId="12" fillId="0" borderId="41" xfId="0" applyFont="1"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09" xfId="0" applyFont="1" applyBorder="1" applyAlignment="1">
      <alignment horizontal="center" vertical="center"/>
    </xf>
    <xf numFmtId="0" fontId="0" fillId="0" borderId="13" xfId="0" applyBorder="1" applyAlignment="1">
      <alignment horizontal="center" vertical="center"/>
    </xf>
    <xf numFmtId="0" fontId="0" fillId="0" borderId="112" xfId="0" applyBorder="1" applyAlignment="1">
      <alignment horizontal="center" vertical="center"/>
    </xf>
    <xf numFmtId="0" fontId="0" fillId="0" borderId="101" xfId="0" applyBorder="1" applyAlignment="1">
      <alignment horizontal="center" vertical="center"/>
    </xf>
    <xf numFmtId="191" fontId="7" fillId="0" borderId="11" xfId="0" applyNumberFormat="1" applyFont="1" applyBorder="1" applyAlignment="1">
      <alignment horizontal="right" vertical="center"/>
    </xf>
    <xf numFmtId="0" fontId="0" fillId="0" borderId="47" xfId="0" applyBorder="1" applyAlignment="1">
      <alignment horizontal="right" vertical="center"/>
    </xf>
    <xf numFmtId="0" fontId="0" fillId="0" borderId="116" xfId="0" applyBorder="1" applyAlignment="1">
      <alignment horizontal="righ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101" xfId="0" applyFont="1" applyBorder="1" applyAlignment="1">
      <alignment horizontal="center" vertical="center"/>
    </xf>
    <xf numFmtId="0" fontId="7" fillId="0" borderId="11" xfId="0" applyFont="1" applyBorder="1" applyAlignment="1">
      <alignment vertical="center"/>
    </xf>
    <xf numFmtId="0" fontId="7" fillId="0" borderId="47" xfId="0" applyFont="1" applyBorder="1" applyAlignment="1">
      <alignment vertical="center"/>
    </xf>
    <xf numFmtId="0" fontId="7" fillId="0" borderId="116" xfId="0" applyFont="1" applyBorder="1" applyAlignment="1">
      <alignment vertical="center"/>
    </xf>
    <xf numFmtId="38" fontId="8" fillId="0" borderId="117" xfId="17" applyFont="1" applyFill="1" applyBorder="1" applyAlignment="1">
      <alignment horizontal="right" vertical="center"/>
    </xf>
    <xf numFmtId="38" fontId="8" fillId="0" borderId="119" xfId="17" applyFont="1" applyFill="1" applyBorder="1" applyAlignment="1">
      <alignment horizontal="right" vertical="center"/>
    </xf>
    <xf numFmtId="3" fontId="7" fillId="0" borderId="27" xfId="0" applyNumberFormat="1" applyFont="1" applyFill="1" applyBorder="1" applyAlignment="1">
      <alignment vertical="center"/>
    </xf>
    <xf numFmtId="3" fontId="7" fillId="0" borderId="60" xfId="0" applyNumberFormat="1" applyFont="1" applyFill="1" applyBorder="1" applyAlignment="1">
      <alignment vertical="center"/>
    </xf>
    <xf numFmtId="3" fontId="7" fillId="0" borderId="83" xfId="0" applyNumberFormat="1" applyFont="1" applyFill="1" applyBorder="1" applyAlignment="1">
      <alignment vertical="center"/>
    </xf>
    <xf numFmtId="3" fontId="7" fillId="0" borderId="101" xfId="0" applyNumberFormat="1" applyFont="1" applyFill="1" applyBorder="1" applyAlignment="1">
      <alignment vertical="center"/>
    </xf>
    <xf numFmtId="3" fontId="7" fillId="0" borderId="125" xfId="0" applyNumberFormat="1" applyFont="1" applyFill="1" applyBorder="1" applyAlignment="1">
      <alignment vertical="center"/>
    </xf>
    <xf numFmtId="3" fontId="7" fillId="0" borderId="126"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59"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5"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100"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0" fontId="8" fillId="0" borderId="1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34" fillId="0" borderId="1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129" xfId="0" applyFont="1" applyFill="1" applyBorder="1" applyAlignment="1">
      <alignment horizontal="center" vertical="center"/>
    </xf>
    <xf numFmtId="0" fontId="8" fillId="0" borderId="130" xfId="0" applyFont="1" applyFill="1" applyBorder="1" applyAlignment="1">
      <alignment horizontal="center" vertical="center"/>
    </xf>
    <xf numFmtId="0" fontId="3" fillId="0" borderId="131" xfId="0" applyFont="1" applyBorder="1" applyAlignment="1">
      <alignment horizontal="center" vertical="center"/>
    </xf>
    <xf numFmtId="0" fontId="8" fillId="0" borderId="132" xfId="0" applyFont="1" applyFill="1" applyBorder="1" applyAlignment="1">
      <alignment horizontal="center" vertical="center"/>
    </xf>
    <xf numFmtId="0" fontId="3" fillId="0" borderId="55" xfId="0" applyFont="1" applyBorder="1" applyAlignment="1">
      <alignment horizontal="center" vertical="center"/>
    </xf>
    <xf numFmtId="0" fontId="8" fillId="0" borderId="133" xfId="0" applyFont="1" applyFill="1" applyBorder="1" applyAlignment="1">
      <alignment horizontal="center" vertical="center"/>
    </xf>
    <xf numFmtId="0" fontId="3" fillId="0" borderId="47" xfId="0" applyFont="1" applyBorder="1" applyAlignment="1">
      <alignment horizontal="center" vertical="center"/>
    </xf>
    <xf numFmtId="0" fontId="3" fillId="0" borderId="134" xfId="0" applyFont="1" applyBorder="1" applyAlignment="1">
      <alignment horizontal="center" vertical="center"/>
    </xf>
    <xf numFmtId="0" fontId="8" fillId="0" borderId="108" xfId="0" applyFont="1" applyFill="1" applyBorder="1" applyAlignment="1">
      <alignment horizontal="center" vertical="center"/>
    </xf>
    <xf numFmtId="0" fontId="3" fillId="0" borderId="0" xfId="0" applyFont="1" applyBorder="1" applyAlignment="1">
      <alignment horizontal="center" vertical="center"/>
    </xf>
    <xf numFmtId="0" fontId="8" fillId="0" borderId="135" xfId="0" applyFont="1" applyFill="1" applyBorder="1" applyAlignment="1">
      <alignment horizontal="center" vertical="center"/>
    </xf>
    <xf numFmtId="0" fontId="0" fillId="0" borderId="136" xfId="0" applyBorder="1" applyAlignment="1">
      <alignment horizontal="center"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0" fillId="0" borderId="79" xfId="0" applyFont="1" applyBorder="1" applyAlignment="1">
      <alignment horizontal="center" vertical="center"/>
    </xf>
    <xf numFmtId="0" fontId="7" fillId="0" borderId="52" xfId="0" applyFont="1" applyBorder="1" applyAlignment="1">
      <alignment horizontal="center" vertical="center"/>
    </xf>
    <xf numFmtId="0" fontId="0" fillId="0" borderId="52" xfId="0" applyFont="1" applyBorder="1" applyAlignment="1">
      <alignment horizontal="center" vertical="center"/>
    </xf>
    <xf numFmtId="0" fontId="0" fillId="0" borderId="78" xfId="0" applyFont="1" applyBorder="1" applyAlignment="1">
      <alignment horizontal="center" vertical="center"/>
    </xf>
    <xf numFmtId="0" fontId="35" fillId="0" borderId="51" xfId="0" applyFont="1" applyFill="1" applyBorder="1" applyAlignment="1">
      <alignment horizontal="left" vertical="center"/>
    </xf>
    <xf numFmtId="0" fontId="30" fillId="0" borderId="75" xfId="0" applyFont="1" applyBorder="1" applyAlignment="1">
      <alignment vertical="center"/>
    </xf>
    <xf numFmtId="0" fontId="30" fillId="0" borderId="137" xfId="0" applyFont="1" applyBorder="1" applyAlignment="1">
      <alignment vertical="center"/>
    </xf>
    <xf numFmtId="0" fontId="30" fillId="0" borderId="12" xfId="0" applyFont="1" applyBorder="1" applyAlignment="1">
      <alignment vertical="center"/>
    </xf>
    <xf numFmtId="0" fontId="7" fillId="0" borderId="138" xfId="0" applyFont="1" applyBorder="1" applyAlignment="1">
      <alignment horizontal="center" vertical="center"/>
    </xf>
    <xf numFmtId="0" fontId="7" fillId="0" borderId="139" xfId="0" applyFont="1" applyBorder="1" applyAlignment="1">
      <alignment horizontal="center" vertical="center"/>
    </xf>
    <xf numFmtId="3" fontId="34" fillId="0" borderId="1" xfId="0" applyNumberFormat="1" applyFont="1" applyBorder="1" applyAlignment="1">
      <alignment vertical="center"/>
    </xf>
    <xf numFmtId="0" fontId="30" fillId="0" borderId="30" xfId="0" applyFont="1" applyBorder="1" applyAlignment="1">
      <alignment vertical="center"/>
    </xf>
    <xf numFmtId="3" fontId="34" fillId="0" borderId="4" xfId="0" applyNumberFormat="1" applyFont="1" applyBorder="1" applyAlignment="1">
      <alignment vertical="center"/>
    </xf>
    <xf numFmtId="0" fontId="30" fillId="0" borderId="80" xfId="0" applyFont="1" applyBorder="1" applyAlignment="1">
      <alignment vertical="center"/>
    </xf>
    <xf numFmtId="3" fontId="34" fillId="0" borderId="140" xfId="0" applyNumberFormat="1" applyFont="1" applyBorder="1" applyAlignment="1">
      <alignment vertical="center"/>
    </xf>
    <xf numFmtId="0" fontId="30" fillId="0" borderId="141" xfId="0" applyFont="1" applyBorder="1" applyAlignment="1">
      <alignment vertical="center"/>
    </xf>
    <xf numFmtId="38" fontId="8" fillId="0" borderId="10" xfId="17" applyFont="1" applyFill="1" applyBorder="1" applyAlignment="1">
      <alignment horizontal="right" vertical="center"/>
    </xf>
    <xf numFmtId="38" fontId="0" fillId="0" borderId="142" xfId="17" applyBorder="1" applyAlignment="1">
      <alignment horizontal="right" vertical="center"/>
    </xf>
    <xf numFmtId="3" fontId="34" fillId="0" borderId="85" xfId="0" applyNumberFormat="1" applyFont="1" applyBorder="1" applyAlignment="1">
      <alignment vertical="center"/>
    </xf>
    <xf numFmtId="0" fontId="30" fillId="0" borderId="143" xfId="0" applyFont="1" applyBorder="1" applyAlignment="1">
      <alignment vertical="center"/>
    </xf>
    <xf numFmtId="0" fontId="30" fillId="0" borderId="1" xfId="0" applyFont="1" applyBorder="1" applyAlignment="1">
      <alignment vertical="center"/>
    </xf>
    <xf numFmtId="0" fontId="30" fillId="0" borderId="4" xfId="0" applyFont="1" applyBorder="1" applyAlignment="1">
      <alignment vertical="center"/>
    </xf>
    <xf numFmtId="3" fontId="34" fillId="0" borderId="144" xfId="0" applyNumberFormat="1" applyFont="1" applyBorder="1" applyAlignment="1">
      <alignment vertical="center"/>
    </xf>
    <xf numFmtId="0" fontId="0" fillId="0" borderId="145" xfId="0" applyBorder="1" applyAlignment="1">
      <alignment vertical="center"/>
    </xf>
    <xf numFmtId="0" fontId="30" fillId="0" borderId="85" xfId="0" applyFont="1" applyBorder="1" applyAlignment="1">
      <alignment vertical="center"/>
    </xf>
    <xf numFmtId="3" fontId="34" fillId="0" borderId="144" xfId="0" applyNumberFormat="1" applyFont="1" applyFill="1" applyBorder="1" applyAlignment="1">
      <alignment horizontal="right" vertical="center"/>
    </xf>
    <xf numFmtId="3" fontId="34" fillId="0" borderId="145" xfId="0" applyNumberFormat="1" applyFont="1" applyFill="1" applyBorder="1" applyAlignment="1">
      <alignment horizontal="right" vertical="center"/>
    </xf>
    <xf numFmtId="38" fontId="34" fillId="0" borderId="1" xfId="17" applyFont="1" applyBorder="1" applyAlignment="1">
      <alignment vertical="center"/>
    </xf>
    <xf numFmtId="38" fontId="30" fillId="0" borderId="1" xfId="17" applyFont="1" applyBorder="1" applyAlignment="1">
      <alignment vertical="center"/>
    </xf>
    <xf numFmtId="38" fontId="34" fillId="0" borderId="4" xfId="17" applyFont="1" applyBorder="1" applyAlignment="1">
      <alignment vertical="center"/>
    </xf>
    <xf numFmtId="38" fontId="30" fillId="0" borderId="4" xfId="17" applyFont="1" applyBorder="1" applyAlignment="1">
      <alignment vertical="center"/>
    </xf>
    <xf numFmtId="38" fontId="34" fillId="0" borderId="85" xfId="17" applyFont="1" applyBorder="1" applyAlignment="1">
      <alignment vertical="center"/>
    </xf>
    <xf numFmtId="38" fontId="30" fillId="0" borderId="85" xfId="17" applyFont="1" applyBorder="1" applyAlignment="1">
      <alignment vertical="center"/>
    </xf>
    <xf numFmtId="3" fontId="34" fillId="0" borderId="2" xfId="0" applyNumberFormat="1" applyFont="1" applyBorder="1" applyAlignment="1">
      <alignment vertical="center"/>
    </xf>
    <xf numFmtId="0" fontId="30" fillId="0" borderId="109" xfId="0" applyFont="1" applyBorder="1" applyAlignment="1">
      <alignment vertical="center"/>
    </xf>
    <xf numFmtId="3" fontId="34" fillId="0" borderId="144" xfId="0" applyNumberFormat="1" applyFont="1" applyFill="1" applyBorder="1" applyAlignment="1">
      <alignment vertical="center"/>
    </xf>
    <xf numFmtId="3" fontId="34" fillId="0" borderId="145" xfId="0" applyNumberFormat="1" applyFont="1" applyFill="1" applyBorder="1" applyAlignment="1">
      <alignment vertical="center"/>
    </xf>
    <xf numFmtId="3" fontId="34" fillId="0" borderId="146" xfId="0" applyNumberFormat="1" applyFont="1" applyBorder="1" applyAlignment="1">
      <alignment vertical="center"/>
    </xf>
    <xf numFmtId="3" fontId="34" fillId="0" borderId="147" xfId="0" applyNumberFormat="1" applyFont="1" applyBorder="1" applyAlignment="1">
      <alignment vertical="center"/>
    </xf>
    <xf numFmtId="3" fontId="34" fillId="0" borderId="76" xfId="0" applyNumberFormat="1" applyFont="1" applyFill="1" applyBorder="1" applyAlignment="1">
      <alignment horizontal="right" vertical="center"/>
    </xf>
    <xf numFmtId="0" fontId="30" fillId="0" borderId="140" xfId="0" applyFont="1" applyBorder="1" applyAlignment="1">
      <alignment horizontal="right" vertical="center"/>
    </xf>
    <xf numFmtId="38" fontId="8" fillId="0" borderId="148" xfId="17" applyFont="1" applyFill="1" applyBorder="1" applyAlignment="1">
      <alignment horizontal="right" vertical="center"/>
    </xf>
    <xf numFmtId="38" fontId="0" fillId="0" borderId="119" xfId="17" applyBorder="1" applyAlignment="1">
      <alignment horizontal="right" vertical="center"/>
    </xf>
    <xf numFmtId="3" fontId="34" fillId="0" borderId="149" xfId="0" applyNumberFormat="1" applyFont="1" applyBorder="1" applyAlignment="1">
      <alignment vertical="center"/>
    </xf>
    <xf numFmtId="0" fontId="7" fillId="0" borderId="83" xfId="0" applyFont="1" applyBorder="1" applyAlignment="1">
      <alignment horizontal="right"/>
    </xf>
    <xf numFmtId="0" fontId="0" fillId="0" borderId="83" xfId="0" applyBorder="1" applyAlignment="1">
      <alignment/>
    </xf>
    <xf numFmtId="3" fontId="34" fillId="0" borderId="54" xfId="0" applyNumberFormat="1" applyFont="1" applyBorder="1" applyAlignment="1">
      <alignment vertical="center"/>
    </xf>
    <xf numFmtId="0" fontId="30" fillId="0" borderId="150" xfId="0" applyFont="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34" fillId="0" borderId="151" xfId="0" applyFont="1" applyFill="1" applyBorder="1" applyAlignment="1">
      <alignment horizontal="center" vertical="center"/>
    </xf>
    <xf numFmtId="0" fontId="34" fillId="0" borderId="152" xfId="0" applyFont="1" applyFill="1" applyBorder="1" applyAlignment="1">
      <alignment horizontal="center" vertical="center"/>
    </xf>
    <xf numFmtId="3" fontId="34" fillId="0" borderId="11" xfId="0" applyNumberFormat="1" applyFont="1" applyBorder="1" applyAlignment="1">
      <alignment vertical="center"/>
    </xf>
    <xf numFmtId="0" fontId="30" fillId="0" borderId="116" xfId="0" applyFont="1" applyBorder="1" applyAlignment="1">
      <alignment vertical="center"/>
    </xf>
    <xf numFmtId="0" fontId="42" fillId="0" borderId="0" xfId="0" applyFont="1" applyFill="1" applyBorder="1" applyAlignment="1">
      <alignment horizontal="left"/>
    </xf>
    <xf numFmtId="0" fontId="34" fillId="0" borderId="26" xfId="0" applyFont="1" applyFill="1" applyBorder="1" applyAlignment="1">
      <alignment horizontal="center" vertical="center"/>
    </xf>
    <xf numFmtId="0" fontId="34" fillId="0" borderId="153"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54" xfId="0" applyFont="1" applyFill="1" applyBorder="1" applyAlignment="1">
      <alignment horizontal="center" vertical="center"/>
    </xf>
    <xf numFmtId="0" fontId="34" fillId="0" borderId="16" xfId="0" applyFont="1" applyFill="1" applyBorder="1" applyAlignment="1">
      <alignment horizontal="center" vertical="center" wrapText="1"/>
    </xf>
    <xf numFmtId="0" fontId="34" fillId="0" borderId="58"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0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0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15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6"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55"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7" xfId="0" applyFont="1" applyFill="1" applyBorder="1" applyAlignment="1">
      <alignment horizontal="center" vertical="center"/>
    </xf>
    <xf numFmtId="3" fontId="7" fillId="0" borderId="156" xfId="0" applyNumberFormat="1" applyFont="1" applyFill="1" applyBorder="1" applyAlignment="1">
      <alignment vertical="center"/>
    </xf>
    <xf numFmtId="3" fontId="7" fillId="0" borderId="157"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58"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116"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xf>
    <xf numFmtId="0" fontId="7" fillId="0" borderId="112" xfId="0" applyFont="1" applyBorder="1" applyAlignment="1">
      <alignment/>
    </xf>
    <xf numFmtId="3" fontId="7" fillId="0" borderId="151" xfId="0" applyNumberFormat="1" applyFont="1" applyFill="1" applyBorder="1" applyAlignment="1">
      <alignment vertical="center"/>
    </xf>
    <xf numFmtId="3" fontId="7" fillId="0" borderId="26"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104" xfId="0" applyNumberFormat="1" applyFont="1" applyFill="1" applyBorder="1" applyAlignment="1">
      <alignment vertical="center"/>
    </xf>
    <xf numFmtId="0" fontId="7" fillId="0" borderId="4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0" xfId="0" applyFont="1" applyAlignment="1">
      <alignment vertical="center" wrapText="1"/>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0"/>
          <c:order val="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
          <c:order val="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4"/>
          <c:order val="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
          <c:order val="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5"/>
          <c:order val="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7"/>
          <c:order val="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6"/>
          <c:order val="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8"/>
          <c:order val="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0"/>
          <c:order val="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9"/>
          <c:order val="1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1"/>
          <c:order val="1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3"/>
          <c:order val="1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2"/>
          <c:order val="1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4"/>
          <c:order val="1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6"/>
          <c:order val="1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5"/>
          <c:order val="1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7"/>
          <c:order val="1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9"/>
          <c:order val="1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8"/>
          <c:order val="1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0"/>
          <c:order val="2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2"/>
          <c:order val="2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1"/>
          <c:order val="2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3"/>
          <c:order val="2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5"/>
          <c:order val="2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4"/>
          <c:order val="2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6"/>
          <c:order val="2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8"/>
          <c:order val="2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7"/>
          <c:order val="2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9"/>
          <c:order val="2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1"/>
          <c:order val="3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0"/>
          <c:order val="3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2"/>
          <c:order val="3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4"/>
          <c:order val="3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3"/>
          <c:order val="3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5"/>
          <c:order val="3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gapWidth val="20"/>
        <c:axId val="34430255"/>
        <c:axId val="41436840"/>
      </c:barChart>
      <c:catAx>
        <c:axId val="34430255"/>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41436840"/>
        <c:crosses val="autoZero"/>
        <c:auto val="1"/>
        <c:lblOffset val="100"/>
        <c:noMultiLvlLbl val="0"/>
      </c:catAx>
      <c:valAx>
        <c:axId val="41436840"/>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34430255"/>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37387241"/>
        <c:axId val="940850"/>
      </c:barChart>
      <c:catAx>
        <c:axId val="37387241"/>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940850"/>
        <c:crosses val="autoZero"/>
        <c:auto val="1"/>
        <c:lblOffset val="100"/>
        <c:noMultiLvlLbl val="0"/>
      </c:catAx>
      <c:valAx>
        <c:axId val="940850"/>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3738724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8467651"/>
        <c:axId val="9099996"/>
      </c:barChart>
      <c:catAx>
        <c:axId val="8467651"/>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9099996"/>
        <c:crosses val="autoZero"/>
        <c:auto val="1"/>
        <c:lblOffset val="100"/>
        <c:noMultiLvlLbl val="0"/>
      </c:catAx>
      <c:valAx>
        <c:axId val="9099996"/>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8467651"/>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1625"/>
          <c:w val="0.90575"/>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4791101"/>
        <c:axId val="66011046"/>
      </c:barChart>
      <c:catAx>
        <c:axId val="14791101"/>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6011046"/>
        <c:crosses val="autoZero"/>
        <c:auto val="1"/>
        <c:lblOffset val="100"/>
        <c:noMultiLvlLbl val="0"/>
      </c:catAx>
      <c:valAx>
        <c:axId val="66011046"/>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4791101"/>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6625"/>
          <c:w val="0.97725"/>
          <c:h val="0.89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115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'２の給付費データグラフテーブル。印刷しないこと'!$A$4:$A$15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'２の給付費データグラフテーブル。印刷しないこと'!$B$4:$B$15</c:f>
              <c:numCache>
                <c:ptCount val="12"/>
                <c:pt idx="0">
                  <c:v>1537769</c:v>
                </c:pt>
                <c:pt idx="1">
                  <c:v>1526011</c:v>
                </c:pt>
                <c:pt idx="2">
                  <c:v>1598076</c:v>
                </c:pt>
                <c:pt idx="3">
                  <c:v>1552765</c:v>
                </c:pt>
                <c:pt idx="4">
                  <c:v>1655451</c:v>
                </c:pt>
                <c:pt idx="5">
                  <c:v>1657265</c:v>
                </c:pt>
                <c:pt idx="6">
                  <c:v>1634876</c:v>
                </c:pt>
                <c:pt idx="7">
                  <c:v>1708423</c:v>
                </c:pt>
                <c:pt idx="8">
                  <c:v>1603094</c:v>
                </c:pt>
                <c:pt idx="9">
                  <c:v>1705796</c:v>
                </c:pt>
                <c:pt idx="10">
                  <c:v>1667549</c:v>
                </c:pt>
                <c:pt idx="11">
                  <c:v>1639421</c:v>
                </c:pt>
              </c:numCache>
            </c:numRef>
          </c:val>
        </c:ser>
        <c:axId val="57228503"/>
        <c:axId val="45294480"/>
      </c:barChart>
      <c:catAx>
        <c:axId val="57228503"/>
        <c:scaling>
          <c:orientation val="minMax"/>
        </c:scaling>
        <c:axPos val="b"/>
        <c:title>
          <c:tx>
            <c:rich>
              <a:bodyPr vert="horz" rot="0" anchor="ctr"/>
              <a:lstStyle/>
              <a:p>
                <a:pPr algn="ctr">
                  <a:defRPr/>
                </a:pPr>
                <a:r>
                  <a:rPr lang="en-US" cap="none" sz="975" b="0" i="0" u="none" baseline="0">
                    <a:latin typeface="ＭＳ Ｐゴシック"/>
                    <a:ea typeface="ＭＳ Ｐゴシック"/>
                    <a:cs typeface="ＭＳ Ｐゴシック"/>
                  </a:rPr>
                  <a:t>（審査月）</a:t>
                </a:r>
              </a:p>
            </c:rich>
          </c:tx>
          <c:layout>
            <c:manualLayout>
              <c:xMode val="factor"/>
              <c:yMode val="factor"/>
              <c:x val="0.00075"/>
              <c:y val="0.12275"/>
            </c:manualLayout>
          </c:layout>
          <c:overlay val="0"/>
          <c:spPr>
            <a:noFill/>
            <a:ln>
              <a:noFill/>
            </a:ln>
          </c:spPr>
        </c:title>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45294480"/>
        <c:crossesAt val="0"/>
        <c:auto val="1"/>
        <c:lblOffset val="100"/>
        <c:noMultiLvlLbl val="0"/>
      </c:catAx>
      <c:valAx>
        <c:axId val="45294480"/>
        <c:scaling>
          <c:orientation val="minMax"/>
          <c:max val="1800000"/>
          <c:min val="700000"/>
        </c:scaling>
        <c:axPos val="l"/>
        <c:majorGridlines/>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57228503"/>
        <c:crossesAt val="1"/>
        <c:crossBetween val="between"/>
        <c:dispUnits/>
        <c:majorUnit val="200000"/>
        <c:minorUnit val="2000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3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保険給付費合計　年度別推移</a:t>
            </a:r>
          </a:p>
        </c:rich>
      </c:tx>
      <c:layout/>
      <c:spPr>
        <a:noFill/>
        <a:ln>
          <a:noFill/>
        </a:ln>
      </c:spPr>
    </c:title>
    <c:plotArea>
      <c:layout>
        <c:manualLayout>
          <c:xMode val="edge"/>
          <c:yMode val="edge"/>
          <c:x val="0.05"/>
          <c:y val="0.16825"/>
          <c:w val="0.92325"/>
          <c:h val="0.77975"/>
        </c:manualLayout>
      </c:layout>
      <c:barChart>
        <c:barDir val="col"/>
        <c:grouping val="clustered"/>
        <c:varyColors val="0"/>
        <c:ser>
          <c:idx val="0"/>
          <c:order val="0"/>
          <c:tx>
            <c:strRef>
              <c:f>'２の給付費データグラフテーブル。印刷しないこと'!$E$3</c:f>
              <c:strCache>
                <c:ptCount val="1"/>
                <c:pt idx="0">
                  <c:v>保険給付費合計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'２の給付費データグラフテーブル。印刷しないこと'!$D$4:$D$7</c:f>
              <c:strCache>
                <c:ptCount val="4"/>
                <c:pt idx="0">
                  <c:v>12年度</c:v>
                </c:pt>
                <c:pt idx="1">
                  <c:v>13年度</c:v>
                </c:pt>
                <c:pt idx="2">
                  <c:v>14年度</c:v>
                </c:pt>
                <c:pt idx="3">
                  <c:v>15年度</c:v>
                </c:pt>
              </c:strCache>
            </c:strRef>
          </c:cat>
          <c:val>
            <c:numRef>
              <c:f>'２の給付費データグラフテーブル。印刷しないこと'!$E$4:$E$7</c:f>
              <c:numCache>
                <c:ptCount val="4"/>
                <c:pt idx="0">
                  <c:v>11298928</c:v>
                </c:pt>
                <c:pt idx="1">
                  <c:v>14830378</c:v>
                </c:pt>
                <c:pt idx="2">
                  <c:v>17238054</c:v>
                </c:pt>
                <c:pt idx="3">
                  <c:v>19486497</c:v>
                </c:pt>
              </c:numCache>
            </c:numRef>
          </c:val>
        </c:ser>
        <c:axId val="4997137"/>
        <c:axId val="44974234"/>
      </c:barChart>
      <c:catAx>
        <c:axId val="4997137"/>
        <c:scaling>
          <c:orientation val="minMax"/>
        </c:scaling>
        <c:axPos val="b"/>
        <c:delete val="0"/>
        <c:numFmt formatCode="General" sourceLinked="1"/>
        <c:majorTickMark val="in"/>
        <c:minorTickMark val="none"/>
        <c:tickLblPos val="nextTo"/>
        <c:crossAx val="44974234"/>
        <c:crosses val="autoZero"/>
        <c:auto val="1"/>
        <c:lblOffset val="100"/>
        <c:noMultiLvlLbl val="0"/>
      </c:catAx>
      <c:valAx>
        <c:axId val="44974234"/>
        <c:scaling>
          <c:orientation val="minMax"/>
        </c:scaling>
        <c:axPos val="l"/>
        <c:title>
          <c:tx>
            <c:rich>
              <a:bodyPr vert="horz" rot="0" anchor="ctr"/>
              <a:lstStyle/>
              <a:p>
                <a:pPr algn="ctr">
                  <a:defRPr/>
                </a:pPr>
                <a:r>
                  <a:rPr lang="en-US" cap="none" sz="1525" b="0" i="0" u="none" baseline="0">
                    <a:latin typeface="ＭＳ Ｐゴシック"/>
                    <a:ea typeface="ＭＳ Ｐゴシック"/>
                    <a:cs typeface="ＭＳ Ｐゴシック"/>
                  </a:rPr>
                  <a:t>（単位：千円）</a:t>
                </a:r>
              </a:p>
            </c:rich>
          </c:tx>
          <c:layout>
            <c:manualLayout>
              <c:xMode val="factor"/>
              <c:yMode val="factor"/>
              <c:x val="0.03325"/>
              <c:y val="0.175"/>
            </c:manualLayout>
          </c:layout>
          <c:overlay val="0"/>
          <c:spPr>
            <a:noFill/>
            <a:ln>
              <a:noFill/>
            </a:ln>
          </c:spPr>
        </c:title>
        <c:majorGridlines/>
        <c:delete val="0"/>
        <c:numFmt formatCode="General" sourceLinked="1"/>
        <c:majorTickMark val="in"/>
        <c:minorTickMark val="none"/>
        <c:tickLblPos val="nextTo"/>
        <c:crossAx val="4997137"/>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4225"/>
          <c:w val="0.96025"/>
          <c:h val="0.831"/>
        </c:manualLayout>
      </c:layout>
      <c:barChart>
        <c:barDir val="col"/>
        <c:grouping val="clustered"/>
        <c:varyColors val="0"/>
        <c:ser>
          <c:idx val="0"/>
          <c:order val="0"/>
          <c:tx>
            <c:strRef>
              <c:f>'２の給付費データグラフテーブル。印刷しないこと'!$B$20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6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'２の給付費データグラフテーブル。印刷しないこと'!$A$21:$A$32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'２の給付費データグラフテーブル。印刷しないこと'!$B$21:$B$32</c:f>
              <c:numCache>
                <c:ptCount val="12"/>
                <c:pt idx="0">
                  <c:v>44.26</c:v>
                </c:pt>
                <c:pt idx="1">
                  <c:v>45.79</c:v>
                </c:pt>
                <c:pt idx="2">
                  <c:v>43.9</c:v>
                </c:pt>
                <c:pt idx="3">
                  <c:v>45.72</c:v>
                </c:pt>
                <c:pt idx="4">
                  <c:v>44.98</c:v>
                </c:pt>
                <c:pt idx="5">
                  <c:v>44.59</c:v>
                </c:pt>
                <c:pt idx="6">
                  <c:v>46.37</c:v>
                </c:pt>
                <c:pt idx="7">
                  <c:v>42.02</c:v>
                </c:pt>
                <c:pt idx="8">
                  <c:v>44.84</c:v>
                </c:pt>
                <c:pt idx="9">
                  <c:v>42.64</c:v>
                </c:pt>
                <c:pt idx="10">
                  <c:v>42.03</c:v>
                </c:pt>
                <c:pt idx="11">
                  <c:v>45.48</c:v>
                </c:pt>
              </c:numCache>
            </c:numRef>
          </c:val>
        </c:ser>
        <c:axId val="2114923"/>
        <c:axId val="19034308"/>
      </c:barChart>
      <c:catAx>
        <c:axId val="2114923"/>
        <c:scaling>
          <c:orientation val="minMax"/>
        </c:scaling>
        <c:axPos val="b"/>
        <c:delete val="0"/>
        <c:numFmt formatCode="General" sourceLinked="1"/>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19034308"/>
        <c:crosses val="autoZero"/>
        <c:auto val="1"/>
        <c:lblOffset val="100"/>
        <c:noMultiLvlLbl val="0"/>
      </c:catAx>
      <c:valAx>
        <c:axId val="19034308"/>
        <c:scaling>
          <c:orientation val="minMax"/>
        </c:scaling>
        <c:axPos val="l"/>
        <c:title>
          <c:tx>
            <c:rich>
              <a:bodyPr vert="horz" rot="0" anchor="ctr"/>
              <a:lstStyle/>
              <a:p>
                <a:pPr algn="ctr">
                  <a:defRPr/>
                </a:pPr>
                <a:r>
                  <a:rPr lang="en-US" cap="none" sz="1675" b="0" i="0" u="none" baseline="0">
                    <a:latin typeface="ＭＳ Ｐゴシック"/>
                    <a:ea typeface="ＭＳ Ｐゴシック"/>
                    <a:cs typeface="ＭＳ Ｐゴシック"/>
                  </a:rPr>
                  <a:t>(単位；％）</a:t>
                </a:r>
              </a:p>
            </c:rich>
          </c:tx>
          <c:layout>
            <c:manualLayout>
              <c:xMode val="factor"/>
              <c:yMode val="factor"/>
              <c:x val="0.02375"/>
              <c:y val="0.15575"/>
            </c:manualLayout>
          </c:layout>
          <c:overlay val="0"/>
          <c:spPr>
            <a:noFill/>
            <a:ln>
              <a:noFill/>
            </a:ln>
          </c:spPr>
        </c:title>
        <c:majorGridlines/>
        <c:delete val="0"/>
        <c:numFmt formatCode="0.00_ " sourceLinked="0"/>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2114923"/>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2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4325"/>
          <c:w val="0.9285"/>
          <c:h val="0.82975"/>
        </c:manualLayout>
      </c:layout>
      <c:barChart>
        <c:barDir val="col"/>
        <c:grouping val="clustered"/>
        <c:varyColors val="0"/>
        <c:ser>
          <c:idx val="0"/>
          <c:order val="0"/>
          <c:tx>
            <c:strRef>
              <c:f>'２の給付費データグラフテーブル。印刷しないこと'!$E$20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6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'２の給付費データグラフテーブル。印刷しないこと'!$D$21:$D$26</c:f>
              <c:strCache>
                <c:ptCount val="6"/>
                <c:pt idx="0">
                  <c:v>要支援</c:v>
                </c:pt>
                <c:pt idx="1">
                  <c:v>要介護1</c:v>
                </c:pt>
                <c:pt idx="2">
                  <c:v>要介護2</c:v>
                </c:pt>
                <c:pt idx="3">
                  <c:v>要介護3</c:v>
                </c:pt>
                <c:pt idx="4">
                  <c:v>要介護4</c:v>
                </c:pt>
                <c:pt idx="5">
                  <c:v>要介護5</c:v>
                </c:pt>
              </c:strCache>
            </c:strRef>
          </c:cat>
          <c:val>
            <c:numRef>
              <c:f>'２の給付費データグラフテーブル。印刷しないこと'!$E$21:$E$26</c:f>
              <c:numCache>
                <c:ptCount val="6"/>
                <c:pt idx="0">
                  <c:v>41.839999999999996</c:v>
                </c:pt>
                <c:pt idx="1">
                  <c:v>33.989999999999995</c:v>
                </c:pt>
                <c:pt idx="2">
                  <c:v>44.519999999999996</c:v>
                </c:pt>
                <c:pt idx="3">
                  <c:v>49.85</c:v>
                </c:pt>
                <c:pt idx="4">
                  <c:v>52.73</c:v>
                </c:pt>
                <c:pt idx="5">
                  <c:v>53.879999999999995</c:v>
                </c:pt>
              </c:numCache>
            </c:numRef>
          </c:val>
        </c:ser>
        <c:axId val="37091045"/>
        <c:axId val="65383950"/>
      </c:barChart>
      <c:catAx>
        <c:axId val="37091045"/>
        <c:scaling>
          <c:orientation val="minMax"/>
        </c:scaling>
        <c:axPos val="b"/>
        <c:delete val="0"/>
        <c:numFmt formatCode="General" sourceLinked="1"/>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65383950"/>
        <c:crosses val="autoZero"/>
        <c:auto val="1"/>
        <c:lblOffset val="100"/>
        <c:noMultiLvlLbl val="0"/>
      </c:catAx>
      <c:valAx>
        <c:axId val="65383950"/>
        <c:scaling>
          <c:orientation val="minMax"/>
        </c:scaling>
        <c:axPos val="l"/>
        <c:title>
          <c:tx>
            <c:rich>
              <a:bodyPr vert="horz" rot="0" anchor="ctr"/>
              <a:lstStyle/>
              <a:p>
                <a:pPr algn="ctr">
                  <a:defRPr/>
                </a:pPr>
                <a:r>
                  <a:rPr lang="en-US" cap="none" sz="1675" b="0" i="0" u="none" baseline="0">
                    <a:latin typeface="ＭＳ Ｐゴシック"/>
                    <a:ea typeface="ＭＳ Ｐゴシック"/>
                    <a:cs typeface="ＭＳ Ｐゴシック"/>
                  </a:rPr>
                  <a:t>(単位；％）</a:t>
                </a:r>
              </a:p>
            </c:rich>
          </c:tx>
          <c:layout>
            <c:manualLayout>
              <c:xMode val="factor"/>
              <c:yMode val="factor"/>
              <c:x val="0.02675"/>
              <c:y val="0.157"/>
            </c:manualLayout>
          </c:layout>
          <c:overlay val="0"/>
          <c:spPr>
            <a:noFill/>
            <a:ln>
              <a:noFill/>
            </a:ln>
          </c:spPr>
        </c:title>
        <c:majorGridlines/>
        <c:delete val="0"/>
        <c:numFmt formatCode="0.00_ " sourceLinked="0"/>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37091045"/>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axId val="51584639"/>
        <c:axId val="61608568"/>
      </c:barChart>
      <c:catAx>
        <c:axId val="51584639"/>
        <c:scaling>
          <c:orientation val="minMax"/>
        </c:scaling>
        <c:axPos val="b"/>
        <c:delete val="0"/>
        <c:numFmt formatCode="General" sourceLinked="1"/>
        <c:majorTickMark val="in"/>
        <c:minorTickMark val="none"/>
        <c:tickLblPos val="nextTo"/>
        <c:crossAx val="61608568"/>
        <c:crosses val="autoZero"/>
        <c:auto val="1"/>
        <c:lblOffset val="100"/>
        <c:noMultiLvlLbl val="0"/>
      </c:catAx>
      <c:valAx>
        <c:axId val="61608568"/>
        <c:scaling>
          <c:orientation val="minMax"/>
        </c:scaling>
        <c:axPos val="l"/>
        <c:majorGridlines/>
        <c:delete val="0"/>
        <c:numFmt formatCode="General" sourceLinked="1"/>
        <c:majorTickMark val="in"/>
        <c:minorTickMark val="none"/>
        <c:tickLblPos val="nextTo"/>
        <c:crossAx val="515846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26</xdr:col>
      <xdr:colOff>0</xdr:colOff>
      <xdr:row>41</xdr:row>
      <xdr:rowOff>0</xdr:rowOff>
    </xdr:to>
    <xdr:graphicFrame>
      <xdr:nvGraphicFramePr>
        <xdr:cNvPr id="1" name="Chart 1"/>
        <xdr:cNvGraphicFramePr/>
      </xdr:nvGraphicFramePr>
      <xdr:xfrm>
        <a:off x="28575" y="9372600"/>
        <a:ext cx="60007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0.14825</cdr:y>
    </cdr:from>
    <cdr:to>
      <cdr:x>0.07075</cdr:x>
      <cdr:y>0.2075</cdr:y>
    </cdr:to>
    <cdr:sp>
      <cdr:nvSpPr>
        <cdr:cNvPr id="1" name="AutoShape 1"/>
        <cdr:cNvSpPr>
          <a:spLocks/>
        </cdr:cNvSpPr>
      </cdr:nvSpPr>
      <cdr:spPr>
        <a:xfrm>
          <a:off x="104775" y="0"/>
          <a:ext cx="36195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666750</xdr:colOff>
      <xdr:row>35</xdr:row>
      <xdr:rowOff>0</xdr:rowOff>
    </xdr:to>
    <xdr:graphicFrame>
      <xdr:nvGraphicFramePr>
        <xdr:cNvPr id="1" name="Chart 9"/>
        <xdr:cNvGraphicFramePr/>
      </xdr:nvGraphicFramePr>
      <xdr:xfrm>
        <a:off x="0" y="11001375"/>
        <a:ext cx="65913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cdr:y>
    </cdr:from>
    <cdr:to>
      <cdr:x>0.69975</cdr:x>
      <cdr:y>0.088</cdr:y>
    </cdr:to>
    <cdr:sp>
      <cdr:nvSpPr>
        <cdr:cNvPr id="1" name="Rectangle 1"/>
        <cdr:cNvSpPr>
          <a:spLocks/>
        </cdr:cNvSpPr>
      </cdr:nvSpPr>
      <cdr:spPr>
        <a:xfrm>
          <a:off x="1809750" y="0"/>
          <a:ext cx="264795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0.08225</cdr:x>
      <cdr:y>0.11775</cdr:y>
    </cdr:to>
    <cdr:sp>
      <cdr:nvSpPr>
        <cdr:cNvPr id="1" name="TextBox 4"/>
        <cdr:cNvSpPr txBox="1">
          <a:spLocks noChangeArrowheads="1"/>
        </cdr:cNvSpPr>
      </cdr:nvSpPr>
      <cdr:spPr>
        <a:xfrm>
          <a:off x="0" y="0"/>
          <a:ext cx="590550" cy="3429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0.3745</cdr:x>
      <cdr:y>0</cdr:y>
    </cdr:from>
    <cdr:to>
      <cdr:x>0.60175</cdr:x>
      <cdr:y>0.04825</cdr:y>
    </cdr:to>
    <cdr:sp>
      <cdr:nvSpPr>
        <cdr:cNvPr id="2" name="Rectangle 5"/>
        <cdr:cNvSpPr>
          <a:spLocks/>
        </cdr:cNvSpPr>
      </cdr:nvSpPr>
      <cdr:spPr>
        <a:xfrm>
          <a:off x="2686050" y="0"/>
          <a:ext cx="1628775" cy="142875"/>
        </a:xfrm>
        <a:prstGeom prst="rect">
          <a:avLst/>
        </a:prstGeom>
        <a:solidFill>
          <a:srgbClr val="FFFFFF"/>
        </a:solidFill>
        <a:ln w="9525" cmpd="sng">
          <a:noFill/>
        </a:ln>
      </cdr:spPr>
      <cdr:txBody>
        <a:bodyPr vertOverflow="clip" wrap="square"/>
        <a:p>
          <a:pPr algn="ctr">
            <a:defRPr/>
          </a:pPr>
          <a:r>
            <a:rPr lang="en-US" cap="none" sz="1175" b="0" i="0" u="none" baseline="0">
              <a:latin typeface="ＭＳ Ｐゴシック"/>
              <a:ea typeface="ＭＳ Ｐゴシック"/>
              <a:cs typeface="ＭＳ Ｐゴシック"/>
            </a:rPr>
            <a:t>保険給付費  月別推移</a:t>
          </a:r>
        </a:p>
      </cdr:txBody>
    </cdr:sp>
  </cdr:relSizeAnchor>
  <cdr:relSizeAnchor xmlns:cdr="http://schemas.openxmlformats.org/drawingml/2006/chartDrawing">
    <cdr:from>
      <cdr:x>0.007</cdr:x>
      <cdr:y>0.005</cdr:y>
    </cdr:from>
    <cdr:to>
      <cdr:x>0.11025</cdr:x>
      <cdr:y>0.06725</cdr:y>
    </cdr:to>
    <cdr:sp>
      <cdr:nvSpPr>
        <cdr:cNvPr id="3" name="Rectangle 6"/>
        <cdr:cNvSpPr>
          <a:spLocks/>
        </cdr:cNvSpPr>
      </cdr:nvSpPr>
      <cdr:spPr>
        <a:xfrm>
          <a:off x="47625" y="9525"/>
          <a:ext cx="742950" cy="180975"/>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66</xdr:row>
      <xdr:rowOff>76200</xdr:rowOff>
    </xdr:from>
    <xdr:to>
      <xdr:col>11</xdr:col>
      <xdr:colOff>9525</xdr:colOff>
      <xdr:row>85</xdr:row>
      <xdr:rowOff>57150</xdr:rowOff>
    </xdr:to>
    <xdr:graphicFrame>
      <xdr:nvGraphicFramePr>
        <xdr:cNvPr id="1" name="Chart 6"/>
        <xdr:cNvGraphicFramePr/>
      </xdr:nvGraphicFramePr>
      <xdr:xfrm>
        <a:off x="57150" y="10153650"/>
        <a:ext cx="7181850" cy="2876550"/>
      </xdr:xfrm>
      <a:graphic>
        <a:graphicData uri="http://schemas.openxmlformats.org/drawingml/2006/chart">
          <c:chart xmlns:c="http://schemas.openxmlformats.org/drawingml/2006/chart" r:id="rId1"/>
        </a:graphicData>
      </a:graphic>
    </xdr:graphicFrame>
    <xdr:clientData/>
  </xdr:twoCellAnchor>
  <xdr:twoCellAnchor>
    <xdr:from>
      <xdr:col>13</xdr:col>
      <xdr:colOff>66675</xdr:colOff>
      <xdr:row>65</xdr:row>
      <xdr:rowOff>114300</xdr:rowOff>
    </xdr:from>
    <xdr:to>
      <xdr:col>20</xdr:col>
      <xdr:colOff>314325</xdr:colOff>
      <xdr:row>82</xdr:row>
      <xdr:rowOff>142875</xdr:rowOff>
    </xdr:to>
    <xdr:graphicFrame>
      <xdr:nvGraphicFramePr>
        <xdr:cNvPr id="2" name="Chart 9"/>
        <xdr:cNvGraphicFramePr/>
      </xdr:nvGraphicFramePr>
      <xdr:xfrm>
        <a:off x="8724900" y="10039350"/>
        <a:ext cx="5000625" cy="26193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0.3075</cdr:x>
      <cdr:y>0.07575</cdr:y>
    </cdr:from>
    <cdr:to>
      <cdr:x>0.66925</cdr:x>
      <cdr:y>0.13625</cdr:y>
    </cdr:to>
    <cdr:sp>
      <cdr:nvSpPr>
        <cdr:cNvPr id="1" name="Rectangle 1"/>
        <cdr:cNvSpPr>
          <a:spLocks/>
        </cdr:cNvSpPr>
      </cdr:nvSpPr>
      <cdr:spPr>
        <a:xfrm>
          <a:off x="1752600" y="276225"/>
          <a:ext cx="2066925" cy="219075"/>
        </a:xfrm>
        <a:prstGeom prst="rect">
          <a:avLst/>
        </a:prstGeom>
        <a:solidFill>
          <a:srgbClr val="FFFFFF"/>
        </a:solidFill>
        <a:ln w="9525" cmpd="sng">
          <a:noFill/>
        </a:ln>
      </cdr:spPr>
      <cdr:txBody>
        <a:bodyPr vertOverflow="clip" wrap="square"/>
        <a:p>
          <a:pPr algn="l">
            <a:defRPr/>
          </a:pPr>
          <a:r>
            <a:rPr lang="en-US" cap="none" sz="17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0.07625</cdr:y>
    </cdr:from>
    <cdr:to>
      <cdr:x>0.8345</cdr:x>
      <cdr:y>0.13525</cdr:y>
    </cdr:to>
    <cdr:sp>
      <cdr:nvSpPr>
        <cdr:cNvPr id="1" name="Rectangle 1"/>
        <cdr:cNvSpPr>
          <a:spLocks/>
        </cdr:cNvSpPr>
      </cdr:nvSpPr>
      <cdr:spPr>
        <a:xfrm>
          <a:off x="1524000" y="266700"/>
          <a:ext cx="2828925" cy="209550"/>
        </a:xfrm>
        <a:prstGeom prst="rect">
          <a:avLst/>
        </a:prstGeom>
        <a:solidFill>
          <a:srgbClr val="FFFFFF"/>
        </a:solidFill>
        <a:ln w="9525" cmpd="sng">
          <a:noFill/>
        </a:ln>
      </cdr:spPr>
      <cdr:txBody>
        <a:bodyPr vertOverflow="clip" wrap="square"/>
        <a:p>
          <a:pPr algn="l">
            <a:defRPr/>
          </a:pPr>
          <a:r>
            <a:rPr lang="en-US" cap="none" sz="17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91"/>
  <sheetViews>
    <sheetView tabSelected="1" zoomScaleSheetLayoutView="100" workbookViewId="0" topLeftCell="A1">
      <selection activeCell="A1" sqref="A1"/>
    </sheetView>
  </sheetViews>
  <sheetFormatPr defaultColWidth="9.00390625" defaultRowHeight="20.25" customHeight="1"/>
  <cols>
    <col min="1" max="2" width="2.875" style="70" customWidth="1"/>
    <col min="3" max="25" width="2.75390625" style="70" customWidth="1"/>
    <col min="26" max="26" width="10.125" style="70" bestFit="1" customWidth="1"/>
    <col min="27" max="16384" width="1.625" style="70" customWidth="1"/>
  </cols>
  <sheetData>
    <row r="1" spans="1:13" ht="18" customHeight="1">
      <c r="A1" s="69" t="s">
        <v>82</v>
      </c>
      <c r="B1" s="69"/>
      <c r="C1" s="69"/>
      <c r="D1" s="69"/>
      <c r="E1" s="69"/>
      <c r="F1" s="69"/>
      <c r="G1" s="69"/>
      <c r="H1" s="69"/>
      <c r="I1" s="69"/>
      <c r="J1" s="69"/>
      <c r="K1" s="69"/>
      <c r="L1" s="69"/>
      <c r="M1" s="69"/>
    </row>
    <row r="2" spans="1:13" ht="18" customHeight="1">
      <c r="A2" s="297" t="s">
        <v>201</v>
      </c>
      <c r="B2" s="297"/>
      <c r="C2" s="297"/>
      <c r="D2" s="297"/>
      <c r="E2" s="297"/>
      <c r="F2" s="297"/>
      <c r="G2" s="297"/>
      <c r="H2" s="297"/>
      <c r="I2" s="297"/>
      <c r="J2" s="297"/>
      <c r="K2" s="297"/>
      <c r="L2" s="297"/>
      <c r="M2" s="297"/>
    </row>
    <row r="3" spans="2:27" ht="18" customHeight="1" thickBot="1">
      <c r="B3" s="70" t="s">
        <v>185</v>
      </c>
      <c r="X3" s="71"/>
      <c r="Y3" s="71"/>
      <c r="Z3" s="72" t="s">
        <v>134</v>
      </c>
      <c r="AA3" s="71"/>
    </row>
    <row r="4" spans="1:26" ht="18" customHeight="1">
      <c r="A4" s="311" t="s">
        <v>174</v>
      </c>
      <c r="B4" s="312"/>
      <c r="C4" s="296" t="s">
        <v>175</v>
      </c>
      <c r="D4" s="303"/>
      <c r="E4" s="303"/>
      <c r="F4" s="303"/>
      <c r="G4" s="303"/>
      <c r="H4" s="296" t="s">
        <v>70</v>
      </c>
      <c r="I4" s="296"/>
      <c r="J4" s="296"/>
      <c r="K4" s="296" t="s">
        <v>83</v>
      </c>
      <c r="L4" s="296"/>
      <c r="M4" s="296"/>
      <c r="N4" s="296" t="s">
        <v>84</v>
      </c>
      <c r="O4" s="296"/>
      <c r="P4" s="296"/>
      <c r="Q4" s="296" t="s">
        <v>85</v>
      </c>
      <c r="R4" s="296"/>
      <c r="S4" s="296"/>
      <c r="T4" s="296" t="s">
        <v>86</v>
      </c>
      <c r="U4" s="296"/>
      <c r="V4" s="296"/>
      <c r="W4" s="296" t="s">
        <v>87</v>
      </c>
      <c r="X4" s="296"/>
      <c r="Y4" s="296"/>
      <c r="Z4" s="317" t="s">
        <v>124</v>
      </c>
    </row>
    <row r="5" spans="1:26" ht="18" customHeight="1">
      <c r="A5" s="313"/>
      <c r="B5" s="314"/>
      <c r="C5" s="304"/>
      <c r="D5" s="304"/>
      <c r="E5" s="304"/>
      <c r="F5" s="304"/>
      <c r="G5" s="304"/>
      <c r="H5" s="280"/>
      <c r="I5" s="280"/>
      <c r="J5" s="280"/>
      <c r="K5" s="280"/>
      <c r="L5" s="280"/>
      <c r="M5" s="280"/>
      <c r="N5" s="280"/>
      <c r="O5" s="280"/>
      <c r="P5" s="280"/>
      <c r="Q5" s="280"/>
      <c r="R5" s="280"/>
      <c r="S5" s="280"/>
      <c r="T5" s="280"/>
      <c r="U5" s="280"/>
      <c r="V5" s="280"/>
      <c r="W5" s="280"/>
      <c r="X5" s="280"/>
      <c r="Y5" s="280"/>
      <c r="Z5" s="318"/>
    </row>
    <row r="6" spans="1:26" ht="18" customHeight="1">
      <c r="A6" s="305" t="s">
        <v>74</v>
      </c>
      <c r="B6" s="306"/>
      <c r="C6" s="286" t="s">
        <v>114</v>
      </c>
      <c r="D6" s="287"/>
      <c r="E6" s="287"/>
      <c r="F6" s="287"/>
      <c r="G6" s="287"/>
      <c r="H6" s="288">
        <v>787</v>
      </c>
      <c r="I6" s="288"/>
      <c r="J6" s="288"/>
      <c r="K6" s="288">
        <v>2946</v>
      </c>
      <c r="L6" s="288"/>
      <c r="M6" s="288"/>
      <c r="N6" s="288">
        <v>1827</v>
      </c>
      <c r="O6" s="288"/>
      <c r="P6" s="288"/>
      <c r="Q6" s="288">
        <v>908</v>
      </c>
      <c r="R6" s="288"/>
      <c r="S6" s="288"/>
      <c r="T6" s="288">
        <v>727</v>
      </c>
      <c r="U6" s="288"/>
      <c r="V6" s="288"/>
      <c r="W6" s="288">
        <v>538</v>
      </c>
      <c r="X6" s="288"/>
      <c r="Y6" s="288"/>
      <c r="Z6" s="138">
        <f aca="true" t="shared" si="0" ref="Z6:Z41">SUM(H6:Y6)</f>
        <v>7733</v>
      </c>
    </row>
    <row r="7" spans="1:26" ht="18" customHeight="1">
      <c r="A7" s="305"/>
      <c r="B7" s="306"/>
      <c r="C7" s="268" t="s">
        <v>115</v>
      </c>
      <c r="D7" s="269"/>
      <c r="E7" s="269"/>
      <c r="F7" s="269"/>
      <c r="G7" s="269"/>
      <c r="H7" s="267">
        <v>10</v>
      </c>
      <c r="I7" s="267"/>
      <c r="J7" s="267"/>
      <c r="K7" s="267">
        <v>76</v>
      </c>
      <c r="L7" s="267"/>
      <c r="M7" s="267"/>
      <c r="N7" s="267">
        <v>99</v>
      </c>
      <c r="O7" s="267"/>
      <c r="P7" s="267"/>
      <c r="Q7" s="267">
        <v>56</v>
      </c>
      <c r="R7" s="267"/>
      <c r="S7" s="267"/>
      <c r="T7" s="267">
        <v>48</v>
      </c>
      <c r="U7" s="267"/>
      <c r="V7" s="267"/>
      <c r="W7" s="267">
        <v>41</v>
      </c>
      <c r="X7" s="267"/>
      <c r="Y7" s="267"/>
      <c r="Z7" s="139">
        <f t="shared" si="0"/>
        <v>330</v>
      </c>
    </row>
    <row r="8" spans="1:26" ht="18" customHeight="1">
      <c r="A8" s="307"/>
      <c r="B8" s="308"/>
      <c r="C8" s="263" t="s">
        <v>136</v>
      </c>
      <c r="D8" s="264"/>
      <c r="E8" s="264"/>
      <c r="F8" s="264"/>
      <c r="G8" s="264"/>
      <c r="H8" s="265">
        <f>SUM(H6:J7)</f>
        <v>797</v>
      </c>
      <c r="I8" s="265"/>
      <c r="J8" s="265"/>
      <c r="K8" s="265">
        <f>SUM(K6:M7)</f>
        <v>3022</v>
      </c>
      <c r="L8" s="265"/>
      <c r="M8" s="265"/>
      <c r="N8" s="265">
        <f>SUM(N6:P7)</f>
        <v>1926</v>
      </c>
      <c r="O8" s="265"/>
      <c r="P8" s="265"/>
      <c r="Q8" s="265">
        <f>SUM(Q6:S7)</f>
        <v>964</v>
      </c>
      <c r="R8" s="265"/>
      <c r="S8" s="265"/>
      <c r="T8" s="265">
        <f>SUM(T6:V7)</f>
        <v>775</v>
      </c>
      <c r="U8" s="265"/>
      <c r="V8" s="265"/>
      <c r="W8" s="265">
        <f>SUM(W6:Y7)</f>
        <v>579</v>
      </c>
      <c r="X8" s="265"/>
      <c r="Y8" s="265"/>
      <c r="Z8" s="140">
        <f t="shared" si="0"/>
        <v>8063</v>
      </c>
    </row>
    <row r="9" spans="1:26" ht="18" customHeight="1">
      <c r="A9" s="309" t="s">
        <v>142</v>
      </c>
      <c r="B9" s="310"/>
      <c r="C9" s="286" t="s">
        <v>114</v>
      </c>
      <c r="D9" s="287"/>
      <c r="E9" s="287"/>
      <c r="F9" s="287"/>
      <c r="G9" s="287"/>
      <c r="H9" s="288">
        <v>855</v>
      </c>
      <c r="I9" s="288"/>
      <c r="J9" s="288"/>
      <c r="K9" s="288">
        <v>2960</v>
      </c>
      <c r="L9" s="288"/>
      <c r="M9" s="288"/>
      <c r="N9" s="288">
        <v>1867</v>
      </c>
      <c r="O9" s="288"/>
      <c r="P9" s="288"/>
      <c r="Q9" s="288">
        <v>951</v>
      </c>
      <c r="R9" s="288"/>
      <c r="S9" s="288"/>
      <c r="T9" s="288">
        <v>753</v>
      </c>
      <c r="U9" s="288"/>
      <c r="V9" s="288"/>
      <c r="W9" s="288">
        <v>543</v>
      </c>
      <c r="X9" s="288"/>
      <c r="Y9" s="288"/>
      <c r="Z9" s="138">
        <f t="shared" si="0"/>
        <v>7929</v>
      </c>
    </row>
    <row r="10" spans="1:26" s="73" customFormat="1" ht="18" customHeight="1">
      <c r="A10" s="305"/>
      <c r="B10" s="306"/>
      <c r="C10" s="268" t="s">
        <v>115</v>
      </c>
      <c r="D10" s="269"/>
      <c r="E10" s="269"/>
      <c r="F10" s="269"/>
      <c r="G10" s="269"/>
      <c r="H10" s="267">
        <v>8</v>
      </c>
      <c r="I10" s="267"/>
      <c r="J10" s="267"/>
      <c r="K10" s="267">
        <v>78</v>
      </c>
      <c r="L10" s="267"/>
      <c r="M10" s="267"/>
      <c r="N10" s="267">
        <v>105</v>
      </c>
      <c r="O10" s="267"/>
      <c r="P10" s="267"/>
      <c r="Q10" s="267">
        <v>61</v>
      </c>
      <c r="R10" s="267"/>
      <c r="S10" s="267"/>
      <c r="T10" s="267">
        <v>46</v>
      </c>
      <c r="U10" s="267"/>
      <c r="V10" s="267"/>
      <c r="W10" s="267">
        <v>40</v>
      </c>
      <c r="X10" s="267"/>
      <c r="Y10" s="267"/>
      <c r="Z10" s="139">
        <f t="shared" si="0"/>
        <v>338</v>
      </c>
    </row>
    <row r="11" spans="1:26" s="73" customFormat="1" ht="18" customHeight="1">
      <c r="A11" s="307"/>
      <c r="B11" s="308"/>
      <c r="C11" s="263" t="s">
        <v>136</v>
      </c>
      <c r="D11" s="264"/>
      <c r="E11" s="264"/>
      <c r="F11" s="264"/>
      <c r="G11" s="264"/>
      <c r="H11" s="285">
        <f>SUM(H9:J10)</f>
        <v>863</v>
      </c>
      <c r="I11" s="285"/>
      <c r="J11" s="285"/>
      <c r="K11" s="285">
        <f>SUM(K9:M10)</f>
        <v>3038</v>
      </c>
      <c r="L11" s="285"/>
      <c r="M11" s="285"/>
      <c r="N11" s="285">
        <f>SUM(N9:P10)</f>
        <v>1972</v>
      </c>
      <c r="O11" s="285"/>
      <c r="P11" s="285"/>
      <c r="Q11" s="285">
        <f>SUM(Q9:S10)</f>
        <v>1012</v>
      </c>
      <c r="R11" s="285"/>
      <c r="S11" s="285"/>
      <c r="T11" s="285">
        <f>SUM(T9:V10)</f>
        <v>799</v>
      </c>
      <c r="U11" s="285"/>
      <c r="V11" s="285"/>
      <c r="W11" s="285">
        <f>SUM(W9:Y10)</f>
        <v>583</v>
      </c>
      <c r="X11" s="285"/>
      <c r="Y11" s="285"/>
      <c r="Z11" s="141">
        <f t="shared" si="0"/>
        <v>8267</v>
      </c>
    </row>
    <row r="12" spans="1:26" ht="18" customHeight="1">
      <c r="A12" s="305" t="s">
        <v>9</v>
      </c>
      <c r="B12" s="306"/>
      <c r="C12" s="286" t="s">
        <v>114</v>
      </c>
      <c r="D12" s="287"/>
      <c r="E12" s="287"/>
      <c r="F12" s="287"/>
      <c r="G12" s="287"/>
      <c r="H12" s="288">
        <v>860</v>
      </c>
      <c r="I12" s="288"/>
      <c r="J12" s="288"/>
      <c r="K12" s="288">
        <v>3025</v>
      </c>
      <c r="L12" s="288"/>
      <c r="M12" s="288"/>
      <c r="N12" s="288">
        <v>1845</v>
      </c>
      <c r="O12" s="288"/>
      <c r="P12" s="288"/>
      <c r="Q12" s="288">
        <v>993</v>
      </c>
      <c r="R12" s="288"/>
      <c r="S12" s="288"/>
      <c r="T12" s="288">
        <v>760</v>
      </c>
      <c r="U12" s="288"/>
      <c r="V12" s="288"/>
      <c r="W12" s="288">
        <v>556</v>
      </c>
      <c r="X12" s="288"/>
      <c r="Y12" s="288"/>
      <c r="Z12" s="138">
        <f>SUM(H12:Y12)</f>
        <v>8039</v>
      </c>
    </row>
    <row r="13" spans="1:26" ht="18" customHeight="1">
      <c r="A13" s="305"/>
      <c r="B13" s="306"/>
      <c r="C13" s="268" t="s">
        <v>115</v>
      </c>
      <c r="D13" s="269"/>
      <c r="E13" s="269"/>
      <c r="F13" s="269"/>
      <c r="G13" s="269"/>
      <c r="H13" s="267">
        <v>9</v>
      </c>
      <c r="I13" s="267"/>
      <c r="J13" s="267"/>
      <c r="K13" s="267">
        <v>77</v>
      </c>
      <c r="L13" s="267"/>
      <c r="M13" s="267"/>
      <c r="N13" s="267">
        <v>103</v>
      </c>
      <c r="O13" s="267"/>
      <c r="P13" s="267"/>
      <c r="Q13" s="267">
        <v>56</v>
      </c>
      <c r="R13" s="267"/>
      <c r="S13" s="267"/>
      <c r="T13" s="267">
        <v>52</v>
      </c>
      <c r="U13" s="267"/>
      <c r="V13" s="267"/>
      <c r="W13" s="267">
        <v>41</v>
      </c>
      <c r="X13" s="267"/>
      <c r="Y13" s="267"/>
      <c r="Z13" s="139">
        <f t="shared" si="0"/>
        <v>338</v>
      </c>
    </row>
    <row r="14" spans="1:26" ht="18" customHeight="1">
      <c r="A14" s="307"/>
      <c r="B14" s="308"/>
      <c r="C14" s="263" t="s">
        <v>136</v>
      </c>
      <c r="D14" s="264"/>
      <c r="E14" s="264"/>
      <c r="F14" s="264"/>
      <c r="G14" s="264"/>
      <c r="H14" s="265">
        <f>SUM(H12:J13)</f>
        <v>869</v>
      </c>
      <c r="I14" s="265"/>
      <c r="J14" s="265"/>
      <c r="K14" s="265">
        <f>SUM(K12:M13)</f>
        <v>3102</v>
      </c>
      <c r="L14" s="265"/>
      <c r="M14" s="265"/>
      <c r="N14" s="265">
        <f>SUM(N12:P13)</f>
        <v>1948</v>
      </c>
      <c r="O14" s="265"/>
      <c r="P14" s="265"/>
      <c r="Q14" s="265">
        <f>SUM(Q12:S13)</f>
        <v>1049</v>
      </c>
      <c r="R14" s="265"/>
      <c r="S14" s="265"/>
      <c r="T14" s="265">
        <f>SUM(T12:V13)</f>
        <v>812</v>
      </c>
      <c r="U14" s="265"/>
      <c r="V14" s="265"/>
      <c r="W14" s="265">
        <f>SUM(W12:Y13)</f>
        <v>597</v>
      </c>
      <c r="X14" s="265"/>
      <c r="Y14" s="265"/>
      <c r="Z14" s="140">
        <f t="shared" si="0"/>
        <v>8377</v>
      </c>
    </row>
    <row r="15" spans="1:26" ht="18" customHeight="1">
      <c r="A15" s="309" t="s">
        <v>10</v>
      </c>
      <c r="B15" s="310"/>
      <c r="C15" s="286" t="s">
        <v>114</v>
      </c>
      <c r="D15" s="287"/>
      <c r="E15" s="287"/>
      <c r="F15" s="287"/>
      <c r="G15" s="287"/>
      <c r="H15" s="260">
        <v>919</v>
      </c>
      <c r="I15" s="260"/>
      <c r="J15" s="260"/>
      <c r="K15" s="260">
        <v>3145</v>
      </c>
      <c r="L15" s="260"/>
      <c r="M15" s="260"/>
      <c r="N15" s="260">
        <v>1810</v>
      </c>
      <c r="O15" s="260"/>
      <c r="P15" s="260"/>
      <c r="Q15" s="260">
        <v>1021</v>
      </c>
      <c r="R15" s="260"/>
      <c r="S15" s="260"/>
      <c r="T15" s="260">
        <v>778</v>
      </c>
      <c r="U15" s="260"/>
      <c r="V15" s="260"/>
      <c r="W15" s="260">
        <v>560</v>
      </c>
      <c r="X15" s="260"/>
      <c r="Y15" s="260"/>
      <c r="Z15" s="142">
        <f t="shared" si="0"/>
        <v>8233</v>
      </c>
    </row>
    <row r="16" spans="1:26" ht="18" customHeight="1">
      <c r="A16" s="305"/>
      <c r="B16" s="306"/>
      <c r="C16" s="268" t="s">
        <v>115</v>
      </c>
      <c r="D16" s="269"/>
      <c r="E16" s="269"/>
      <c r="F16" s="269"/>
      <c r="G16" s="269"/>
      <c r="H16" s="267">
        <v>9</v>
      </c>
      <c r="I16" s="267"/>
      <c r="J16" s="267"/>
      <c r="K16" s="267">
        <v>82</v>
      </c>
      <c r="L16" s="267"/>
      <c r="M16" s="267"/>
      <c r="N16" s="267">
        <v>101</v>
      </c>
      <c r="O16" s="267"/>
      <c r="P16" s="267"/>
      <c r="Q16" s="267">
        <v>59</v>
      </c>
      <c r="R16" s="267"/>
      <c r="S16" s="267"/>
      <c r="T16" s="267">
        <v>52</v>
      </c>
      <c r="U16" s="267"/>
      <c r="V16" s="267"/>
      <c r="W16" s="267">
        <v>44</v>
      </c>
      <c r="X16" s="267"/>
      <c r="Y16" s="267"/>
      <c r="Z16" s="139">
        <f t="shared" si="0"/>
        <v>347</v>
      </c>
    </row>
    <row r="17" spans="1:26" ht="18" customHeight="1">
      <c r="A17" s="307"/>
      <c r="B17" s="308"/>
      <c r="C17" s="263" t="s">
        <v>136</v>
      </c>
      <c r="D17" s="264"/>
      <c r="E17" s="264"/>
      <c r="F17" s="264"/>
      <c r="G17" s="264"/>
      <c r="H17" s="285">
        <f>SUM(H15:J16)</f>
        <v>928</v>
      </c>
      <c r="I17" s="285"/>
      <c r="J17" s="285"/>
      <c r="K17" s="285">
        <f>SUM(K15:M16)</f>
        <v>3227</v>
      </c>
      <c r="L17" s="285"/>
      <c r="M17" s="285"/>
      <c r="N17" s="285">
        <f>SUM(N15:P16)</f>
        <v>1911</v>
      </c>
      <c r="O17" s="285"/>
      <c r="P17" s="285"/>
      <c r="Q17" s="285">
        <f>SUM(Q15:S16)</f>
        <v>1080</v>
      </c>
      <c r="R17" s="285"/>
      <c r="S17" s="285"/>
      <c r="T17" s="285">
        <f>SUM(T15:V16)</f>
        <v>830</v>
      </c>
      <c r="U17" s="285"/>
      <c r="V17" s="285"/>
      <c r="W17" s="285">
        <f>SUM(W15:Y16)</f>
        <v>604</v>
      </c>
      <c r="X17" s="285"/>
      <c r="Y17" s="285"/>
      <c r="Z17" s="141">
        <f t="shared" si="0"/>
        <v>8580</v>
      </c>
    </row>
    <row r="18" spans="1:26" ht="18" customHeight="1">
      <c r="A18" s="305" t="s">
        <v>11</v>
      </c>
      <c r="B18" s="306"/>
      <c r="C18" s="286" t="s">
        <v>114</v>
      </c>
      <c r="D18" s="287"/>
      <c r="E18" s="287"/>
      <c r="F18" s="287"/>
      <c r="G18" s="287"/>
      <c r="H18" s="288">
        <v>943</v>
      </c>
      <c r="I18" s="288"/>
      <c r="J18" s="288"/>
      <c r="K18" s="288">
        <v>3196</v>
      </c>
      <c r="L18" s="288"/>
      <c r="M18" s="288"/>
      <c r="N18" s="288">
        <v>1796</v>
      </c>
      <c r="O18" s="288"/>
      <c r="P18" s="288"/>
      <c r="Q18" s="288">
        <v>1038</v>
      </c>
      <c r="R18" s="288"/>
      <c r="S18" s="288"/>
      <c r="T18" s="288">
        <v>791</v>
      </c>
      <c r="U18" s="288"/>
      <c r="V18" s="288"/>
      <c r="W18" s="288">
        <v>570</v>
      </c>
      <c r="X18" s="288"/>
      <c r="Y18" s="288"/>
      <c r="Z18" s="138">
        <f t="shared" si="0"/>
        <v>8334</v>
      </c>
    </row>
    <row r="19" spans="1:26" ht="18" customHeight="1">
      <c r="A19" s="305"/>
      <c r="B19" s="306"/>
      <c r="C19" s="268" t="s">
        <v>115</v>
      </c>
      <c r="D19" s="269"/>
      <c r="E19" s="269"/>
      <c r="F19" s="269"/>
      <c r="G19" s="269"/>
      <c r="H19" s="267">
        <v>11</v>
      </c>
      <c r="I19" s="267"/>
      <c r="J19" s="267"/>
      <c r="K19" s="267">
        <v>97</v>
      </c>
      <c r="L19" s="267"/>
      <c r="M19" s="267"/>
      <c r="N19" s="267">
        <v>96</v>
      </c>
      <c r="O19" s="267"/>
      <c r="P19" s="267"/>
      <c r="Q19" s="267">
        <v>60</v>
      </c>
      <c r="R19" s="267"/>
      <c r="S19" s="267"/>
      <c r="T19" s="267">
        <v>52</v>
      </c>
      <c r="U19" s="267"/>
      <c r="V19" s="267"/>
      <c r="W19" s="267">
        <v>40</v>
      </c>
      <c r="X19" s="267"/>
      <c r="Y19" s="267"/>
      <c r="Z19" s="139">
        <f t="shared" si="0"/>
        <v>356</v>
      </c>
    </row>
    <row r="20" spans="1:26" ht="18" customHeight="1">
      <c r="A20" s="307"/>
      <c r="B20" s="308"/>
      <c r="C20" s="263" t="s">
        <v>136</v>
      </c>
      <c r="D20" s="264"/>
      <c r="E20" s="264"/>
      <c r="F20" s="264"/>
      <c r="G20" s="264"/>
      <c r="H20" s="265">
        <f>SUM(H18:J19)</f>
        <v>954</v>
      </c>
      <c r="I20" s="265"/>
      <c r="J20" s="265"/>
      <c r="K20" s="265">
        <f>SUM(K18:M19)</f>
        <v>3293</v>
      </c>
      <c r="L20" s="265"/>
      <c r="M20" s="265"/>
      <c r="N20" s="265">
        <f>SUM(N18:P19)</f>
        <v>1892</v>
      </c>
      <c r="O20" s="265"/>
      <c r="P20" s="265"/>
      <c r="Q20" s="265">
        <f>SUM(Q18:S19)</f>
        <v>1098</v>
      </c>
      <c r="R20" s="265"/>
      <c r="S20" s="265"/>
      <c r="T20" s="265">
        <f>SUM(T18:V19)</f>
        <v>843</v>
      </c>
      <c r="U20" s="265"/>
      <c r="V20" s="265"/>
      <c r="W20" s="265">
        <f>SUM(W18:Y19)</f>
        <v>610</v>
      </c>
      <c r="X20" s="265"/>
      <c r="Y20" s="265"/>
      <c r="Z20" s="140">
        <f t="shared" si="0"/>
        <v>8690</v>
      </c>
    </row>
    <row r="21" spans="1:26" ht="18" customHeight="1">
      <c r="A21" s="309" t="s">
        <v>12</v>
      </c>
      <c r="B21" s="310"/>
      <c r="C21" s="286" t="s">
        <v>114</v>
      </c>
      <c r="D21" s="287"/>
      <c r="E21" s="287"/>
      <c r="F21" s="287"/>
      <c r="G21" s="287"/>
      <c r="H21" s="260">
        <v>958</v>
      </c>
      <c r="I21" s="260"/>
      <c r="J21" s="260"/>
      <c r="K21" s="260">
        <v>3295</v>
      </c>
      <c r="L21" s="260"/>
      <c r="M21" s="260"/>
      <c r="N21" s="260">
        <v>1810</v>
      </c>
      <c r="O21" s="260"/>
      <c r="P21" s="260"/>
      <c r="Q21" s="260">
        <v>1067</v>
      </c>
      <c r="R21" s="260"/>
      <c r="S21" s="260"/>
      <c r="T21" s="260">
        <v>801</v>
      </c>
      <c r="U21" s="260"/>
      <c r="V21" s="260"/>
      <c r="W21" s="260">
        <v>576</v>
      </c>
      <c r="X21" s="260"/>
      <c r="Y21" s="260"/>
      <c r="Z21" s="142">
        <f t="shared" si="0"/>
        <v>8507</v>
      </c>
    </row>
    <row r="22" spans="1:26" ht="18" customHeight="1">
      <c r="A22" s="305"/>
      <c r="B22" s="306"/>
      <c r="C22" s="268" t="s">
        <v>115</v>
      </c>
      <c r="D22" s="269"/>
      <c r="E22" s="269"/>
      <c r="F22" s="269"/>
      <c r="G22" s="269"/>
      <c r="H22" s="267">
        <v>16</v>
      </c>
      <c r="I22" s="267"/>
      <c r="J22" s="267"/>
      <c r="K22" s="267">
        <v>104</v>
      </c>
      <c r="L22" s="267"/>
      <c r="M22" s="267"/>
      <c r="N22" s="267">
        <v>98</v>
      </c>
      <c r="O22" s="267"/>
      <c r="P22" s="267"/>
      <c r="Q22" s="267">
        <v>65</v>
      </c>
      <c r="R22" s="267"/>
      <c r="S22" s="267"/>
      <c r="T22" s="267">
        <v>50</v>
      </c>
      <c r="U22" s="267"/>
      <c r="V22" s="267"/>
      <c r="W22" s="267">
        <v>37</v>
      </c>
      <c r="X22" s="267"/>
      <c r="Y22" s="267"/>
      <c r="Z22" s="139">
        <f t="shared" si="0"/>
        <v>370</v>
      </c>
    </row>
    <row r="23" spans="1:26" ht="18" customHeight="1">
      <c r="A23" s="307"/>
      <c r="B23" s="308"/>
      <c r="C23" s="263" t="s">
        <v>136</v>
      </c>
      <c r="D23" s="264"/>
      <c r="E23" s="264"/>
      <c r="F23" s="264"/>
      <c r="G23" s="264"/>
      <c r="H23" s="285">
        <f>SUM(H21:J22)</f>
        <v>974</v>
      </c>
      <c r="I23" s="285"/>
      <c r="J23" s="285"/>
      <c r="K23" s="285">
        <f>SUM(K21:M22)</f>
        <v>3399</v>
      </c>
      <c r="L23" s="285"/>
      <c r="M23" s="285"/>
      <c r="N23" s="285">
        <f>SUM(N21:P22)</f>
        <v>1908</v>
      </c>
      <c r="O23" s="285"/>
      <c r="P23" s="285"/>
      <c r="Q23" s="285">
        <f>SUM(Q21:S22)</f>
        <v>1132</v>
      </c>
      <c r="R23" s="285"/>
      <c r="S23" s="285"/>
      <c r="T23" s="285">
        <f>SUM(T21:V22)</f>
        <v>851</v>
      </c>
      <c r="U23" s="285"/>
      <c r="V23" s="285"/>
      <c r="W23" s="285">
        <f>SUM(W21:Y22)</f>
        <v>613</v>
      </c>
      <c r="X23" s="285"/>
      <c r="Y23" s="285"/>
      <c r="Z23" s="141">
        <f t="shared" si="0"/>
        <v>8877</v>
      </c>
    </row>
    <row r="24" spans="1:26" ht="18" customHeight="1">
      <c r="A24" s="305" t="s">
        <v>13</v>
      </c>
      <c r="B24" s="306"/>
      <c r="C24" s="286" t="s">
        <v>114</v>
      </c>
      <c r="D24" s="287"/>
      <c r="E24" s="287"/>
      <c r="F24" s="287"/>
      <c r="G24" s="287"/>
      <c r="H24" s="288">
        <v>999</v>
      </c>
      <c r="I24" s="288"/>
      <c r="J24" s="288"/>
      <c r="K24" s="288">
        <v>3407</v>
      </c>
      <c r="L24" s="288"/>
      <c r="M24" s="288"/>
      <c r="N24" s="288">
        <v>1781</v>
      </c>
      <c r="O24" s="288"/>
      <c r="P24" s="288"/>
      <c r="Q24" s="288">
        <v>1110</v>
      </c>
      <c r="R24" s="288"/>
      <c r="S24" s="288"/>
      <c r="T24" s="288">
        <v>808</v>
      </c>
      <c r="U24" s="288"/>
      <c r="V24" s="288"/>
      <c r="W24" s="288">
        <v>580</v>
      </c>
      <c r="X24" s="288"/>
      <c r="Y24" s="288"/>
      <c r="Z24" s="138">
        <f t="shared" si="0"/>
        <v>8685</v>
      </c>
    </row>
    <row r="25" spans="1:26" ht="18" customHeight="1">
      <c r="A25" s="305"/>
      <c r="B25" s="306"/>
      <c r="C25" s="268" t="s">
        <v>115</v>
      </c>
      <c r="D25" s="269"/>
      <c r="E25" s="269"/>
      <c r="F25" s="269"/>
      <c r="G25" s="269"/>
      <c r="H25" s="267">
        <v>15</v>
      </c>
      <c r="I25" s="267"/>
      <c r="J25" s="267"/>
      <c r="K25" s="267">
        <v>112</v>
      </c>
      <c r="L25" s="267"/>
      <c r="M25" s="267"/>
      <c r="N25" s="267">
        <v>92</v>
      </c>
      <c r="O25" s="267"/>
      <c r="P25" s="267"/>
      <c r="Q25" s="267">
        <v>66</v>
      </c>
      <c r="R25" s="267"/>
      <c r="S25" s="267"/>
      <c r="T25" s="267">
        <v>48</v>
      </c>
      <c r="U25" s="267"/>
      <c r="V25" s="267"/>
      <c r="W25" s="267">
        <v>40</v>
      </c>
      <c r="X25" s="267"/>
      <c r="Y25" s="267"/>
      <c r="Z25" s="139">
        <f t="shared" si="0"/>
        <v>373</v>
      </c>
    </row>
    <row r="26" spans="1:26" ht="18" customHeight="1">
      <c r="A26" s="307"/>
      <c r="B26" s="308"/>
      <c r="C26" s="263" t="s">
        <v>136</v>
      </c>
      <c r="D26" s="264"/>
      <c r="E26" s="264"/>
      <c r="F26" s="264"/>
      <c r="G26" s="264"/>
      <c r="H26" s="265">
        <f>SUM(H24:J25)</f>
        <v>1014</v>
      </c>
      <c r="I26" s="265"/>
      <c r="J26" s="265"/>
      <c r="K26" s="265">
        <f>SUM(K24:M25)</f>
        <v>3519</v>
      </c>
      <c r="L26" s="265"/>
      <c r="M26" s="265"/>
      <c r="N26" s="265">
        <f>SUM(N24:P25)</f>
        <v>1873</v>
      </c>
      <c r="O26" s="265"/>
      <c r="P26" s="265"/>
      <c r="Q26" s="265">
        <f>SUM(Q24:S25)</f>
        <v>1176</v>
      </c>
      <c r="R26" s="265"/>
      <c r="S26" s="265"/>
      <c r="T26" s="265">
        <f>SUM(T24:V25)</f>
        <v>856</v>
      </c>
      <c r="U26" s="265"/>
      <c r="V26" s="265"/>
      <c r="W26" s="265">
        <f>SUM(W24:Y25)</f>
        <v>620</v>
      </c>
      <c r="X26" s="265"/>
      <c r="Y26" s="265"/>
      <c r="Z26" s="140">
        <f t="shared" si="0"/>
        <v>9058</v>
      </c>
    </row>
    <row r="27" spans="1:26" ht="18" customHeight="1">
      <c r="A27" s="309" t="s">
        <v>14</v>
      </c>
      <c r="B27" s="310"/>
      <c r="C27" s="286" t="s">
        <v>114</v>
      </c>
      <c r="D27" s="287"/>
      <c r="E27" s="287"/>
      <c r="F27" s="287"/>
      <c r="G27" s="287"/>
      <c r="H27" s="260">
        <v>1025</v>
      </c>
      <c r="I27" s="260"/>
      <c r="J27" s="260"/>
      <c r="K27" s="260">
        <v>3426</v>
      </c>
      <c r="L27" s="260"/>
      <c r="M27" s="260"/>
      <c r="N27" s="260">
        <v>1739</v>
      </c>
      <c r="O27" s="260"/>
      <c r="P27" s="260"/>
      <c r="Q27" s="260">
        <v>1119</v>
      </c>
      <c r="R27" s="260"/>
      <c r="S27" s="260"/>
      <c r="T27" s="260">
        <v>816</v>
      </c>
      <c r="U27" s="260"/>
      <c r="V27" s="260"/>
      <c r="W27" s="260">
        <v>584</v>
      </c>
      <c r="X27" s="260"/>
      <c r="Y27" s="260"/>
      <c r="Z27" s="142">
        <f t="shared" si="0"/>
        <v>8709</v>
      </c>
    </row>
    <row r="28" spans="1:26" ht="18" customHeight="1">
      <c r="A28" s="305"/>
      <c r="B28" s="306"/>
      <c r="C28" s="268" t="s">
        <v>115</v>
      </c>
      <c r="D28" s="269"/>
      <c r="E28" s="269"/>
      <c r="F28" s="269"/>
      <c r="G28" s="269"/>
      <c r="H28" s="267">
        <v>17</v>
      </c>
      <c r="I28" s="267"/>
      <c r="J28" s="267"/>
      <c r="K28" s="267">
        <v>111</v>
      </c>
      <c r="L28" s="267"/>
      <c r="M28" s="267"/>
      <c r="N28" s="267">
        <v>87</v>
      </c>
      <c r="O28" s="267"/>
      <c r="P28" s="267"/>
      <c r="Q28" s="267">
        <v>63</v>
      </c>
      <c r="R28" s="267"/>
      <c r="S28" s="267"/>
      <c r="T28" s="267">
        <v>48</v>
      </c>
      <c r="U28" s="267"/>
      <c r="V28" s="267"/>
      <c r="W28" s="267">
        <v>41</v>
      </c>
      <c r="X28" s="267"/>
      <c r="Y28" s="267"/>
      <c r="Z28" s="139">
        <f t="shared" si="0"/>
        <v>367</v>
      </c>
    </row>
    <row r="29" spans="1:26" ht="18" customHeight="1">
      <c r="A29" s="307"/>
      <c r="B29" s="308"/>
      <c r="C29" s="263" t="s">
        <v>136</v>
      </c>
      <c r="D29" s="264"/>
      <c r="E29" s="264"/>
      <c r="F29" s="264"/>
      <c r="G29" s="264"/>
      <c r="H29" s="285">
        <f>SUM(H27:J28)</f>
        <v>1042</v>
      </c>
      <c r="I29" s="285"/>
      <c r="J29" s="285"/>
      <c r="K29" s="285">
        <f>SUM(K27:M28)</f>
        <v>3537</v>
      </c>
      <c r="L29" s="285"/>
      <c r="M29" s="285"/>
      <c r="N29" s="285">
        <f>SUM(N27:P28)</f>
        <v>1826</v>
      </c>
      <c r="O29" s="285"/>
      <c r="P29" s="285"/>
      <c r="Q29" s="285">
        <f>SUM(Q27:S28)</f>
        <v>1182</v>
      </c>
      <c r="R29" s="285"/>
      <c r="S29" s="285"/>
      <c r="T29" s="285">
        <f>SUM(T27:V28)</f>
        <v>864</v>
      </c>
      <c r="U29" s="285"/>
      <c r="V29" s="285"/>
      <c r="W29" s="285">
        <f>SUM(W27:Y28)</f>
        <v>625</v>
      </c>
      <c r="X29" s="285"/>
      <c r="Y29" s="285"/>
      <c r="Z29" s="141">
        <f t="shared" si="0"/>
        <v>9076</v>
      </c>
    </row>
    <row r="30" spans="1:26" ht="18" customHeight="1">
      <c r="A30" s="305" t="s">
        <v>15</v>
      </c>
      <c r="B30" s="306"/>
      <c r="C30" s="286" t="s">
        <v>114</v>
      </c>
      <c r="D30" s="287"/>
      <c r="E30" s="287"/>
      <c r="F30" s="287"/>
      <c r="G30" s="287"/>
      <c r="H30" s="315">
        <v>1066</v>
      </c>
      <c r="I30" s="315"/>
      <c r="J30" s="315"/>
      <c r="K30" s="315">
        <v>3514</v>
      </c>
      <c r="L30" s="315"/>
      <c r="M30" s="315"/>
      <c r="N30" s="315">
        <v>1752</v>
      </c>
      <c r="O30" s="315"/>
      <c r="P30" s="315"/>
      <c r="Q30" s="315">
        <v>1158</v>
      </c>
      <c r="R30" s="315"/>
      <c r="S30" s="315"/>
      <c r="T30" s="315">
        <v>843</v>
      </c>
      <c r="U30" s="315"/>
      <c r="V30" s="315"/>
      <c r="W30" s="315">
        <v>589</v>
      </c>
      <c r="X30" s="315"/>
      <c r="Y30" s="315"/>
      <c r="Z30" s="138">
        <f t="shared" si="0"/>
        <v>8922</v>
      </c>
    </row>
    <row r="31" spans="1:26" ht="18" customHeight="1">
      <c r="A31" s="305"/>
      <c r="B31" s="306"/>
      <c r="C31" s="268" t="s">
        <v>115</v>
      </c>
      <c r="D31" s="269"/>
      <c r="E31" s="269"/>
      <c r="F31" s="269"/>
      <c r="G31" s="269"/>
      <c r="H31" s="267">
        <v>18</v>
      </c>
      <c r="I31" s="267"/>
      <c r="J31" s="267"/>
      <c r="K31" s="267">
        <v>110</v>
      </c>
      <c r="L31" s="267"/>
      <c r="M31" s="267"/>
      <c r="N31" s="267">
        <v>93</v>
      </c>
      <c r="O31" s="267"/>
      <c r="P31" s="267"/>
      <c r="Q31" s="267">
        <v>68</v>
      </c>
      <c r="R31" s="267"/>
      <c r="S31" s="267"/>
      <c r="T31" s="267">
        <v>48</v>
      </c>
      <c r="U31" s="267"/>
      <c r="V31" s="267"/>
      <c r="W31" s="267">
        <v>41</v>
      </c>
      <c r="X31" s="267"/>
      <c r="Y31" s="267"/>
      <c r="Z31" s="139">
        <f t="shared" si="0"/>
        <v>378</v>
      </c>
    </row>
    <row r="32" spans="1:26" ht="18" customHeight="1">
      <c r="A32" s="307"/>
      <c r="B32" s="308"/>
      <c r="C32" s="263" t="s">
        <v>136</v>
      </c>
      <c r="D32" s="264"/>
      <c r="E32" s="264"/>
      <c r="F32" s="264"/>
      <c r="G32" s="264"/>
      <c r="H32" s="265">
        <f>SUM(H30:J31)</f>
        <v>1084</v>
      </c>
      <c r="I32" s="265"/>
      <c r="J32" s="265"/>
      <c r="K32" s="265">
        <f>SUM(K30:M31)</f>
        <v>3624</v>
      </c>
      <c r="L32" s="265"/>
      <c r="M32" s="265"/>
      <c r="N32" s="265">
        <f>SUM(N30:P31)</f>
        <v>1845</v>
      </c>
      <c r="O32" s="265"/>
      <c r="P32" s="265"/>
      <c r="Q32" s="265">
        <f>SUM(Q30:S31)</f>
        <v>1226</v>
      </c>
      <c r="R32" s="265"/>
      <c r="S32" s="265"/>
      <c r="T32" s="265">
        <f>SUM(T30:V31)</f>
        <v>891</v>
      </c>
      <c r="U32" s="265"/>
      <c r="V32" s="265"/>
      <c r="W32" s="265">
        <f>SUM(W30:Y31)</f>
        <v>630</v>
      </c>
      <c r="X32" s="265"/>
      <c r="Y32" s="265"/>
      <c r="Z32" s="140">
        <f t="shared" si="0"/>
        <v>9300</v>
      </c>
    </row>
    <row r="33" spans="1:26" ht="18" customHeight="1">
      <c r="A33" s="309" t="s">
        <v>16</v>
      </c>
      <c r="B33" s="310"/>
      <c r="C33" s="286" t="s">
        <v>114</v>
      </c>
      <c r="D33" s="287"/>
      <c r="E33" s="287"/>
      <c r="F33" s="287"/>
      <c r="G33" s="287"/>
      <c r="H33" s="260">
        <v>1059</v>
      </c>
      <c r="I33" s="260"/>
      <c r="J33" s="260"/>
      <c r="K33" s="260">
        <v>3534</v>
      </c>
      <c r="L33" s="260"/>
      <c r="M33" s="260"/>
      <c r="N33" s="260">
        <v>1738</v>
      </c>
      <c r="O33" s="260"/>
      <c r="P33" s="260"/>
      <c r="Q33" s="260">
        <v>1178</v>
      </c>
      <c r="R33" s="260"/>
      <c r="S33" s="260"/>
      <c r="T33" s="260">
        <v>854</v>
      </c>
      <c r="U33" s="260"/>
      <c r="V33" s="260"/>
      <c r="W33" s="260">
        <v>595</v>
      </c>
      <c r="X33" s="260"/>
      <c r="Y33" s="260"/>
      <c r="Z33" s="142">
        <f t="shared" si="0"/>
        <v>8958</v>
      </c>
    </row>
    <row r="34" spans="1:26" ht="18" customHeight="1">
      <c r="A34" s="305"/>
      <c r="B34" s="306"/>
      <c r="C34" s="268" t="s">
        <v>115</v>
      </c>
      <c r="D34" s="269"/>
      <c r="E34" s="269"/>
      <c r="F34" s="269"/>
      <c r="G34" s="269"/>
      <c r="H34" s="267">
        <v>17</v>
      </c>
      <c r="I34" s="267"/>
      <c r="J34" s="267"/>
      <c r="K34" s="267">
        <v>105</v>
      </c>
      <c r="L34" s="267"/>
      <c r="M34" s="267"/>
      <c r="N34" s="267">
        <v>87</v>
      </c>
      <c r="O34" s="267"/>
      <c r="P34" s="267"/>
      <c r="Q34" s="267">
        <v>70</v>
      </c>
      <c r="R34" s="267"/>
      <c r="S34" s="267"/>
      <c r="T34" s="267">
        <v>49</v>
      </c>
      <c r="U34" s="267"/>
      <c r="V34" s="267"/>
      <c r="W34" s="267">
        <v>41</v>
      </c>
      <c r="X34" s="267"/>
      <c r="Y34" s="267"/>
      <c r="Z34" s="139">
        <f t="shared" si="0"/>
        <v>369</v>
      </c>
    </row>
    <row r="35" spans="1:26" ht="18" customHeight="1">
      <c r="A35" s="307"/>
      <c r="B35" s="308"/>
      <c r="C35" s="263" t="s">
        <v>136</v>
      </c>
      <c r="D35" s="264"/>
      <c r="E35" s="264"/>
      <c r="F35" s="264"/>
      <c r="G35" s="264"/>
      <c r="H35" s="285">
        <f>SUM(H33:J34)</f>
        <v>1076</v>
      </c>
      <c r="I35" s="285"/>
      <c r="J35" s="285"/>
      <c r="K35" s="285">
        <f>SUM(K33:M34)</f>
        <v>3639</v>
      </c>
      <c r="L35" s="285"/>
      <c r="M35" s="285"/>
      <c r="N35" s="285">
        <f>SUM(N33:P34)</f>
        <v>1825</v>
      </c>
      <c r="O35" s="285"/>
      <c r="P35" s="285"/>
      <c r="Q35" s="285">
        <f>SUM(Q33:S34)</f>
        <v>1248</v>
      </c>
      <c r="R35" s="285"/>
      <c r="S35" s="285"/>
      <c r="T35" s="285">
        <f>SUM(T33:V34)</f>
        <v>903</v>
      </c>
      <c r="U35" s="285"/>
      <c r="V35" s="285"/>
      <c r="W35" s="285">
        <f>SUM(W33:Y34)</f>
        <v>636</v>
      </c>
      <c r="X35" s="285"/>
      <c r="Y35" s="285"/>
      <c r="Z35" s="141">
        <f t="shared" si="0"/>
        <v>9327</v>
      </c>
    </row>
    <row r="36" spans="1:26" ht="18" customHeight="1">
      <c r="A36" s="305" t="s">
        <v>17</v>
      </c>
      <c r="B36" s="306"/>
      <c r="C36" s="286" t="s">
        <v>114</v>
      </c>
      <c r="D36" s="287"/>
      <c r="E36" s="287"/>
      <c r="F36" s="287"/>
      <c r="G36" s="287"/>
      <c r="H36" s="288">
        <v>1067</v>
      </c>
      <c r="I36" s="288"/>
      <c r="J36" s="288"/>
      <c r="K36" s="288">
        <v>3575</v>
      </c>
      <c r="L36" s="288"/>
      <c r="M36" s="288"/>
      <c r="N36" s="288">
        <v>1708</v>
      </c>
      <c r="O36" s="288"/>
      <c r="P36" s="288"/>
      <c r="Q36" s="288">
        <v>1194</v>
      </c>
      <c r="R36" s="288"/>
      <c r="S36" s="288"/>
      <c r="T36" s="288">
        <v>832</v>
      </c>
      <c r="U36" s="288"/>
      <c r="V36" s="288"/>
      <c r="W36" s="288">
        <v>617</v>
      </c>
      <c r="X36" s="288"/>
      <c r="Y36" s="288"/>
      <c r="Z36" s="138">
        <f t="shared" si="0"/>
        <v>8993</v>
      </c>
    </row>
    <row r="37" spans="1:26" ht="18" customHeight="1">
      <c r="A37" s="305"/>
      <c r="B37" s="306"/>
      <c r="C37" s="268" t="s">
        <v>115</v>
      </c>
      <c r="D37" s="269"/>
      <c r="E37" s="269"/>
      <c r="F37" s="269"/>
      <c r="G37" s="269"/>
      <c r="H37" s="267">
        <v>14</v>
      </c>
      <c r="I37" s="267"/>
      <c r="J37" s="267"/>
      <c r="K37" s="267">
        <v>106</v>
      </c>
      <c r="L37" s="267"/>
      <c r="M37" s="267"/>
      <c r="N37" s="267">
        <v>86</v>
      </c>
      <c r="O37" s="267"/>
      <c r="P37" s="267"/>
      <c r="Q37" s="267">
        <v>72</v>
      </c>
      <c r="R37" s="267"/>
      <c r="S37" s="267"/>
      <c r="T37" s="267">
        <v>49</v>
      </c>
      <c r="U37" s="267"/>
      <c r="V37" s="267"/>
      <c r="W37" s="267">
        <v>40</v>
      </c>
      <c r="X37" s="267"/>
      <c r="Y37" s="267"/>
      <c r="Z37" s="139">
        <f t="shared" si="0"/>
        <v>367</v>
      </c>
    </row>
    <row r="38" spans="1:26" ht="18" customHeight="1">
      <c r="A38" s="307"/>
      <c r="B38" s="308"/>
      <c r="C38" s="263" t="s">
        <v>136</v>
      </c>
      <c r="D38" s="264"/>
      <c r="E38" s="264"/>
      <c r="F38" s="264"/>
      <c r="G38" s="264"/>
      <c r="H38" s="265">
        <f>SUM(H36:J37)</f>
        <v>1081</v>
      </c>
      <c r="I38" s="265"/>
      <c r="J38" s="265"/>
      <c r="K38" s="265">
        <f>SUM(K36:M37)</f>
        <v>3681</v>
      </c>
      <c r="L38" s="265"/>
      <c r="M38" s="265"/>
      <c r="N38" s="265">
        <f>SUM(N36:P37)</f>
        <v>1794</v>
      </c>
      <c r="O38" s="265"/>
      <c r="P38" s="265"/>
      <c r="Q38" s="265">
        <f>SUM(Q36:S37)</f>
        <v>1266</v>
      </c>
      <c r="R38" s="265"/>
      <c r="S38" s="265"/>
      <c r="T38" s="265">
        <f>SUM(T36:V37)</f>
        <v>881</v>
      </c>
      <c r="U38" s="265"/>
      <c r="V38" s="265"/>
      <c r="W38" s="265">
        <f>SUM(W36:Y37)</f>
        <v>657</v>
      </c>
      <c r="X38" s="265"/>
      <c r="Y38" s="265"/>
      <c r="Z38" s="140">
        <f t="shared" si="0"/>
        <v>9360</v>
      </c>
    </row>
    <row r="39" spans="1:26" ht="18" customHeight="1">
      <c r="A39" s="309" t="s">
        <v>36</v>
      </c>
      <c r="B39" s="310"/>
      <c r="C39" s="286" t="s">
        <v>114</v>
      </c>
      <c r="D39" s="287"/>
      <c r="E39" s="287"/>
      <c r="F39" s="287"/>
      <c r="G39" s="287"/>
      <c r="H39" s="260">
        <v>1107</v>
      </c>
      <c r="I39" s="260"/>
      <c r="J39" s="260"/>
      <c r="K39" s="260">
        <v>3695</v>
      </c>
      <c r="L39" s="260"/>
      <c r="M39" s="260"/>
      <c r="N39" s="260">
        <v>1735</v>
      </c>
      <c r="O39" s="260"/>
      <c r="P39" s="260"/>
      <c r="Q39" s="260">
        <v>1235</v>
      </c>
      <c r="R39" s="260"/>
      <c r="S39" s="260"/>
      <c r="T39" s="260">
        <v>860</v>
      </c>
      <c r="U39" s="260"/>
      <c r="V39" s="260"/>
      <c r="W39" s="260">
        <v>629</v>
      </c>
      <c r="X39" s="260"/>
      <c r="Y39" s="260"/>
      <c r="Z39" s="142">
        <f t="shared" si="0"/>
        <v>9261</v>
      </c>
    </row>
    <row r="40" spans="1:26" ht="18" customHeight="1">
      <c r="A40" s="305"/>
      <c r="B40" s="306"/>
      <c r="C40" s="268" t="s">
        <v>115</v>
      </c>
      <c r="D40" s="269"/>
      <c r="E40" s="269"/>
      <c r="F40" s="269"/>
      <c r="G40" s="269"/>
      <c r="H40" s="267">
        <v>15</v>
      </c>
      <c r="I40" s="267"/>
      <c r="J40" s="267"/>
      <c r="K40" s="267">
        <v>111</v>
      </c>
      <c r="L40" s="267"/>
      <c r="M40" s="267"/>
      <c r="N40" s="267">
        <v>84</v>
      </c>
      <c r="O40" s="267"/>
      <c r="P40" s="267"/>
      <c r="Q40" s="267">
        <v>73</v>
      </c>
      <c r="R40" s="267"/>
      <c r="S40" s="267"/>
      <c r="T40" s="267">
        <v>48</v>
      </c>
      <c r="U40" s="267"/>
      <c r="V40" s="267"/>
      <c r="W40" s="267">
        <v>42</v>
      </c>
      <c r="X40" s="267"/>
      <c r="Y40" s="267"/>
      <c r="Z40" s="139">
        <f t="shared" si="0"/>
        <v>373</v>
      </c>
    </row>
    <row r="41" spans="1:26" ht="18" customHeight="1" thickBot="1">
      <c r="A41" s="305"/>
      <c r="B41" s="306"/>
      <c r="C41" s="270" t="s">
        <v>136</v>
      </c>
      <c r="D41" s="266"/>
      <c r="E41" s="266"/>
      <c r="F41" s="266"/>
      <c r="G41" s="266"/>
      <c r="H41" s="285">
        <f>SUM(H39:J40)</f>
        <v>1122</v>
      </c>
      <c r="I41" s="285"/>
      <c r="J41" s="285"/>
      <c r="K41" s="285">
        <f>SUM(K39:M40)</f>
        <v>3806</v>
      </c>
      <c r="L41" s="285"/>
      <c r="M41" s="285"/>
      <c r="N41" s="285">
        <f>SUM(N39:P40)</f>
        <v>1819</v>
      </c>
      <c r="O41" s="285"/>
      <c r="P41" s="285"/>
      <c r="Q41" s="285">
        <f>SUM(Q39:S40)</f>
        <v>1308</v>
      </c>
      <c r="R41" s="285"/>
      <c r="S41" s="285"/>
      <c r="T41" s="285">
        <f>SUM(T39:V40)</f>
        <v>908</v>
      </c>
      <c r="U41" s="285"/>
      <c r="V41" s="285"/>
      <c r="W41" s="285">
        <f>SUM(W39:Y40)</f>
        <v>671</v>
      </c>
      <c r="X41" s="285"/>
      <c r="Y41" s="285"/>
      <c r="Z41" s="141">
        <f t="shared" si="0"/>
        <v>9634</v>
      </c>
    </row>
    <row r="42" spans="1:26" ht="18" customHeight="1">
      <c r="A42" s="316" t="s">
        <v>227</v>
      </c>
      <c r="B42" s="296"/>
      <c r="C42" s="296"/>
      <c r="D42" s="296"/>
      <c r="E42" s="296"/>
      <c r="F42" s="296"/>
      <c r="G42" s="296"/>
      <c r="H42" s="325">
        <f>SUM(H41,H38,H35,H32,H29,H26,H23,H20,H17,H14,H11,H8)</f>
        <v>11804</v>
      </c>
      <c r="I42" s="325"/>
      <c r="J42" s="325"/>
      <c r="K42" s="325">
        <f>SUM(K41,K38,K35,K32,K29,K26,K23,K20,K17,K14,K11,K8)</f>
        <v>40887</v>
      </c>
      <c r="L42" s="325"/>
      <c r="M42" s="325"/>
      <c r="N42" s="325">
        <f>SUM(N41,N38,N35,N32,N29,N26,N23,N20,N17,N14,N11,N8)</f>
        <v>22539</v>
      </c>
      <c r="O42" s="325"/>
      <c r="P42" s="325"/>
      <c r="Q42" s="325">
        <f>SUM(Q41,Q38,Q35,Q32,Q29,Q26,Q23,Q20,Q17,Q14,Q11,Q8)</f>
        <v>13741</v>
      </c>
      <c r="R42" s="325"/>
      <c r="S42" s="325"/>
      <c r="T42" s="325">
        <f>SUM(T41,T38,T35,T32,T29,T26,T23,T20,T17,T14,T11,T8)</f>
        <v>10213</v>
      </c>
      <c r="U42" s="325"/>
      <c r="V42" s="325"/>
      <c r="W42" s="325">
        <f>SUM(W41,W38,W35,W32,W29,W26,W23,W20,W17,W14,W11,W8)</f>
        <v>7425</v>
      </c>
      <c r="X42" s="325"/>
      <c r="Y42" s="325"/>
      <c r="Z42" s="214">
        <f>SUM(Z41,Z38,Z35,Z32,Z29,Z26,Z23,Z20,Z17,Z14,Z11,Z8)</f>
        <v>106609</v>
      </c>
    </row>
    <row r="43" spans="1:26" ht="18" customHeight="1">
      <c r="A43" s="283" t="s">
        <v>228</v>
      </c>
      <c r="B43" s="284"/>
      <c r="C43" s="284"/>
      <c r="D43" s="284"/>
      <c r="E43" s="284"/>
      <c r="F43" s="284"/>
      <c r="G43" s="284"/>
      <c r="H43" s="326">
        <v>7546</v>
      </c>
      <c r="I43" s="327"/>
      <c r="J43" s="328"/>
      <c r="K43" s="326">
        <v>31627</v>
      </c>
      <c r="L43" s="327"/>
      <c r="M43" s="328"/>
      <c r="N43" s="326">
        <v>21681</v>
      </c>
      <c r="O43" s="327"/>
      <c r="P43" s="328"/>
      <c r="Q43" s="326">
        <v>11179</v>
      </c>
      <c r="R43" s="327"/>
      <c r="S43" s="328"/>
      <c r="T43" s="326">
        <v>8567</v>
      </c>
      <c r="U43" s="327"/>
      <c r="V43" s="328"/>
      <c r="W43" s="326">
        <v>6558</v>
      </c>
      <c r="X43" s="327"/>
      <c r="Y43" s="328"/>
      <c r="Z43" s="228">
        <v>87158</v>
      </c>
    </row>
    <row r="44" spans="1:26" ht="18" customHeight="1">
      <c r="A44" s="279" t="s">
        <v>229</v>
      </c>
      <c r="B44" s="280"/>
      <c r="C44" s="280"/>
      <c r="D44" s="280"/>
      <c r="E44" s="280"/>
      <c r="F44" s="280"/>
      <c r="G44" s="280"/>
      <c r="H44" s="272">
        <v>5588</v>
      </c>
      <c r="I44" s="272"/>
      <c r="J44" s="272"/>
      <c r="K44" s="272">
        <v>23572</v>
      </c>
      <c r="L44" s="272"/>
      <c r="M44" s="272"/>
      <c r="N44" s="272">
        <v>17377</v>
      </c>
      <c r="O44" s="272"/>
      <c r="P44" s="272"/>
      <c r="Q44" s="272">
        <v>9183</v>
      </c>
      <c r="R44" s="272"/>
      <c r="S44" s="272"/>
      <c r="T44" s="272">
        <v>7525</v>
      </c>
      <c r="U44" s="272"/>
      <c r="V44" s="272"/>
      <c r="W44" s="272">
        <v>5902</v>
      </c>
      <c r="X44" s="272"/>
      <c r="Y44" s="272"/>
      <c r="Z44" s="143">
        <f>SUM(H44:Y44)</f>
        <v>69147</v>
      </c>
    </row>
    <row r="45" spans="1:26" ht="18" customHeight="1">
      <c r="A45" s="279" t="s">
        <v>224</v>
      </c>
      <c r="B45" s="280"/>
      <c r="C45" s="280"/>
      <c r="D45" s="280"/>
      <c r="E45" s="280"/>
      <c r="F45" s="280"/>
      <c r="G45" s="280"/>
      <c r="H45" s="272">
        <v>5020</v>
      </c>
      <c r="I45" s="272"/>
      <c r="J45" s="272"/>
      <c r="K45" s="272">
        <v>16177</v>
      </c>
      <c r="L45" s="272"/>
      <c r="M45" s="272"/>
      <c r="N45" s="272">
        <v>12382</v>
      </c>
      <c r="O45" s="272"/>
      <c r="P45" s="272"/>
      <c r="Q45" s="272">
        <v>7562</v>
      </c>
      <c r="R45" s="272"/>
      <c r="S45" s="272"/>
      <c r="T45" s="272">
        <v>6309</v>
      </c>
      <c r="U45" s="272"/>
      <c r="V45" s="272"/>
      <c r="W45" s="272">
        <v>5353</v>
      </c>
      <c r="X45" s="272"/>
      <c r="Y45" s="272"/>
      <c r="Z45" s="143">
        <f>SUM(H45:Y45)</f>
        <v>52803</v>
      </c>
    </row>
    <row r="46" spans="1:28" ht="18" customHeight="1" thickBot="1">
      <c r="A46" s="281" t="s">
        <v>187</v>
      </c>
      <c r="B46" s="282"/>
      <c r="C46" s="282"/>
      <c r="D46" s="282"/>
      <c r="E46" s="282"/>
      <c r="F46" s="282"/>
      <c r="G46" s="282"/>
      <c r="H46" s="271">
        <f>H42/H43</f>
        <v>1.564272462231646</v>
      </c>
      <c r="I46" s="271"/>
      <c r="J46" s="271"/>
      <c r="K46" s="271">
        <f>K42/K43</f>
        <v>1.2927878078856674</v>
      </c>
      <c r="L46" s="271"/>
      <c r="M46" s="271"/>
      <c r="N46" s="271">
        <f>N42/N43</f>
        <v>1.0395738203957383</v>
      </c>
      <c r="O46" s="271"/>
      <c r="P46" s="271"/>
      <c r="Q46" s="271">
        <f>Q42/Q43</f>
        <v>1.2291797119599248</v>
      </c>
      <c r="R46" s="271"/>
      <c r="S46" s="271"/>
      <c r="T46" s="271">
        <f>T42/T43</f>
        <v>1.1921326018442862</v>
      </c>
      <c r="U46" s="271"/>
      <c r="V46" s="271"/>
      <c r="W46" s="271">
        <f>W42/W43</f>
        <v>1.1322049405306496</v>
      </c>
      <c r="X46" s="271"/>
      <c r="Y46" s="271"/>
      <c r="Z46" s="144">
        <f>Z42/Z43</f>
        <v>1.2231694164620575</v>
      </c>
      <c r="AA46" s="213"/>
      <c r="AB46" s="213"/>
    </row>
    <row r="47" spans="1:26" ht="18" customHeight="1">
      <c r="A47" s="297" t="s">
        <v>200</v>
      </c>
      <c r="B47" s="297"/>
      <c r="C47" s="297"/>
      <c r="D47" s="297"/>
      <c r="E47" s="297"/>
      <c r="F47" s="297"/>
      <c r="G47" s="297"/>
      <c r="H47" s="297"/>
      <c r="I47" s="297"/>
      <c r="J47" s="297"/>
      <c r="K47" s="297"/>
      <c r="L47" s="297"/>
      <c r="M47" s="297"/>
      <c r="Z47" s="137"/>
    </row>
    <row r="48" spans="2:26" ht="18" customHeight="1" thickBot="1">
      <c r="B48" s="70" t="s">
        <v>185</v>
      </c>
      <c r="Z48" s="72" t="s">
        <v>134</v>
      </c>
    </row>
    <row r="49" spans="1:26" ht="18" customHeight="1">
      <c r="A49" s="311" t="s">
        <v>174</v>
      </c>
      <c r="B49" s="312"/>
      <c r="C49" s="296" t="s">
        <v>175</v>
      </c>
      <c r="D49" s="303"/>
      <c r="E49" s="303"/>
      <c r="F49" s="303"/>
      <c r="G49" s="303"/>
      <c r="H49" s="292" t="s">
        <v>177</v>
      </c>
      <c r="I49" s="293"/>
      <c r="J49" s="298"/>
      <c r="K49" s="298"/>
      <c r="L49" s="299"/>
      <c r="M49" s="292" t="s">
        <v>176</v>
      </c>
      <c r="N49" s="293"/>
      <c r="O49" s="293"/>
      <c r="P49" s="293"/>
      <c r="Q49" s="293"/>
      <c r="R49" s="292" t="s">
        <v>178</v>
      </c>
      <c r="S49" s="293"/>
      <c r="T49" s="293"/>
      <c r="U49" s="293"/>
      <c r="V49" s="293"/>
      <c r="W49" s="319" t="s">
        <v>157</v>
      </c>
      <c r="X49" s="320"/>
      <c r="Y49" s="320"/>
      <c r="Z49" s="321"/>
    </row>
    <row r="50" spans="1:26" ht="18" customHeight="1">
      <c r="A50" s="313"/>
      <c r="B50" s="314"/>
      <c r="C50" s="304"/>
      <c r="D50" s="304"/>
      <c r="E50" s="304"/>
      <c r="F50" s="304"/>
      <c r="G50" s="304"/>
      <c r="H50" s="300"/>
      <c r="I50" s="301"/>
      <c r="J50" s="301"/>
      <c r="K50" s="301"/>
      <c r="L50" s="302"/>
      <c r="M50" s="294"/>
      <c r="N50" s="295"/>
      <c r="O50" s="295"/>
      <c r="P50" s="295"/>
      <c r="Q50" s="295"/>
      <c r="R50" s="294"/>
      <c r="S50" s="295"/>
      <c r="T50" s="295"/>
      <c r="U50" s="295"/>
      <c r="V50" s="295"/>
      <c r="W50" s="322"/>
      <c r="X50" s="323"/>
      <c r="Y50" s="323"/>
      <c r="Z50" s="324"/>
    </row>
    <row r="51" spans="1:26" ht="18" customHeight="1">
      <c r="A51" s="305" t="s">
        <v>74</v>
      </c>
      <c r="B51" s="306"/>
      <c r="C51" s="286" t="s">
        <v>114</v>
      </c>
      <c r="D51" s="287"/>
      <c r="E51" s="287"/>
      <c r="F51" s="287"/>
      <c r="G51" s="287"/>
      <c r="H51" s="261">
        <v>1194</v>
      </c>
      <c r="I51" s="262"/>
      <c r="J51" s="262"/>
      <c r="K51" s="262"/>
      <c r="L51" s="257"/>
      <c r="M51" s="261">
        <v>650</v>
      </c>
      <c r="N51" s="262"/>
      <c r="O51" s="262"/>
      <c r="P51" s="262"/>
      <c r="Q51" s="262"/>
      <c r="R51" s="261">
        <v>394</v>
      </c>
      <c r="S51" s="262"/>
      <c r="T51" s="262"/>
      <c r="U51" s="262"/>
      <c r="V51" s="262"/>
      <c r="W51" s="85" t="s">
        <v>154</v>
      </c>
      <c r="X51" s="86"/>
      <c r="Y51" s="86"/>
      <c r="Z51" s="145">
        <f>SUM(H51:Y51)</f>
        <v>2238</v>
      </c>
    </row>
    <row r="52" spans="1:26" ht="18" customHeight="1">
      <c r="A52" s="305"/>
      <c r="B52" s="306"/>
      <c r="C52" s="268" t="s">
        <v>115</v>
      </c>
      <c r="D52" s="269"/>
      <c r="E52" s="269"/>
      <c r="F52" s="269"/>
      <c r="G52" s="269"/>
      <c r="H52" s="258">
        <v>16</v>
      </c>
      <c r="I52" s="259"/>
      <c r="J52" s="259"/>
      <c r="K52" s="259"/>
      <c r="L52" s="256"/>
      <c r="M52" s="258">
        <v>12</v>
      </c>
      <c r="N52" s="259"/>
      <c r="O52" s="259"/>
      <c r="P52" s="259"/>
      <c r="Q52" s="259"/>
      <c r="R52" s="258">
        <v>12</v>
      </c>
      <c r="S52" s="259"/>
      <c r="T52" s="259"/>
      <c r="U52" s="259"/>
      <c r="V52" s="259"/>
      <c r="W52" s="87" t="s">
        <v>154</v>
      </c>
      <c r="X52" s="88"/>
      <c r="Y52" s="88"/>
      <c r="Z52" s="145">
        <f aca="true" t="shared" si="1" ref="Z52:Z86">SUM(H52:Y52)</f>
        <v>40</v>
      </c>
    </row>
    <row r="53" spans="1:26" ht="18" customHeight="1">
      <c r="A53" s="307"/>
      <c r="B53" s="308"/>
      <c r="C53" s="263" t="s">
        <v>136</v>
      </c>
      <c r="D53" s="264"/>
      <c r="E53" s="264"/>
      <c r="F53" s="264"/>
      <c r="G53" s="264"/>
      <c r="H53" s="289">
        <f>SUM(H51:H52)</f>
        <v>1210</v>
      </c>
      <c r="I53" s="290"/>
      <c r="J53" s="290"/>
      <c r="K53" s="290"/>
      <c r="L53" s="291"/>
      <c r="M53" s="289">
        <f>SUM(M51:Q52)</f>
        <v>662</v>
      </c>
      <c r="N53" s="290"/>
      <c r="O53" s="290"/>
      <c r="P53" s="290"/>
      <c r="Q53" s="290"/>
      <c r="R53" s="289">
        <f>SUM(R51:V52)</f>
        <v>406</v>
      </c>
      <c r="S53" s="290"/>
      <c r="T53" s="290"/>
      <c r="U53" s="290"/>
      <c r="V53" s="290"/>
      <c r="W53" s="89" t="s">
        <v>155</v>
      </c>
      <c r="X53" s="90"/>
      <c r="Y53" s="90"/>
      <c r="Z53" s="146">
        <f t="shared" si="1"/>
        <v>2278</v>
      </c>
    </row>
    <row r="54" spans="1:26" ht="18" customHeight="1">
      <c r="A54" s="309" t="s">
        <v>142</v>
      </c>
      <c r="B54" s="310"/>
      <c r="C54" s="286" t="s">
        <v>114</v>
      </c>
      <c r="D54" s="287"/>
      <c r="E54" s="287"/>
      <c r="F54" s="287"/>
      <c r="G54" s="287"/>
      <c r="H54" s="288">
        <v>1182</v>
      </c>
      <c r="I54" s="288"/>
      <c r="J54" s="288"/>
      <c r="K54" s="288"/>
      <c r="L54" s="288"/>
      <c r="M54" s="288">
        <v>656</v>
      </c>
      <c r="N54" s="288"/>
      <c r="O54" s="288"/>
      <c r="P54" s="288"/>
      <c r="Q54" s="288"/>
      <c r="R54" s="288">
        <v>398</v>
      </c>
      <c r="S54" s="288"/>
      <c r="T54" s="288"/>
      <c r="U54" s="288"/>
      <c r="V54" s="288"/>
      <c r="W54" s="92" t="s">
        <v>154</v>
      </c>
      <c r="X54" s="93"/>
      <c r="Y54" s="93"/>
      <c r="Z54" s="145">
        <f t="shared" si="1"/>
        <v>2236</v>
      </c>
    </row>
    <row r="55" spans="1:26" ht="18" customHeight="1">
      <c r="A55" s="305"/>
      <c r="B55" s="306"/>
      <c r="C55" s="268" t="s">
        <v>115</v>
      </c>
      <c r="D55" s="269"/>
      <c r="E55" s="269"/>
      <c r="F55" s="269"/>
      <c r="G55" s="269"/>
      <c r="H55" s="267">
        <v>16</v>
      </c>
      <c r="I55" s="267"/>
      <c r="J55" s="267"/>
      <c r="K55" s="267"/>
      <c r="L55" s="267"/>
      <c r="M55" s="267">
        <v>9</v>
      </c>
      <c r="N55" s="267"/>
      <c r="O55" s="267"/>
      <c r="P55" s="267"/>
      <c r="Q55" s="267"/>
      <c r="R55" s="267">
        <v>13</v>
      </c>
      <c r="S55" s="267"/>
      <c r="T55" s="267"/>
      <c r="U55" s="267"/>
      <c r="V55" s="267"/>
      <c r="W55" s="87" t="s">
        <v>154</v>
      </c>
      <c r="X55" s="88"/>
      <c r="Y55" s="88"/>
      <c r="Z55" s="145">
        <f t="shared" si="1"/>
        <v>38</v>
      </c>
    </row>
    <row r="56" spans="1:26" ht="18" customHeight="1">
      <c r="A56" s="307"/>
      <c r="B56" s="308"/>
      <c r="C56" s="263" t="s">
        <v>136</v>
      </c>
      <c r="D56" s="264"/>
      <c r="E56" s="264"/>
      <c r="F56" s="264"/>
      <c r="G56" s="264"/>
      <c r="H56" s="265">
        <f>SUM(H54:H55)</f>
        <v>1198</v>
      </c>
      <c r="I56" s="265"/>
      <c r="J56" s="265"/>
      <c r="K56" s="265"/>
      <c r="L56" s="265"/>
      <c r="M56" s="265">
        <f>SUM(M54:Q55)</f>
        <v>665</v>
      </c>
      <c r="N56" s="265"/>
      <c r="O56" s="265"/>
      <c r="P56" s="265"/>
      <c r="Q56" s="265"/>
      <c r="R56" s="265">
        <f>SUM(R54:V55)</f>
        <v>411</v>
      </c>
      <c r="S56" s="265"/>
      <c r="T56" s="265"/>
      <c r="U56" s="265"/>
      <c r="V56" s="265"/>
      <c r="W56" s="94" t="s">
        <v>155</v>
      </c>
      <c r="X56" s="95"/>
      <c r="Y56" s="95"/>
      <c r="Z56" s="146">
        <f t="shared" si="1"/>
        <v>2274</v>
      </c>
    </row>
    <row r="57" spans="1:26" ht="18" customHeight="1">
      <c r="A57" s="305" t="s">
        <v>9</v>
      </c>
      <c r="B57" s="306"/>
      <c r="C57" s="286" t="s">
        <v>114</v>
      </c>
      <c r="D57" s="287"/>
      <c r="E57" s="287"/>
      <c r="F57" s="287"/>
      <c r="G57" s="287"/>
      <c r="H57" s="260">
        <v>1168</v>
      </c>
      <c r="I57" s="260"/>
      <c r="J57" s="260"/>
      <c r="K57" s="260"/>
      <c r="L57" s="260"/>
      <c r="M57" s="260">
        <v>653</v>
      </c>
      <c r="N57" s="260"/>
      <c r="O57" s="260"/>
      <c r="P57" s="260"/>
      <c r="Q57" s="260"/>
      <c r="R57" s="260">
        <v>389</v>
      </c>
      <c r="S57" s="260"/>
      <c r="T57" s="260"/>
      <c r="U57" s="260"/>
      <c r="V57" s="260"/>
      <c r="W57" s="85" t="s">
        <v>154</v>
      </c>
      <c r="X57" s="86"/>
      <c r="Y57" s="86"/>
      <c r="Z57" s="145">
        <f t="shared" si="1"/>
        <v>2210</v>
      </c>
    </row>
    <row r="58" spans="1:26" ht="18" customHeight="1">
      <c r="A58" s="305"/>
      <c r="B58" s="306"/>
      <c r="C58" s="268" t="s">
        <v>115</v>
      </c>
      <c r="D58" s="269"/>
      <c r="E58" s="269"/>
      <c r="F58" s="269"/>
      <c r="G58" s="269"/>
      <c r="H58" s="267">
        <v>15</v>
      </c>
      <c r="I58" s="267"/>
      <c r="J58" s="267"/>
      <c r="K58" s="267"/>
      <c r="L58" s="267"/>
      <c r="M58" s="267">
        <v>11</v>
      </c>
      <c r="N58" s="267"/>
      <c r="O58" s="267"/>
      <c r="P58" s="267"/>
      <c r="Q58" s="267"/>
      <c r="R58" s="267">
        <v>13</v>
      </c>
      <c r="S58" s="267"/>
      <c r="T58" s="267"/>
      <c r="U58" s="267"/>
      <c r="V58" s="267"/>
      <c r="W58" s="87" t="s">
        <v>154</v>
      </c>
      <c r="X58" s="88"/>
      <c r="Y58" s="88"/>
      <c r="Z58" s="145">
        <f t="shared" si="1"/>
        <v>39</v>
      </c>
    </row>
    <row r="59" spans="1:26" ht="18" customHeight="1">
      <c r="A59" s="307"/>
      <c r="B59" s="308"/>
      <c r="C59" s="263" t="s">
        <v>136</v>
      </c>
      <c r="D59" s="264"/>
      <c r="E59" s="264"/>
      <c r="F59" s="264"/>
      <c r="G59" s="264"/>
      <c r="H59" s="285">
        <f>SUM(H57:H58)</f>
        <v>1183</v>
      </c>
      <c r="I59" s="285"/>
      <c r="J59" s="285"/>
      <c r="K59" s="285"/>
      <c r="L59" s="285"/>
      <c r="M59" s="285">
        <f>SUM(M57:Q58)</f>
        <v>664</v>
      </c>
      <c r="N59" s="285"/>
      <c r="O59" s="285"/>
      <c r="P59" s="285"/>
      <c r="Q59" s="285"/>
      <c r="R59" s="285">
        <f>SUM(R57:V58)</f>
        <v>402</v>
      </c>
      <c r="S59" s="285"/>
      <c r="T59" s="285"/>
      <c r="U59" s="285"/>
      <c r="V59" s="285"/>
      <c r="W59" s="89" t="s">
        <v>155</v>
      </c>
      <c r="X59" s="90"/>
      <c r="Y59" s="90"/>
      <c r="Z59" s="146">
        <f t="shared" si="1"/>
        <v>2249</v>
      </c>
    </row>
    <row r="60" spans="1:26" ht="18" customHeight="1">
      <c r="A60" s="309" t="s">
        <v>10</v>
      </c>
      <c r="B60" s="310"/>
      <c r="C60" s="286" t="s">
        <v>114</v>
      </c>
      <c r="D60" s="287"/>
      <c r="E60" s="287"/>
      <c r="F60" s="287"/>
      <c r="G60" s="287"/>
      <c r="H60" s="288">
        <v>1177</v>
      </c>
      <c r="I60" s="288"/>
      <c r="J60" s="288"/>
      <c r="K60" s="288"/>
      <c r="L60" s="288"/>
      <c r="M60" s="288">
        <v>689</v>
      </c>
      <c r="N60" s="288"/>
      <c r="O60" s="288"/>
      <c r="P60" s="288"/>
      <c r="Q60" s="288"/>
      <c r="R60" s="288">
        <v>391</v>
      </c>
      <c r="S60" s="288"/>
      <c r="T60" s="288"/>
      <c r="U60" s="288"/>
      <c r="V60" s="288"/>
      <c r="W60" s="92" t="s">
        <v>154</v>
      </c>
      <c r="X60" s="93"/>
      <c r="Y60" s="93"/>
      <c r="Z60" s="145">
        <f t="shared" si="1"/>
        <v>2257</v>
      </c>
    </row>
    <row r="61" spans="1:26" ht="18" customHeight="1">
      <c r="A61" s="305"/>
      <c r="B61" s="306"/>
      <c r="C61" s="268" t="s">
        <v>115</v>
      </c>
      <c r="D61" s="269"/>
      <c r="E61" s="269"/>
      <c r="F61" s="269"/>
      <c r="G61" s="269"/>
      <c r="H61" s="267">
        <v>14</v>
      </c>
      <c r="I61" s="267"/>
      <c r="J61" s="267"/>
      <c r="K61" s="267"/>
      <c r="L61" s="267"/>
      <c r="M61" s="267">
        <v>12</v>
      </c>
      <c r="N61" s="267"/>
      <c r="O61" s="267"/>
      <c r="P61" s="267"/>
      <c r="Q61" s="267"/>
      <c r="R61" s="267">
        <v>13</v>
      </c>
      <c r="S61" s="267"/>
      <c r="T61" s="267"/>
      <c r="U61" s="267"/>
      <c r="V61" s="267"/>
      <c r="W61" s="87" t="s">
        <v>154</v>
      </c>
      <c r="X61" s="88"/>
      <c r="Y61" s="88"/>
      <c r="Z61" s="145">
        <f t="shared" si="1"/>
        <v>39</v>
      </c>
    </row>
    <row r="62" spans="1:26" ht="18" customHeight="1">
      <c r="A62" s="307"/>
      <c r="B62" s="308"/>
      <c r="C62" s="263" t="s">
        <v>136</v>
      </c>
      <c r="D62" s="264"/>
      <c r="E62" s="264"/>
      <c r="F62" s="264"/>
      <c r="G62" s="264"/>
      <c r="H62" s="265">
        <f>SUM(H60:H61)</f>
        <v>1191</v>
      </c>
      <c r="I62" s="265"/>
      <c r="J62" s="265"/>
      <c r="K62" s="265"/>
      <c r="L62" s="265"/>
      <c r="M62" s="265">
        <f>SUM(M60:Q61)</f>
        <v>701</v>
      </c>
      <c r="N62" s="265"/>
      <c r="O62" s="265"/>
      <c r="P62" s="265"/>
      <c r="Q62" s="265"/>
      <c r="R62" s="265">
        <f>SUM(R60:V61)</f>
        <v>404</v>
      </c>
      <c r="S62" s="265"/>
      <c r="T62" s="265"/>
      <c r="U62" s="265"/>
      <c r="V62" s="265"/>
      <c r="W62" s="94" t="s">
        <v>155</v>
      </c>
      <c r="X62" s="95"/>
      <c r="Y62" s="95"/>
      <c r="Z62" s="146">
        <f t="shared" si="1"/>
        <v>2296</v>
      </c>
    </row>
    <row r="63" spans="1:26" ht="18" customHeight="1">
      <c r="A63" s="305" t="s">
        <v>11</v>
      </c>
      <c r="B63" s="306"/>
      <c r="C63" s="286" t="s">
        <v>114</v>
      </c>
      <c r="D63" s="287"/>
      <c r="E63" s="287"/>
      <c r="F63" s="287"/>
      <c r="G63" s="287"/>
      <c r="H63" s="260">
        <v>1181</v>
      </c>
      <c r="I63" s="260"/>
      <c r="J63" s="260"/>
      <c r="K63" s="260"/>
      <c r="L63" s="260"/>
      <c r="M63" s="260">
        <v>690</v>
      </c>
      <c r="N63" s="260"/>
      <c r="O63" s="260"/>
      <c r="P63" s="260"/>
      <c r="Q63" s="260"/>
      <c r="R63" s="260">
        <v>390</v>
      </c>
      <c r="S63" s="260"/>
      <c r="T63" s="260"/>
      <c r="U63" s="260"/>
      <c r="V63" s="260"/>
      <c r="W63" s="85" t="s">
        <v>154</v>
      </c>
      <c r="X63" s="86"/>
      <c r="Y63" s="86"/>
      <c r="Z63" s="145">
        <f t="shared" si="1"/>
        <v>2261</v>
      </c>
    </row>
    <row r="64" spans="1:26" ht="18" customHeight="1">
      <c r="A64" s="305"/>
      <c r="B64" s="306"/>
      <c r="C64" s="268" t="s">
        <v>115</v>
      </c>
      <c r="D64" s="269"/>
      <c r="E64" s="269"/>
      <c r="F64" s="269"/>
      <c r="G64" s="269"/>
      <c r="H64" s="267">
        <v>14</v>
      </c>
      <c r="I64" s="267"/>
      <c r="J64" s="267"/>
      <c r="K64" s="267"/>
      <c r="L64" s="267"/>
      <c r="M64" s="267">
        <v>14</v>
      </c>
      <c r="N64" s="267"/>
      <c r="O64" s="267"/>
      <c r="P64" s="267"/>
      <c r="Q64" s="267"/>
      <c r="R64" s="267">
        <v>16</v>
      </c>
      <c r="S64" s="267"/>
      <c r="T64" s="267"/>
      <c r="U64" s="267"/>
      <c r="V64" s="267"/>
      <c r="W64" s="87" t="s">
        <v>154</v>
      </c>
      <c r="X64" s="88"/>
      <c r="Y64" s="88"/>
      <c r="Z64" s="145">
        <f t="shared" si="1"/>
        <v>44</v>
      </c>
    </row>
    <row r="65" spans="1:26" ht="18" customHeight="1">
      <c r="A65" s="307"/>
      <c r="B65" s="308"/>
      <c r="C65" s="263" t="s">
        <v>136</v>
      </c>
      <c r="D65" s="264"/>
      <c r="E65" s="264"/>
      <c r="F65" s="264"/>
      <c r="G65" s="264"/>
      <c r="H65" s="285">
        <f>SUM(H63:H64)</f>
        <v>1195</v>
      </c>
      <c r="I65" s="285"/>
      <c r="J65" s="285"/>
      <c r="K65" s="285"/>
      <c r="L65" s="285"/>
      <c r="M65" s="285">
        <f>SUM(M63:Q64)</f>
        <v>704</v>
      </c>
      <c r="N65" s="285"/>
      <c r="O65" s="285"/>
      <c r="P65" s="285"/>
      <c r="Q65" s="285"/>
      <c r="R65" s="285">
        <f>SUM(R63:V64)</f>
        <v>406</v>
      </c>
      <c r="S65" s="285"/>
      <c r="T65" s="285"/>
      <c r="U65" s="285"/>
      <c r="V65" s="285"/>
      <c r="W65" s="89" t="s">
        <v>155</v>
      </c>
      <c r="X65" s="90"/>
      <c r="Y65" s="90"/>
      <c r="Z65" s="146">
        <f t="shared" si="1"/>
        <v>2305</v>
      </c>
    </row>
    <row r="66" spans="1:26" ht="18" customHeight="1">
      <c r="A66" s="309" t="s">
        <v>12</v>
      </c>
      <c r="B66" s="310"/>
      <c r="C66" s="286" t="s">
        <v>114</v>
      </c>
      <c r="D66" s="287"/>
      <c r="E66" s="287"/>
      <c r="F66" s="287"/>
      <c r="G66" s="287"/>
      <c r="H66" s="288">
        <v>1190</v>
      </c>
      <c r="I66" s="288"/>
      <c r="J66" s="288"/>
      <c r="K66" s="288"/>
      <c r="L66" s="288"/>
      <c r="M66" s="288">
        <v>714</v>
      </c>
      <c r="N66" s="288"/>
      <c r="O66" s="288"/>
      <c r="P66" s="288"/>
      <c r="Q66" s="288"/>
      <c r="R66" s="288">
        <v>384</v>
      </c>
      <c r="S66" s="288"/>
      <c r="T66" s="288"/>
      <c r="U66" s="288"/>
      <c r="V66" s="288"/>
      <c r="W66" s="92" t="s">
        <v>154</v>
      </c>
      <c r="X66" s="93"/>
      <c r="Y66" s="93"/>
      <c r="Z66" s="145">
        <f t="shared" si="1"/>
        <v>2288</v>
      </c>
    </row>
    <row r="67" spans="1:26" ht="18" customHeight="1">
      <c r="A67" s="305"/>
      <c r="B67" s="306"/>
      <c r="C67" s="268" t="s">
        <v>115</v>
      </c>
      <c r="D67" s="269"/>
      <c r="E67" s="269"/>
      <c r="F67" s="269"/>
      <c r="G67" s="269"/>
      <c r="H67" s="267">
        <v>18</v>
      </c>
      <c r="I67" s="267"/>
      <c r="J67" s="267"/>
      <c r="K67" s="267"/>
      <c r="L67" s="267"/>
      <c r="M67" s="267">
        <v>13</v>
      </c>
      <c r="N67" s="267"/>
      <c r="O67" s="267"/>
      <c r="P67" s="267"/>
      <c r="Q67" s="267"/>
      <c r="R67" s="267">
        <v>15</v>
      </c>
      <c r="S67" s="267"/>
      <c r="T67" s="267"/>
      <c r="U67" s="267"/>
      <c r="V67" s="267"/>
      <c r="W67" s="87" t="s">
        <v>154</v>
      </c>
      <c r="X67" s="88"/>
      <c r="Y67" s="88"/>
      <c r="Z67" s="145">
        <f t="shared" si="1"/>
        <v>46</v>
      </c>
    </row>
    <row r="68" spans="1:26" ht="18" customHeight="1">
      <c r="A68" s="307"/>
      <c r="B68" s="308"/>
      <c r="C68" s="263" t="s">
        <v>136</v>
      </c>
      <c r="D68" s="264"/>
      <c r="E68" s="264"/>
      <c r="F68" s="264"/>
      <c r="G68" s="264"/>
      <c r="H68" s="265">
        <f>SUM(H66:H67)</f>
        <v>1208</v>
      </c>
      <c r="I68" s="265"/>
      <c r="J68" s="265"/>
      <c r="K68" s="265"/>
      <c r="L68" s="265"/>
      <c r="M68" s="265">
        <f>SUM(M66:Q67)</f>
        <v>727</v>
      </c>
      <c r="N68" s="265"/>
      <c r="O68" s="265"/>
      <c r="P68" s="265"/>
      <c r="Q68" s="265"/>
      <c r="R68" s="265">
        <f>SUM(R66:V67)</f>
        <v>399</v>
      </c>
      <c r="S68" s="265"/>
      <c r="T68" s="265"/>
      <c r="U68" s="265"/>
      <c r="V68" s="265"/>
      <c r="W68" s="94" t="s">
        <v>155</v>
      </c>
      <c r="X68" s="95"/>
      <c r="Y68" s="95"/>
      <c r="Z68" s="146">
        <f t="shared" si="1"/>
        <v>2334</v>
      </c>
    </row>
    <row r="69" spans="1:26" ht="18" customHeight="1">
      <c r="A69" s="305" t="s">
        <v>13</v>
      </c>
      <c r="B69" s="306"/>
      <c r="C69" s="286" t="s">
        <v>114</v>
      </c>
      <c r="D69" s="287"/>
      <c r="E69" s="287"/>
      <c r="F69" s="287"/>
      <c r="G69" s="287"/>
      <c r="H69" s="260">
        <v>1203</v>
      </c>
      <c r="I69" s="260"/>
      <c r="J69" s="260"/>
      <c r="K69" s="260"/>
      <c r="L69" s="260"/>
      <c r="M69" s="260">
        <v>717</v>
      </c>
      <c r="N69" s="260"/>
      <c r="O69" s="260"/>
      <c r="P69" s="260"/>
      <c r="Q69" s="260"/>
      <c r="R69" s="260">
        <v>388</v>
      </c>
      <c r="S69" s="260"/>
      <c r="T69" s="260"/>
      <c r="U69" s="260"/>
      <c r="V69" s="260"/>
      <c r="W69" s="85" t="s">
        <v>154</v>
      </c>
      <c r="X69" s="86"/>
      <c r="Y69" s="86"/>
      <c r="Z69" s="145">
        <f t="shared" si="1"/>
        <v>2308</v>
      </c>
    </row>
    <row r="70" spans="1:26" ht="18" customHeight="1">
      <c r="A70" s="305"/>
      <c r="B70" s="306"/>
      <c r="C70" s="268" t="s">
        <v>115</v>
      </c>
      <c r="D70" s="269"/>
      <c r="E70" s="269"/>
      <c r="F70" s="269"/>
      <c r="G70" s="269"/>
      <c r="H70" s="267">
        <v>19</v>
      </c>
      <c r="I70" s="267"/>
      <c r="J70" s="267"/>
      <c r="K70" s="267"/>
      <c r="L70" s="267"/>
      <c r="M70" s="267">
        <v>13</v>
      </c>
      <c r="N70" s="267"/>
      <c r="O70" s="267"/>
      <c r="P70" s="267"/>
      <c r="Q70" s="267"/>
      <c r="R70" s="267">
        <v>15</v>
      </c>
      <c r="S70" s="267"/>
      <c r="T70" s="267"/>
      <c r="U70" s="267"/>
      <c r="V70" s="267"/>
      <c r="W70" s="87" t="s">
        <v>154</v>
      </c>
      <c r="X70" s="88"/>
      <c r="Y70" s="88"/>
      <c r="Z70" s="145">
        <f t="shared" si="1"/>
        <v>47</v>
      </c>
    </row>
    <row r="71" spans="1:26" ht="18" customHeight="1">
      <c r="A71" s="307"/>
      <c r="B71" s="308"/>
      <c r="C71" s="263" t="s">
        <v>136</v>
      </c>
      <c r="D71" s="264"/>
      <c r="E71" s="264"/>
      <c r="F71" s="264"/>
      <c r="G71" s="264"/>
      <c r="H71" s="285">
        <f>SUM(H69:H70)</f>
        <v>1222</v>
      </c>
      <c r="I71" s="285"/>
      <c r="J71" s="285"/>
      <c r="K71" s="285"/>
      <c r="L71" s="285"/>
      <c r="M71" s="285">
        <f>SUM(M69:Q70)</f>
        <v>730</v>
      </c>
      <c r="N71" s="285"/>
      <c r="O71" s="285"/>
      <c r="P71" s="285"/>
      <c r="Q71" s="285"/>
      <c r="R71" s="285">
        <f>SUM(R69:V70)</f>
        <v>403</v>
      </c>
      <c r="S71" s="285"/>
      <c r="T71" s="285"/>
      <c r="U71" s="285"/>
      <c r="V71" s="285"/>
      <c r="W71" s="89" t="s">
        <v>155</v>
      </c>
      <c r="X71" s="90"/>
      <c r="Y71" s="90"/>
      <c r="Z71" s="146">
        <f t="shared" si="1"/>
        <v>2355</v>
      </c>
    </row>
    <row r="72" spans="1:26" ht="18" customHeight="1">
      <c r="A72" s="309" t="s">
        <v>14</v>
      </c>
      <c r="B72" s="310"/>
      <c r="C72" s="286" t="s">
        <v>114</v>
      </c>
      <c r="D72" s="287"/>
      <c r="E72" s="287"/>
      <c r="F72" s="287"/>
      <c r="G72" s="287"/>
      <c r="H72" s="288">
        <v>1192</v>
      </c>
      <c r="I72" s="288"/>
      <c r="J72" s="288"/>
      <c r="K72" s="288"/>
      <c r="L72" s="288"/>
      <c r="M72" s="288">
        <v>688</v>
      </c>
      <c r="N72" s="288"/>
      <c r="O72" s="288"/>
      <c r="P72" s="288"/>
      <c r="Q72" s="288"/>
      <c r="R72" s="288">
        <v>373</v>
      </c>
      <c r="S72" s="288"/>
      <c r="T72" s="288"/>
      <c r="U72" s="288"/>
      <c r="V72" s="288"/>
      <c r="W72" s="92" t="s">
        <v>156</v>
      </c>
      <c r="X72" s="93"/>
      <c r="Y72" s="93"/>
      <c r="Z72" s="145">
        <f t="shared" si="1"/>
        <v>2253</v>
      </c>
    </row>
    <row r="73" spans="1:26" ht="18" customHeight="1">
      <c r="A73" s="305"/>
      <c r="B73" s="306"/>
      <c r="C73" s="268" t="s">
        <v>115</v>
      </c>
      <c r="D73" s="269"/>
      <c r="E73" s="269"/>
      <c r="F73" s="269"/>
      <c r="G73" s="269"/>
      <c r="H73" s="267">
        <v>19</v>
      </c>
      <c r="I73" s="267"/>
      <c r="J73" s="267"/>
      <c r="K73" s="267"/>
      <c r="L73" s="267"/>
      <c r="M73" s="267">
        <v>11</v>
      </c>
      <c r="N73" s="267"/>
      <c r="O73" s="267"/>
      <c r="P73" s="267"/>
      <c r="Q73" s="267"/>
      <c r="R73" s="267">
        <v>15</v>
      </c>
      <c r="S73" s="267"/>
      <c r="T73" s="267"/>
      <c r="U73" s="267"/>
      <c r="V73" s="267"/>
      <c r="W73" s="87" t="s">
        <v>154</v>
      </c>
      <c r="X73" s="88"/>
      <c r="Y73" s="88"/>
      <c r="Z73" s="145">
        <f t="shared" si="1"/>
        <v>45</v>
      </c>
    </row>
    <row r="74" spans="1:26" ht="18" customHeight="1">
      <c r="A74" s="307"/>
      <c r="B74" s="308"/>
      <c r="C74" s="263" t="s">
        <v>136</v>
      </c>
      <c r="D74" s="264"/>
      <c r="E74" s="264"/>
      <c r="F74" s="264"/>
      <c r="G74" s="264"/>
      <c r="H74" s="265">
        <f>SUM(H72:H73)</f>
        <v>1211</v>
      </c>
      <c r="I74" s="265"/>
      <c r="J74" s="265"/>
      <c r="K74" s="265"/>
      <c r="L74" s="265"/>
      <c r="M74" s="265">
        <f>SUM(M72:Q73)</f>
        <v>699</v>
      </c>
      <c r="N74" s="265"/>
      <c r="O74" s="265"/>
      <c r="P74" s="265"/>
      <c r="Q74" s="265"/>
      <c r="R74" s="265">
        <f>SUM(R72:V73)</f>
        <v>388</v>
      </c>
      <c r="S74" s="265"/>
      <c r="T74" s="265"/>
      <c r="U74" s="265"/>
      <c r="V74" s="265"/>
      <c r="W74" s="94" t="s">
        <v>155</v>
      </c>
      <c r="X74" s="95"/>
      <c r="Y74" s="95"/>
      <c r="Z74" s="146">
        <f t="shared" si="1"/>
        <v>2298</v>
      </c>
    </row>
    <row r="75" spans="1:26" ht="18" customHeight="1">
      <c r="A75" s="305" t="s">
        <v>15</v>
      </c>
      <c r="B75" s="306"/>
      <c r="C75" s="286" t="s">
        <v>114</v>
      </c>
      <c r="D75" s="287"/>
      <c r="E75" s="287"/>
      <c r="F75" s="287"/>
      <c r="G75" s="287"/>
      <c r="H75" s="260">
        <v>1204</v>
      </c>
      <c r="I75" s="260"/>
      <c r="J75" s="260"/>
      <c r="K75" s="260"/>
      <c r="L75" s="260"/>
      <c r="M75" s="260">
        <v>693</v>
      </c>
      <c r="N75" s="260"/>
      <c r="O75" s="260"/>
      <c r="P75" s="260"/>
      <c r="Q75" s="260"/>
      <c r="R75" s="260">
        <v>374</v>
      </c>
      <c r="S75" s="260"/>
      <c r="T75" s="260"/>
      <c r="U75" s="260"/>
      <c r="V75" s="260"/>
      <c r="W75" s="85" t="s">
        <v>156</v>
      </c>
      <c r="X75" s="86"/>
      <c r="Y75" s="86"/>
      <c r="Z75" s="145">
        <f t="shared" si="1"/>
        <v>2271</v>
      </c>
    </row>
    <row r="76" spans="1:26" ht="18" customHeight="1">
      <c r="A76" s="305"/>
      <c r="B76" s="306"/>
      <c r="C76" s="268" t="s">
        <v>115</v>
      </c>
      <c r="D76" s="269"/>
      <c r="E76" s="269"/>
      <c r="F76" s="269"/>
      <c r="G76" s="269"/>
      <c r="H76" s="267">
        <v>21</v>
      </c>
      <c r="I76" s="267"/>
      <c r="J76" s="267"/>
      <c r="K76" s="267"/>
      <c r="L76" s="267"/>
      <c r="M76" s="267">
        <v>10</v>
      </c>
      <c r="N76" s="267"/>
      <c r="O76" s="267"/>
      <c r="P76" s="267"/>
      <c r="Q76" s="267"/>
      <c r="R76" s="267">
        <v>12</v>
      </c>
      <c r="S76" s="267"/>
      <c r="T76" s="267"/>
      <c r="U76" s="267"/>
      <c r="V76" s="267"/>
      <c r="W76" s="87" t="s">
        <v>154</v>
      </c>
      <c r="X76" s="88"/>
      <c r="Y76" s="88"/>
      <c r="Z76" s="145">
        <f t="shared" si="1"/>
        <v>43</v>
      </c>
    </row>
    <row r="77" spans="1:26" ht="18" customHeight="1">
      <c r="A77" s="307"/>
      <c r="B77" s="308"/>
      <c r="C77" s="263" t="s">
        <v>136</v>
      </c>
      <c r="D77" s="264"/>
      <c r="E77" s="264"/>
      <c r="F77" s="264"/>
      <c r="G77" s="264"/>
      <c r="H77" s="285">
        <f>SUM(H75:H76)</f>
        <v>1225</v>
      </c>
      <c r="I77" s="285"/>
      <c r="J77" s="285"/>
      <c r="K77" s="285"/>
      <c r="L77" s="285"/>
      <c r="M77" s="285">
        <f>SUM(M75:Q76)</f>
        <v>703</v>
      </c>
      <c r="N77" s="285"/>
      <c r="O77" s="285"/>
      <c r="P77" s="285"/>
      <c r="Q77" s="285"/>
      <c r="R77" s="285">
        <f>SUM(R75:V76)</f>
        <v>386</v>
      </c>
      <c r="S77" s="285"/>
      <c r="T77" s="285"/>
      <c r="U77" s="285"/>
      <c r="V77" s="285"/>
      <c r="W77" s="89" t="s">
        <v>155</v>
      </c>
      <c r="X77" s="90"/>
      <c r="Y77" s="90"/>
      <c r="Z77" s="146">
        <f t="shared" si="1"/>
        <v>2314</v>
      </c>
    </row>
    <row r="78" spans="1:26" ht="18" customHeight="1">
      <c r="A78" s="309" t="s">
        <v>16</v>
      </c>
      <c r="B78" s="310"/>
      <c r="C78" s="286" t="s">
        <v>114</v>
      </c>
      <c r="D78" s="287"/>
      <c r="E78" s="287"/>
      <c r="F78" s="287"/>
      <c r="G78" s="287"/>
      <c r="H78" s="288">
        <v>1192</v>
      </c>
      <c r="I78" s="288"/>
      <c r="J78" s="288"/>
      <c r="K78" s="288"/>
      <c r="L78" s="288"/>
      <c r="M78" s="288">
        <v>694</v>
      </c>
      <c r="N78" s="288"/>
      <c r="O78" s="288"/>
      <c r="P78" s="288"/>
      <c r="Q78" s="288"/>
      <c r="R78" s="288">
        <v>376</v>
      </c>
      <c r="S78" s="288"/>
      <c r="T78" s="288"/>
      <c r="U78" s="288"/>
      <c r="V78" s="288"/>
      <c r="W78" s="92" t="s">
        <v>154</v>
      </c>
      <c r="X78" s="93"/>
      <c r="Y78" s="93"/>
      <c r="Z78" s="145">
        <f t="shared" si="1"/>
        <v>2262</v>
      </c>
    </row>
    <row r="79" spans="1:26" ht="18" customHeight="1">
      <c r="A79" s="305"/>
      <c r="B79" s="306"/>
      <c r="C79" s="268" t="s">
        <v>115</v>
      </c>
      <c r="D79" s="269"/>
      <c r="E79" s="269"/>
      <c r="F79" s="269"/>
      <c r="G79" s="269"/>
      <c r="H79" s="267">
        <v>22</v>
      </c>
      <c r="I79" s="267"/>
      <c r="J79" s="267"/>
      <c r="K79" s="267"/>
      <c r="L79" s="267"/>
      <c r="M79" s="267">
        <v>8</v>
      </c>
      <c r="N79" s="267"/>
      <c r="O79" s="267"/>
      <c r="P79" s="267"/>
      <c r="Q79" s="267"/>
      <c r="R79" s="267">
        <v>11</v>
      </c>
      <c r="S79" s="267"/>
      <c r="T79" s="267"/>
      <c r="U79" s="267"/>
      <c r="V79" s="267"/>
      <c r="W79" s="87" t="s">
        <v>154</v>
      </c>
      <c r="X79" s="88"/>
      <c r="Y79" s="88"/>
      <c r="Z79" s="145">
        <f t="shared" si="1"/>
        <v>41</v>
      </c>
    </row>
    <row r="80" spans="1:26" ht="18" customHeight="1">
      <c r="A80" s="307"/>
      <c r="B80" s="308"/>
      <c r="C80" s="263" t="s">
        <v>136</v>
      </c>
      <c r="D80" s="264"/>
      <c r="E80" s="264"/>
      <c r="F80" s="264"/>
      <c r="G80" s="264"/>
      <c r="H80" s="265">
        <f>SUM(H78:H79)</f>
        <v>1214</v>
      </c>
      <c r="I80" s="265"/>
      <c r="J80" s="265"/>
      <c r="K80" s="265"/>
      <c r="L80" s="265"/>
      <c r="M80" s="265">
        <f>SUM(M78:Q79)</f>
        <v>702</v>
      </c>
      <c r="N80" s="265"/>
      <c r="O80" s="265"/>
      <c r="P80" s="265"/>
      <c r="Q80" s="265"/>
      <c r="R80" s="265">
        <f>SUM(R78:V79)</f>
        <v>387</v>
      </c>
      <c r="S80" s="265"/>
      <c r="T80" s="265"/>
      <c r="U80" s="265"/>
      <c r="V80" s="265"/>
      <c r="W80" s="94" t="s">
        <v>155</v>
      </c>
      <c r="X80" s="95"/>
      <c r="Y80" s="95"/>
      <c r="Z80" s="146">
        <f t="shared" si="1"/>
        <v>2303</v>
      </c>
    </row>
    <row r="81" spans="1:26" ht="18" customHeight="1">
      <c r="A81" s="305" t="s">
        <v>17</v>
      </c>
      <c r="B81" s="306"/>
      <c r="C81" s="286" t="s">
        <v>114</v>
      </c>
      <c r="D81" s="287"/>
      <c r="E81" s="287"/>
      <c r="F81" s="287"/>
      <c r="G81" s="287"/>
      <c r="H81" s="260">
        <v>1180</v>
      </c>
      <c r="I81" s="260"/>
      <c r="J81" s="260"/>
      <c r="K81" s="260"/>
      <c r="L81" s="260"/>
      <c r="M81" s="260">
        <v>704</v>
      </c>
      <c r="N81" s="260"/>
      <c r="O81" s="260"/>
      <c r="P81" s="260"/>
      <c r="Q81" s="260"/>
      <c r="R81" s="260">
        <v>374</v>
      </c>
      <c r="S81" s="260"/>
      <c r="T81" s="260"/>
      <c r="U81" s="260"/>
      <c r="V81" s="260"/>
      <c r="W81" s="85" t="s">
        <v>154</v>
      </c>
      <c r="X81" s="86"/>
      <c r="Y81" s="86"/>
      <c r="Z81" s="145">
        <f t="shared" si="1"/>
        <v>2258</v>
      </c>
    </row>
    <row r="82" spans="1:26" ht="18" customHeight="1">
      <c r="A82" s="305"/>
      <c r="B82" s="306"/>
      <c r="C82" s="268" t="s">
        <v>115</v>
      </c>
      <c r="D82" s="269"/>
      <c r="E82" s="269"/>
      <c r="F82" s="269"/>
      <c r="G82" s="269"/>
      <c r="H82" s="267">
        <v>23</v>
      </c>
      <c r="I82" s="267"/>
      <c r="J82" s="267"/>
      <c r="K82" s="267"/>
      <c r="L82" s="267"/>
      <c r="M82" s="267">
        <v>7</v>
      </c>
      <c r="N82" s="267"/>
      <c r="O82" s="267"/>
      <c r="P82" s="267"/>
      <c r="Q82" s="267"/>
      <c r="R82" s="267">
        <v>12</v>
      </c>
      <c r="S82" s="267"/>
      <c r="T82" s="267"/>
      <c r="U82" s="267"/>
      <c r="V82" s="267"/>
      <c r="W82" s="87" t="s">
        <v>154</v>
      </c>
      <c r="X82" s="88"/>
      <c r="Y82" s="88"/>
      <c r="Z82" s="145">
        <f t="shared" si="1"/>
        <v>42</v>
      </c>
    </row>
    <row r="83" spans="1:26" ht="18" customHeight="1">
      <c r="A83" s="307"/>
      <c r="B83" s="308"/>
      <c r="C83" s="263" t="s">
        <v>136</v>
      </c>
      <c r="D83" s="264"/>
      <c r="E83" s="264"/>
      <c r="F83" s="264"/>
      <c r="G83" s="264"/>
      <c r="H83" s="285">
        <f>SUM(H81:H82)</f>
        <v>1203</v>
      </c>
      <c r="I83" s="285"/>
      <c r="J83" s="285"/>
      <c r="K83" s="285"/>
      <c r="L83" s="285"/>
      <c r="M83" s="285">
        <f>SUM(M81:Q82)</f>
        <v>711</v>
      </c>
      <c r="N83" s="285"/>
      <c r="O83" s="285"/>
      <c r="P83" s="285"/>
      <c r="Q83" s="285"/>
      <c r="R83" s="285">
        <f>SUM(R81:V82)</f>
        <v>386</v>
      </c>
      <c r="S83" s="285"/>
      <c r="T83" s="285"/>
      <c r="U83" s="285"/>
      <c r="V83" s="285"/>
      <c r="W83" s="89" t="s">
        <v>155</v>
      </c>
      <c r="X83" s="90"/>
      <c r="Y83" s="90"/>
      <c r="Z83" s="146">
        <f t="shared" si="1"/>
        <v>2300</v>
      </c>
    </row>
    <row r="84" spans="1:26" ht="18" customHeight="1">
      <c r="A84" s="309" t="s">
        <v>36</v>
      </c>
      <c r="B84" s="310"/>
      <c r="C84" s="286" t="s">
        <v>114</v>
      </c>
      <c r="D84" s="287"/>
      <c r="E84" s="287"/>
      <c r="F84" s="287"/>
      <c r="G84" s="287"/>
      <c r="H84" s="288">
        <v>1184</v>
      </c>
      <c r="I84" s="288"/>
      <c r="J84" s="288"/>
      <c r="K84" s="288"/>
      <c r="L84" s="288"/>
      <c r="M84" s="288">
        <v>707</v>
      </c>
      <c r="N84" s="288"/>
      <c r="O84" s="288"/>
      <c r="P84" s="288"/>
      <c r="Q84" s="288"/>
      <c r="R84" s="288">
        <v>385</v>
      </c>
      <c r="S84" s="288"/>
      <c r="T84" s="288"/>
      <c r="U84" s="288"/>
      <c r="V84" s="288"/>
      <c r="W84" s="92" t="s">
        <v>154</v>
      </c>
      <c r="X84" s="93"/>
      <c r="Y84" s="93"/>
      <c r="Z84" s="145">
        <f t="shared" si="1"/>
        <v>2276</v>
      </c>
    </row>
    <row r="85" spans="1:26" ht="18" customHeight="1">
      <c r="A85" s="305"/>
      <c r="B85" s="306"/>
      <c r="C85" s="268" t="s">
        <v>115</v>
      </c>
      <c r="D85" s="269"/>
      <c r="E85" s="269"/>
      <c r="F85" s="269"/>
      <c r="G85" s="269"/>
      <c r="H85" s="267">
        <v>23</v>
      </c>
      <c r="I85" s="267"/>
      <c r="J85" s="267"/>
      <c r="K85" s="267"/>
      <c r="L85" s="267"/>
      <c r="M85" s="267">
        <v>5</v>
      </c>
      <c r="N85" s="267"/>
      <c r="O85" s="267"/>
      <c r="P85" s="267"/>
      <c r="Q85" s="267"/>
      <c r="R85" s="267">
        <v>14</v>
      </c>
      <c r="S85" s="267"/>
      <c r="T85" s="267"/>
      <c r="U85" s="267"/>
      <c r="V85" s="267"/>
      <c r="W85" s="87" t="s">
        <v>154</v>
      </c>
      <c r="X85" s="88"/>
      <c r="Y85" s="88"/>
      <c r="Z85" s="145">
        <f t="shared" si="1"/>
        <v>42</v>
      </c>
    </row>
    <row r="86" spans="1:26" ht="18" customHeight="1" thickBot="1">
      <c r="A86" s="305"/>
      <c r="B86" s="306"/>
      <c r="C86" s="270" t="s">
        <v>136</v>
      </c>
      <c r="D86" s="266"/>
      <c r="E86" s="266"/>
      <c r="F86" s="266"/>
      <c r="G86" s="266"/>
      <c r="H86" s="285">
        <f>SUM(H84:H85)</f>
        <v>1207</v>
      </c>
      <c r="I86" s="285"/>
      <c r="J86" s="285"/>
      <c r="K86" s="285"/>
      <c r="L86" s="285"/>
      <c r="M86" s="285">
        <f>SUM(M84:Q85)</f>
        <v>712</v>
      </c>
      <c r="N86" s="285"/>
      <c r="O86" s="285"/>
      <c r="P86" s="285"/>
      <c r="Q86" s="285"/>
      <c r="R86" s="285">
        <f>SUM(R84:V85)</f>
        <v>399</v>
      </c>
      <c r="S86" s="285"/>
      <c r="T86" s="285"/>
      <c r="U86" s="285"/>
      <c r="V86" s="285"/>
      <c r="W86" s="89" t="s">
        <v>155</v>
      </c>
      <c r="X86" s="90"/>
      <c r="Y86" s="90"/>
      <c r="Z86" s="169">
        <f t="shared" si="1"/>
        <v>2318</v>
      </c>
    </row>
    <row r="87" spans="1:26" ht="18" customHeight="1" thickTop="1">
      <c r="A87" s="277" t="s">
        <v>227</v>
      </c>
      <c r="B87" s="278"/>
      <c r="C87" s="278"/>
      <c r="D87" s="278"/>
      <c r="E87" s="278"/>
      <c r="F87" s="278"/>
      <c r="G87" s="278"/>
      <c r="H87" s="273">
        <f>SUM(H86,H83,H80,H77,H74,H71,H68,H65,H62,H59,H56,H53)</f>
        <v>14467</v>
      </c>
      <c r="I87" s="273"/>
      <c r="J87" s="273"/>
      <c r="K87" s="273"/>
      <c r="L87" s="273"/>
      <c r="M87" s="273">
        <f>SUM(M86,M83,M80,M77,M74,M71,M68,M65,M62,M59,M56,M53)</f>
        <v>8380</v>
      </c>
      <c r="N87" s="273"/>
      <c r="O87" s="273"/>
      <c r="P87" s="273"/>
      <c r="Q87" s="273"/>
      <c r="R87" s="273">
        <f>SUM(R86,R83,R80,R77,R74,R71,R68,R65,R62,R59,R56,R53)</f>
        <v>4777</v>
      </c>
      <c r="S87" s="273"/>
      <c r="T87" s="273"/>
      <c r="U87" s="273"/>
      <c r="V87" s="273"/>
      <c r="W87" s="170" t="s">
        <v>81</v>
      </c>
      <c r="X87" s="171"/>
      <c r="Y87" s="171"/>
      <c r="Z87" s="172">
        <f>SUM(Z86,Z83,Z80,Z77,Z74,Z71,Z68,Z65,Z62,Z59,Z56,Z53)</f>
        <v>27624</v>
      </c>
    </row>
    <row r="88" spans="1:26" ht="18" customHeight="1">
      <c r="A88" s="283" t="s">
        <v>228</v>
      </c>
      <c r="B88" s="284"/>
      <c r="C88" s="284"/>
      <c r="D88" s="284"/>
      <c r="E88" s="284"/>
      <c r="F88" s="284"/>
      <c r="G88" s="284"/>
      <c r="H88" s="274">
        <v>14508</v>
      </c>
      <c r="I88" s="275"/>
      <c r="J88" s="275"/>
      <c r="K88" s="275"/>
      <c r="L88" s="276"/>
      <c r="M88" s="274">
        <v>7712</v>
      </c>
      <c r="N88" s="275"/>
      <c r="O88" s="275"/>
      <c r="P88" s="275"/>
      <c r="Q88" s="276"/>
      <c r="R88" s="274">
        <v>4722</v>
      </c>
      <c r="S88" s="275"/>
      <c r="T88" s="275"/>
      <c r="U88" s="275"/>
      <c r="V88" s="276"/>
      <c r="W88" s="229"/>
      <c r="X88" s="230"/>
      <c r="Y88" s="230"/>
      <c r="Z88" s="231">
        <v>26942</v>
      </c>
    </row>
    <row r="89" spans="1:26" ht="18" customHeight="1">
      <c r="A89" s="279" t="s">
        <v>229</v>
      </c>
      <c r="B89" s="280"/>
      <c r="C89" s="280"/>
      <c r="D89" s="280"/>
      <c r="E89" s="280"/>
      <c r="F89" s="280"/>
      <c r="G89" s="280"/>
      <c r="H89" s="272">
        <v>14408</v>
      </c>
      <c r="I89" s="272"/>
      <c r="J89" s="272"/>
      <c r="K89" s="272"/>
      <c r="L89" s="272"/>
      <c r="M89" s="272">
        <v>7040</v>
      </c>
      <c r="N89" s="272"/>
      <c r="O89" s="272"/>
      <c r="P89" s="272"/>
      <c r="Q89" s="272"/>
      <c r="R89" s="272">
        <v>4441</v>
      </c>
      <c r="S89" s="272"/>
      <c r="T89" s="272"/>
      <c r="U89" s="272"/>
      <c r="V89" s="272"/>
      <c r="W89" s="147"/>
      <c r="X89" s="151"/>
      <c r="Y89" s="151"/>
      <c r="Z89" s="149">
        <v>25889</v>
      </c>
    </row>
    <row r="90" spans="1:26" ht="18" customHeight="1">
      <c r="A90" s="279" t="s">
        <v>224</v>
      </c>
      <c r="B90" s="280"/>
      <c r="C90" s="280"/>
      <c r="D90" s="280"/>
      <c r="E90" s="280"/>
      <c r="F90" s="280"/>
      <c r="G90" s="280"/>
      <c r="H90" s="272">
        <v>12093</v>
      </c>
      <c r="I90" s="272"/>
      <c r="J90" s="272"/>
      <c r="K90" s="272"/>
      <c r="L90" s="272"/>
      <c r="M90" s="272">
        <v>6620</v>
      </c>
      <c r="N90" s="272"/>
      <c r="O90" s="272"/>
      <c r="P90" s="272"/>
      <c r="Q90" s="272"/>
      <c r="R90" s="272">
        <v>4615</v>
      </c>
      <c r="S90" s="272"/>
      <c r="T90" s="272"/>
      <c r="U90" s="272"/>
      <c r="V90" s="272"/>
      <c r="W90" s="147"/>
      <c r="X90" s="151"/>
      <c r="Y90" s="151"/>
      <c r="Z90" s="149">
        <v>23328</v>
      </c>
    </row>
    <row r="91" spans="1:30" ht="18" customHeight="1" thickBot="1">
      <c r="A91" s="281" t="s">
        <v>187</v>
      </c>
      <c r="B91" s="282"/>
      <c r="C91" s="282"/>
      <c r="D91" s="282"/>
      <c r="E91" s="282"/>
      <c r="F91" s="282"/>
      <c r="G91" s="282"/>
      <c r="H91" s="271">
        <f>H87/H88</f>
        <v>0.9971739729804245</v>
      </c>
      <c r="I91" s="271"/>
      <c r="J91" s="271"/>
      <c r="K91" s="271"/>
      <c r="L91" s="271"/>
      <c r="M91" s="271">
        <f>M87/M88</f>
        <v>1.0866182572614107</v>
      </c>
      <c r="N91" s="271"/>
      <c r="O91" s="271"/>
      <c r="P91" s="271"/>
      <c r="Q91" s="271"/>
      <c r="R91" s="271">
        <f>R87/R88</f>
        <v>1.0116476069462093</v>
      </c>
      <c r="S91" s="271"/>
      <c r="T91" s="271"/>
      <c r="U91" s="271"/>
      <c r="V91" s="271"/>
      <c r="W91" s="148"/>
      <c r="X91" s="152"/>
      <c r="Y91" s="152"/>
      <c r="Z91" s="150">
        <f>Z87/Z88</f>
        <v>1.0253136367010616</v>
      </c>
      <c r="AA91" s="213"/>
      <c r="AB91" s="213"/>
      <c r="AC91" s="213"/>
      <c r="AD91" s="213"/>
    </row>
    <row r="92" ht="18" customHeight="1"/>
    <row r="93" ht="18" customHeight="1"/>
    <row r="94" ht="18" customHeight="1"/>
    <row r="95" ht="18" customHeight="1"/>
    <row r="96" ht="18" customHeight="1"/>
    <row r="97" ht="18" customHeight="1"/>
    <row r="98" ht="18" customHeight="1"/>
  </sheetData>
  <mergeCells count="492">
    <mergeCell ref="A43:G43"/>
    <mergeCell ref="H43:J43"/>
    <mergeCell ref="K43:M43"/>
    <mergeCell ref="N43:P43"/>
    <mergeCell ref="A44:G44"/>
    <mergeCell ref="H44:J44"/>
    <mergeCell ref="K44:M44"/>
    <mergeCell ref="N44:P44"/>
    <mergeCell ref="H46:J46"/>
    <mergeCell ref="K46:M46"/>
    <mergeCell ref="N46:P46"/>
    <mergeCell ref="Q46:S46"/>
    <mergeCell ref="W44:Y44"/>
    <mergeCell ref="W42:Y42"/>
    <mergeCell ref="T46:V46"/>
    <mergeCell ref="W46:Y46"/>
    <mergeCell ref="T45:V45"/>
    <mergeCell ref="W45:Y45"/>
    <mergeCell ref="T43:V43"/>
    <mergeCell ref="W43:Y43"/>
    <mergeCell ref="H42:J42"/>
    <mergeCell ref="K42:M42"/>
    <mergeCell ref="T42:V42"/>
    <mergeCell ref="H45:J45"/>
    <mergeCell ref="K45:M45"/>
    <mergeCell ref="N45:P45"/>
    <mergeCell ref="Q45:S45"/>
    <mergeCell ref="Q44:S44"/>
    <mergeCell ref="T44:V44"/>
    <mergeCell ref="Q43:S43"/>
    <mergeCell ref="H41:J41"/>
    <mergeCell ref="K41:M41"/>
    <mergeCell ref="H40:J40"/>
    <mergeCell ref="K40:M40"/>
    <mergeCell ref="C31:G31"/>
    <mergeCell ref="N41:P41"/>
    <mergeCell ref="Q39:S39"/>
    <mergeCell ref="H39:J39"/>
    <mergeCell ref="K38:M38"/>
    <mergeCell ref="K36:M36"/>
    <mergeCell ref="N36:P36"/>
    <mergeCell ref="K33:M33"/>
    <mergeCell ref="H35:J35"/>
    <mergeCell ref="K39:M39"/>
    <mergeCell ref="Z4:Z5"/>
    <mergeCell ref="W49:Z50"/>
    <mergeCell ref="A39:B41"/>
    <mergeCell ref="A15:B17"/>
    <mergeCell ref="A18:B20"/>
    <mergeCell ref="A21:B23"/>
    <mergeCell ref="A24:B26"/>
    <mergeCell ref="A27:B29"/>
    <mergeCell ref="N42:P42"/>
    <mergeCell ref="Q42:S42"/>
    <mergeCell ref="A84:B86"/>
    <mergeCell ref="A69:B71"/>
    <mergeCell ref="A72:B74"/>
    <mergeCell ref="A75:B77"/>
    <mergeCell ref="A78:B80"/>
    <mergeCell ref="A60:B62"/>
    <mergeCell ref="A63:B65"/>
    <mergeCell ref="A66:B68"/>
    <mergeCell ref="A81:B83"/>
    <mergeCell ref="A54:B56"/>
    <mergeCell ref="A57:B59"/>
    <mergeCell ref="C39:G39"/>
    <mergeCell ref="C40:G40"/>
    <mergeCell ref="C41:G41"/>
    <mergeCell ref="C59:G59"/>
    <mergeCell ref="A49:B50"/>
    <mergeCell ref="A45:G45"/>
    <mergeCell ref="A46:G46"/>
    <mergeCell ref="A42:G42"/>
    <mergeCell ref="N38:P38"/>
    <mergeCell ref="A51:B53"/>
    <mergeCell ref="A30:B32"/>
    <mergeCell ref="A33:B35"/>
    <mergeCell ref="A36:B38"/>
    <mergeCell ref="C36:G36"/>
    <mergeCell ref="C35:G35"/>
    <mergeCell ref="C34:G34"/>
    <mergeCell ref="H36:J36"/>
    <mergeCell ref="C32:G32"/>
    <mergeCell ref="T36:V36"/>
    <mergeCell ref="N40:P40"/>
    <mergeCell ref="N39:P39"/>
    <mergeCell ref="A2:M2"/>
    <mergeCell ref="Q38:S38"/>
    <mergeCell ref="C33:G33"/>
    <mergeCell ref="H33:J33"/>
    <mergeCell ref="A12:B14"/>
    <mergeCell ref="C38:G38"/>
    <mergeCell ref="H38:J38"/>
    <mergeCell ref="W38:Y38"/>
    <mergeCell ref="W41:Y41"/>
    <mergeCell ref="Q40:S40"/>
    <mergeCell ref="T40:V40"/>
    <mergeCell ref="W40:Y40"/>
    <mergeCell ref="W39:Y39"/>
    <mergeCell ref="Q41:S41"/>
    <mergeCell ref="T41:V41"/>
    <mergeCell ref="T39:V39"/>
    <mergeCell ref="T38:V38"/>
    <mergeCell ref="W37:Y37"/>
    <mergeCell ref="T37:V37"/>
    <mergeCell ref="C37:G37"/>
    <mergeCell ref="H37:J37"/>
    <mergeCell ref="K37:M37"/>
    <mergeCell ref="N37:P37"/>
    <mergeCell ref="Q37:S37"/>
    <mergeCell ref="K35:M35"/>
    <mergeCell ref="H34:J34"/>
    <mergeCell ref="K34:M34"/>
    <mergeCell ref="N33:P33"/>
    <mergeCell ref="W36:Y36"/>
    <mergeCell ref="N35:P35"/>
    <mergeCell ref="W35:Y35"/>
    <mergeCell ref="Q34:S34"/>
    <mergeCell ref="T34:V34"/>
    <mergeCell ref="W34:Y34"/>
    <mergeCell ref="N34:P34"/>
    <mergeCell ref="Q35:S35"/>
    <mergeCell ref="T35:V35"/>
    <mergeCell ref="Q36:S36"/>
    <mergeCell ref="H32:J32"/>
    <mergeCell ref="K32:M32"/>
    <mergeCell ref="N32:P32"/>
    <mergeCell ref="Q31:S31"/>
    <mergeCell ref="T31:V31"/>
    <mergeCell ref="W31:Y31"/>
    <mergeCell ref="Q32:S32"/>
    <mergeCell ref="T32:V32"/>
    <mergeCell ref="W32:Y32"/>
    <mergeCell ref="Q33:S33"/>
    <mergeCell ref="T33:V33"/>
    <mergeCell ref="W33:Y33"/>
    <mergeCell ref="H30:J30"/>
    <mergeCell ref="K30:M30"/>
    <mergeCell ref="N30:P30"/>
    <mergeCell ref="H31:J31"/>
    <mergeCell ref="K31:M31"/>
    <mergeCell ref="N31:P31"/>
    <mergeCell ref="Q30:S30"/>
    <mergeCell ref="T30:V30"/>
    <mergeCell ref="W30:Y30"/>
    <mergeCell ref="N29:P29"/>
    <mergeCell ref="Q29:S29"/>
    <mergeCell ref="T29:V29"/>
    <mergeCell ref="W29:Y29"/>
    <mergeCell ref="Q28:S28"/>
    <mergeCell ref="T28:V28"/>
    <mergeCell ref="W28:Y28"/>
    <mergeCell ref="N28:P28"/>
    <mergeCell ref="N27:P27"/>
    <mergeCell ref="Q27:S27"/>
    <mergeCell ref="T27:V27"/>
    <mergeCell ref="W27:Y27"/>
    <mergeCell ref="H27:J27"/>
    <mergeCell ref="K27:M27"/>
    <mergeCell ref="C29:G29"/>
    <mergeCell ref="H29:J29"/>
    <mergeCell ref="K29:M29"/>
    <mergeCell ref="C28:G28"/>
    <mergeCell ref="H28:J28"/>
    <mergeCell ref="K28:M28"/>
    <mergeCell ref="C27:G27"/>
    <mergeCell ref="Q23:S23"/>
    <mergeCell ref="C26:G26"/>
    <mergeCell ref="H26:J26"/>
    <mergeCell ref="K26:M26"/>
    <mergeCell ref="N26:P26"/>
    <mergeCell ref="H25:J25"/>
    <mergeCell ref="K25:M25"/>
    <mergeCell ref="N25:P25"/>
    <mergeCell ref="Q26:S26"/>
    <mergeCell ref="Q25:S25"/>
    <mergeCell ref="T26:V26"/>
    <mergeCell ref="W26:Y26"/>
    <mergeCell ref="T23:V23"/>
    <mergeCell ref="W23:Y23"/>
    <mergeCell ref="T25:V25"/>
    <mergeCell ref="W25:Y25"/>
    <mergeCell ref="T22:V22"/>
    <mergeCell ref="W22:Y22"/>
    <mergeCell ref="H24:J24"/>
    <mergeCell ref="K24:M24"/>
    <mergeCell ref="N24:P24"/>
    <mergeCell ref="Q24:S24"/>
    <mergeCell ref="T24:V24"/>
    <mergeCell ref="W24:Y24"/>
    <mergeCell ref="H23:J23"/>
    <mergeCell ref="K23:M23"/>
    <mergeCell ref="Q21:S21"/>
    <mergeCell ref="H22:J22"/>
    <mergeCell ref="K22:M22"/>
    <mergeCell ref="N22:P22"/>
    <mergeCell ref="Q22:S22"/>
    <mergeCell ref="N23:P23"/>
    <mergeCell ref="C21:G21"/>
    <mergeCell ref="H21:J21"/>
    <mergeCell ref="K21:M21"/>
    <mergeCell ref="N21:P21"/>
    <mergeCell ref="C22:G22"/>
    <mergeCell ref="T21:V21"/>
    <mergeCell ref="W21:Y21"/>
    <mergeCell ref="T19:V19"/>
    <mergeCell ref="W19:Y19"/>
    <mergeCell ref="C20:G20"/>
    <mergeCell ref="H20:J20"/>
    <mergeCell ref="K20:M20"/>
    <mergeCell ref="N20:P20"/>
    <mergeCell ref="Q20:S20"/>
    <mergeCell ref="T20:V20"/>
    <mergeCell ref="W20:Y20"/>
    <mergeCell ref="H19:J19"/>
    <mergeCell ref="K19:M19"/>
    <mergeCell ref="N19:P19"/>
    <mergeCell ref="Q19:S19"/>
    <mergeCell ref="C18:G18"/>
    <mergeCell ref="H18:J18"/>
    <mergeCell ref="K18:M18"/>
    <mergeCell ref="N18:P18"/>
    <mergeCell ref="Q18:S18"/>
    <mergeCell ref="T18:V18"/>
    <mergeCell ref="W18:Y18"/>
    <mergeCell ref="N17:P17"/>
    <mergeCell ref="Q17:S17"/>
    <mergeCell ref="T17:V17"/>
    <mergeCell ref="W17:Y17"/>
    <mergeCell ref="Q16:S16"/>
    <mergeCell ref="T16:V16"/>
    <mergeCell ref="W16:Y16"/>
    <mergeCell ref="N16:P16"/>
    <mergeCell ref="N15:P15"/>
    <mergeCell ref="Q15:S15"/>
    <mergeCell ref="T15:V15"/>
    <mergeCell ref="W15:Y15"/>
    <mergeCell ref="H15:J15"/>
    <mergeCell ref="K15:M15"/>
    <mergeCell ref="C17:G17"/>
    <mergeCell ref="H17:J17"/>
    <mergeCell ref="K17:M17"/>
    <mergeCell ref="C16:G16"/>
    <mergeCell ref="H16:J16"/>
    <mergeCell ref="K16:M16"/>
    <mergeCell ref="C14:G14"/>
    <mergeCell ref="H14:J14"/>
    <mergeCell ref="K14:M14"/>
    <mergeCell ref="N14:P14"/>
    <mergeCell ref="Q14:S14"/>
    <mergeCell ref="T14:V14"/>
    <mergeCell ref="W14:Y14"/>
    <mergeCell ref="N13:P13"/>
    <mergeCell ref="Q13:S13"/>
    <mergeCell ref="T13:V13"/>
    <mergeCell ref="W13:Y13"/>
    <mergeCell ref="C12:G12"/>
    <mergeCell ref="H12:J12"/>
    <mergeCell ref="K12:M12"/>
    <mergeCell ref="C13:G13"/>
    <mergeCell ref="H13:J13"/>
    <mergeCell ref="K13:M13"/>
    <mergeCell ref="T12:V12"/>
    <mergeCell ref="W12:Y12"/>
    <mergeCell ref="K11:M11"/>
    <mergeCell ref="N11:P11"/>
    <mergeCell ref="N12:P12"/>
    <mergeCell ref="Q12:S12"/>
    <mergeCell ref="Q11:S11"/>
    <mergeCell ref="T11:V11"/>
    <mergeCell ref="W11:Y11"/>
    <mergeCell ref="K7:M7"/>
    <mergeCell ref="Q10:S10"/>
    <mergeCell ref="T10:V10"/>
    <mergeCell ref="W10:Y10"/>
    <mergeCell ref="W9:Y9"/>
    <mergeCell ref="T9:V9"/>
    <mergeCell ref="N9:P9"/>
    <mergeCell ref="Q9:S9"/>
    <mergeCell ref="K9:M9"/>
    <mergeCell ref="K8:M8"/>
    <mergeCell ref="H6:J6"/>
    <mergeCell ref="H7:J7"/>
    <mergeCell ref="H9:J9"/>
    <mergeCell ref="H8:J8"/>
    <mergeCell ref="C4:G5"/>
    <mergeCell ref="C10:G10"/>
    <mergeCell ref="C6:G6"/>
    <mergeCell ref="A6:B8"/>
    <mergeCell ref="A9:B11"/>
    <mergeCell ref="C11:G11"/>
    <mergeCell ref="C7:G7"/>
    <mergeCell ref="C8:G8"/>
    <mergeCell ref="C9:G9"/>
    <mergeCell ref="A4:B5"/>
    <mergeCell ref="C25:G25"/>
    <mergeCell ref="C30:G30"/>
    <mergeCell ref="W4:Y5"/>
    <mergeCell ref="W8:Y8"/>
    <mergeCell ref="W7:Y7"/>
    <mergeCell ref="H10:J10"/>
    <mergeCell ref="K10:M10"/>
    <mergeCell ref="Q4:S5"/>
    <mergeCell ref="T4:V5"/>
    <mergeCell ref="T7:V7"/>
    <mergeCell ref="K6:M6"/>
    <mergeCell ref="N6:P6"/>
    <mergeCell ref="C53:G53"/>
    <mergeCell ref="C51:G51"/>
    <mergeCell ref="C52:G52"/>
    <mergeCell ref="C49:G50"/>
    <mergeCell ref="C15:G15"/>
    <mergeCell ref="C19:G19"/>
    <mergeCell ref="C23:G23"/>
    <mergeCell ref="C24:G24"/>
    <mergeCell ref="W6:Y6"/>
    <mergeCell ref="N8:P8"/>
    <mergeCell ref="Q7:S7"/>
    <mergeCell ref="Q6:S6"/>
    <mergeCell ref="T6:V6"/>
    <mergeCell ref="Q8:S8"/>
    <mergeCell ref="T8:V8"/>
    <mergeCell ref="N7:P7"/>
    <mergeCell ref="H4:J5"/>
    <mergeCell ref="K4:M5"/>
    <mergeCell ref="R52:V52"/>
    <mergeCell ref="A47:M47"/>
    <mergeCell ref="H49:L50"/>
    <mergeCell ref="M49:Q50"/>
    <mergeCell ref="M52:Q52"/>
    <mergeCell ref="N10:P10"/>
    <mergeCell ref="H11:J11"/>
    <mergeCell ref="N4:P5"/>
    <mergeCell ref="R53:V53"/>
    <mergeCell ref="R49:V50"/>
    <mergeCell ref="R51:V51"/>
    <mergeCell ref="M53:Q53"/>
    <mergeCell ref="H51:L51"/>
    <mergeCell ref="H52:L52"/>
    <mergeCell ref="H53:L53"/>
    <mergeCell ref="M51:Q51"/>
    <mergeCell ref="R54:V54"/>
    <mergeCell ref="C55:G55"/>
    <mergeCell ref="H55:L55"/>
    <mergeCell ref="M55:Q55"/>
    <mergeCell ref="R55:V55"/>
    <mergeCell ref="C54:G54"/>
    <mergeCell ref="H54:L54"/>
    <mergeCell ref="M54:Q54"/>
    <mergeCell ref="R56:V56"/>
    <mergeCell ref="C57:G57"/>
    <mergeCell ref="H57:L57"/>
    <mergeCell ref="M57:Q57"/>
    <mergeCell ref="R57:V57"/>
    <mergeCell ref="C56:G56"/>
    <mergeCell ref="H56:L56"/>
    <mergeCell ref="M56:Q56"/>
    <mergeCell ref="H59:L59"/>
    <mergeCell ref="M59:Q59"/>
    <mergeCell ref="R59:V59"/>
    <mergeCell ref="C58:G58"/>
    <mergeCell ref="H58:L58"/>
    <mergeCell ref="M58:Q58"/>
    <mergeCell ref="R58:V58"/>
    <mergeCell ref="R60:V60"/>
    <mergeCell ref="C61:G61"/>
    <mergeCell ref="H61:L61"/>
    <mergeCell ref="M61:Q61"/>
    <mergeCell ref="R61:V61"/>
    <mergeCell ref="C60:G60"/>
    <mergeCell ref="H60:L60"/>
    <mergeCell ref="M60:Q60"/>
    <mergeCell ref="R62:V62"/>
    <mergeCell ref="C63:G63"/>
    <mergeCell ref="H63:L63"/>
    <mergeCell ref="M63:Q63"/>
    <mergeCell ref="R63:V63"/>
    <mergeCell ref="C62:G62"/>
    <mergeCell ref="H62:L62"/>
    <mergeCell ref="M62:Q62"/>
    <mergeCell ref="C65:G65"/>
    <mergeCell ref="H65:L65"/>
    <mergeCell ref="M65:Q65"/>
    <mergeCell ref="R65:V65"/>
    <mergeCell ref="C64:G64"/>
    <mergeCell ref="H64:L64"/>
    <mergeCell ref="M64:Q64"/>
    <mergeCell ref="R64:V64"/>
    <mergeCell ref="R66:V66"/>
    <mergeCell ref="C67:G67"/>
    <mergeCell ref="H67:L67"/>
    <mergeCell ref="M67:Q67"/>
    <mergeCell ref="R67:V67"/>
    <mergeCell ref="C66:G66"/>
    <mergeCell ref="H66:L66"/>
    <mergeCell ref="M66:Q66"/>
    <mergeCell ref="R68:V68"/>
    <mergeCell ref="C69:G69"/>
    <mergeCell ref="H69:L69"/>
    <mergeCell ref="M69:Q69"/>
    <mergeCell ref="R69:V69"/>
    <mergeCell ref="C68:G68"/>
    <mergeCell ref="H68:L68"/>
    <mergeCell ref="M68:Q68"/>
    <mergeCell ref="R70:V70"/>
    <mergeCell ref="C71:G71"/>
    <mergeCell ref="H71:L71"/>
    <mergeCell ref="M71:Q71"/>
    <mergeCell ref="R71:V71"/>
    <mergeCell ref="C74:G74"/>
    <mergeCell ref="C70:G70"/>
    <mergeCell ref="H70:L70"/>
    <mergeCell ref="M70:Q70"/>
    <mergeCell ref="H74:L74"/>
    <mergeCell ref="M74:Q74"/>
    <mergeCell ref="R72:V72"/>
    <mergeCell ref="C73:G73"/>
    <mergeCell ref="H73:L73"/>
    <mergeCell ref="M73:Q73"/>
    <mergeCell ref="R73:V73"/>
    <mergeCell ref="C72:G72"/>
    <mergeCell ref="H72:L72"/>
    <mergeCell ref="M72:Q72"/>
    <mergeCell ref="H76:L76"/>
    <mergeCell ref="M76:Q76"/>
    <mergeCell ref="R78:V78"/>
    <mergeCell ref="C75:G75"/>
    <mergeCell ref="H75:L75"/>
    <mergeCell ref="M75:Q75"/>
    <mergeCell ref="R76:V76"/>
    <mergeCell ref="R75:V75"/>
    <mergeCell ref="C78:G78"/>
    <mergeCell ref="H78:L78"/>
    <mergeCell ref="R79:V79"/>
    <mergeCell ref="R74:V74"/>
    <mergeCell ref="C80:G80"/>
    <mergeCell ref="H80:L80"/>
    <mergeCell ref="M80:Q80"/>
    <mergeCell ref="C77:G77"/>
    <mergeCell ref="H77:L77"/>
    <mergeCell ref="M77:Q77"/>
    <mergeCell ref="R77:V77"/>
    <mergeCell ref="C76:G76"/>
    <mergeCell ref="M78:Q78"/>
    <mergeCell ref="C81:G81"/>
    <mergeCell ref="H81:L81"/>
    <mergeCell ref="M81:Q81"/>
    <mergeCell ref="C79:G79"/>
    <mergeCell ref="H79:L79"/>
    <mergeCell ref="M79:Q79"/>
    <mergeCell ref="C82:G82"/>
    <mergeCell ref="H82:L82"/>
    <mergeCell ref="M83:Q83"/>
    <mergeCell ref="R80:V80"/>
    <mergeCell ref="R81:V81"/>
    <mergeCell ref="R83:V83"/>
    <mergeCell ref="M82:Q82"/>
    <mergeCell ref="R82:V82"/>
    <mergeCell ref="C85:G85"/>
    <mergeCell ref="H85:L85"/>
    <mergeCell ref="C83:G83"/>
    <mergeCell ref="H83:L83"/>
    <mergeCell ref="R86:V86"/>
    <mergeCell ref="C84:G84"/>
    <mergeCell ref="H84:L84"/>
    <mergeCell ref="M84:Q84"/>
    <mergeCell ref="C86:G86"/>
    <mergeCell ref="H86:L86"/>
    <mergeCell ref="M86:Q86"/>
    <mergeCell ref="R84:V84"/>
    <mergeCell ref="M85:Q85"/>
    <mergeCell ref="R85:V85"/>
    <mergeCell ref="A87:G87"/>
    <mergeCell ref="A90:G90"/>
    <mergeCell ref="A91:G91"/>
    <mergeCell ref="H87:L87"/>
    <mergeCell ref="H90:L90"/>
    <mergeCell ref="H91:L91"/>
    <mergeCell ref="A89:G89"/>
    <mergeCell ref="H89:L89"/>
    <mergeCell ref="A88:G88"/>
    <mergeCell ref="H88:L88"/>
    <mergeCell ref="M91:Q91"/>
    <mergeCell ref="M90:Q90"/>
    <mergeCell ref="M87:Q87"/>
    <mergeCell ref="R87:V87"/>
    <mergeCell ref="R90:V90"/>
    <mergeCell ref="R91:V91"/>
    <mergeCell ref="M89:Q89"/>
    <mergeCell ref="R89:V89"/>
    <mergeCell ref="M88:Q88"/>
    <mergeCell ref="R88:V88"/>
  </mergeCells>
  <printOptions/>
  <pageMargins left="0.984251968503937" right="0.984251968503937" top="0.7874015748031497" bottom="0.5905511811023623" header="0.5118110236220472" footer="0.31496062992125984"/>
  <pageSetup orientation="portrait" paperSize="9" scale="97" r:id="rId2"/>
  <headerFooter alignWithMargins="0">
    <oddFooter>&amp;C&amp;P+18</oddFooter>
  </headerFooter>
  <rowBreaks count="1" manualBreakCount="1">
    <brk id="46" max="25" man="1"/>
  </rowBreaks>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1" sqref="A1"/>
    </sheetView>
  </sheetViews>
  <sheetFormatPr defaultColWidth="9.00390625" defaultRowHeight="20.25" customHeight="1"/>
  <cols>
    <col min="1" max="1" width="8.25390625" style="42" customWidth="1"/>
    <col min="2" max="9" width="10.875" style="42" customWidth="1"/>
    <col min="10" max="16384" width="9.00390625" style="42" customWidth="1"/>
  </cols>
  <sheetData>
    <row r="1" ht="20.25" customHeight="1">
      <c r="A1" s="42" t="s">
        <v>202</v>
      </c>
    </row>
    <row r="2" spans="2:8" ht="20.25" customHeight="1">
      <c r="B2" s="70" t="s">
        <v>185</v>
      </c>
      <c r="H2" s="174" t="s">
        <v>204</v>
      </c>
    </row>
    <row r="3" spans="1:8" ht="20.25" customHeight="1">
      <c r="A3" s="331" t="s">
        <v>39</v>
      </c>
      <c r="B3" s="333" t="s">
        <v>41</v>
      </c>
      <c r="C3" s="335" t="s">
        <v>79</v>
      </c>
      <c r="D3" s="336"/>
      <c r="E3" s="335" t="s">
        <v>80</v>
      </c>
      <c r="F3" s="336"/>
      <c r="G3" s="329" t="s">
        <v>43</v>
      </c>
      <c r="H3" s="330"/>
    </row>
    <row r="4" spans="1:8" ht="20.25" customHeight="1">
      <c r="A4" s="332"/>
      <c r="B4" s="334"/>
      <c r="C4" s="43" t="s">
        <v>42</v>
      </c>
      <c r="D4" s="173" t="s">
        <v>203</v>
      </c>
      <c r="E4" s="43" t="s">
        <v>42</v>
      </c>
      <c r="F4" s="173" t="s">
        <v>203</v>
      </c>
      <c r="G4" s="43" t="s">
        <v>42</v>
      </c>
      <c r="H4" s="173" t="s">
        <v>203</v>
      </c>
    </row>
    <row r="5" spans="1:8" ht="20.25" customHeight="1">
      <c r="A5" s="91" t="s">
        <v>37</v>
      </c>
      <c r="B5" s="132">
        <v>13816</v>
      </c>
      <c r="C5" s="153">
        <f>'１(1)(2)受給者状況'!Z8</f>
        <v>8063</v>
      </c>
      <c r="D5" s="175">
        <f>ROUND(C5/$B5,4)*100</f>
        <v>58.36</v>
      </c>
      <c r="E5" s="153">
        <f>'１(1)(2)受給者状況'!Z53</f>
        <v>2278</v>
      </c>
      <c r="F5" s="175">
        <f>ROUND(E5/$B5,4)*100</f>
        <v>16.49</v>
      </c>
      <c r="G5" s="153">
        <f aca="true" t="shared" si="0" ref="G5:G16">C5+E5</f>
        <v>10341</v>
      </c>
      <c r="H5" s="175">
        <f>ROUND(G5/$B5,4)*100</f>
        <v>74.85000000000001</v>
      </c>
    </row>
    <row r="6" spans="1:8" ht="20.25" customHeight="1">
      <c r="A6" s="91" t="s">
        <v>26</v>
      </c>
      <c r="B6" s="132">
        <v>14014</v>
      </c>
      <c r="C6" s="153">
        <f>'１(1)(2)受給者状況'!Z11</f>
        <v>8267</v>
      </c>
      <c r="D6" s="175">
        <f aca="true" t="shared" si="1" ref="D6:D16">ROUND(C6/$B6,4)*100</f>
        <v>58.989999999999995</v>
      </c>
      <c r="E6" s="153">
        <f>'１(1)(2)受給者状況'!Z56</f>
        <v>2274</v>
      </c>
      <c r="F6" s="175">
        <f aca="true" t="shared" si="2" ref="F6:F16">ROUND(E6/$B6,4)*100</f>
        <v>16.23</v>
      </c>
      <c r="G6" s="153">
        <f t="shared" si="0"/>
        <v>10541</v>
      </c>
      <c r="H6" s="175">
        <f aca="true" t="shared" si="3" ref="H6:H16">ROUND(G6/$B6,4)*100</f>
        <v>75.22</v>
      </c>
    </row>
    <row r="7" spans="1:8" ht="20.25" customHeight="1">
      <c r="A7" s="91" t="s">
        <v>9</v>
      </c>
      <c r="B7" s="132">
        <v>14268</v>
      </c>
      <c r="C7" s="153">
        <f>'１(1)(2)受給者状況'!Z14</f>
        <v>8377</v>
      </c>
      <c r="D7" s="175">
        <f t="shared" si="1"/>
        <v>58.709999999999994</v>
      </c>
      <c r="E7" s="153">
        <f>'１(1)(2)受給者状況'!Z59</f>
        <v>2249</v>
      </c>
      <c r="F7" s="175">
        <f t="shared" si="2"/>
        <v>15.76</v>
      </c>
      <c r="G7" s="153">
        <f t="shared" si="0"/>
        <v>10626</v>
      </c>
      <c r="H7" s="175">
        <f t="shared" si="3"/>
        <v>74.47</v>
      </c>
    </row>
    <row r="8" spans="1:8" ht="20.25" customHeight="1">
      <c r="A8" s="91" t="s">
        <v>10</v>
      </c>
      <c r="B8" s="132">
        <v>14514</v>
      </c>
      <c r="C8" s="153">
        <f>'１(1)(2)受給者状況'!Z17</f>
        <v>8580</v>
      </c>
      <c r="D8" s="175">
        <f t="shared" si="1"/>
        <v>59.12</v>
      </c>
      <c r="E8" s="153">
        <f>'１(1)(2)受給者状況'!Z62</f>
        <v>2296</v>
      </c>
      <c r="F8" s="175">
        <f t="shared" si="2"/>
        <v>15.82</v>
      </c>
      <c r="G8" s="153">
        <f t="shared" si="0"/>
        <v>10876</v>
      </c>
      <c r="H8" s="175">
        <f t="shared" si="3"/>
        <v>74.92999999999999</v>
      </c>
    </row>
    <row r="9" spans="1:8" ht="20.25" customHeight="1">
      <c r="A9" s="91" t="s">
        <v>11</v>
      </c>
      <c r="B9" s="132">
        <v>14718</v>
      </c>
      <c r="C9" s="153">
        <f>'１(1)(2)受給者状況'!Z20</f>
        <v>8690</v>
      </c>
      <c r="D9" s="175">
        <f t="shared" si="1"/>
        <v>59.040000000000006</v>
      </c>
      <c r="E9" s="153">
        <f>'１(1)(2)受給者状況'!Z65</f>
        <v>2305</v>
      </c>
      <c r="F9" s="175">
        <f t="shared" si="2"/>
        <v>15.659999999999998</v>
      </c>
      <c r="G9" s="153">
        <f t="shared" si="0"/>
        <v>10995</v>
      </c>
      <c r="H9" s="175">
        <f t="shared" si="3"/>
        <v>74.7</v>
      </c>
    </row>
    <row r="10" spans="1:8" ht="20.25" customHeight="1">
      <c r="A10" s="91" t="s">
        <v>12</v>
      </c>
      <c r="B10" s="132">
        <v>14869</v>
      </c>
      <c r="C10" s="153">
        <f>'１(1)(2)受給者状況'!Z23</f>
        <v>8877</v>
      </c>
      <c r="D10" s="175">
        <f t="shared" si="1"/>
        <v>59.699999999999996</v>
      </c>
      <c r="E10" s="153">
        <f>'１(1)(2)受給者状況'!Z68</f>
        <v>2334</v>
      </c>
      <c r="F10" s="175">
        <f t="shared" si="2"/>
        <v>15.7</v>
      </c>
      <c r="G10" s="153">
        <f t="shared" si="0"/>
        <v>11211</v>
      </c>
      <c r="H10" s="175">
        <f t="shared" si="3"/>
        <v>75.4</v>
      </c>
    </row>
    <row r="11" spans="1:8" ht="20.25" customHeight="1">
      <c r="A11" s="91" t="s">
        <v>13</v>
      </c>
      <c r="B11" s="132">
        <v>15088</v>
      </c>
      <c r="C11" s="153">
        <f>'１(1)(2)受給者状況'!Z26</f>
        <v>9058</v>
      </c>
      <c r="D11" s="175">
        <f t="shared" si="1"/>
        <v>60.029999999999994</v>
      </c>
      <c r="E11" s="153">
        <f>'１(1)(2)受給者状況'!Z71</f>
        <v>2355</v>
      </c>
      <c r="F11" s="175">
        <f t="shared" si="2"/>
        <v>15.61</v>
      </c>
      <c r="G11" s="153">
        <f t="shared" si="0"/>
        <v>11413</v>
      </c>
      <c r="H11" s="175">
        <f t="shared" si="3"/>
        <v>75.64</v>
      </c>
    </row>
    <row r="12" spans="1:8" ht="20.25" customHeight="1">
      <c r="A12" s="91" t="s">
        <v>14</v>
      </c>
      <c r="B12" s="132">
        <v>15198</v>
      </c>
      <c r="C12" s="153">
        <f>'１(1)(2)受給者状況'!Z29</f>
        <v>9076</v>
      </c>
      <c r="D12" s="175">
        <f t="shared" si="1"/>
        <v>59.72</v>
      </c>
      <c r="E12" s="153">
        <f>'１(1)(2)受給者状況'!Z74</f>
        <v>2298</v>
      </c>
      <c r="F12" s="175">
        <f t="shared" si="2"/>
        <v>15.120000000000001</v>
      </c>
      <c r="G12" s="153">
        <f t="shared" si="0"/>
        <v>11374</v>
      </c>
      <c r="H12" s="175">
        <f t="shared" si="3"/>
        <v>74.83999999999999</v>
      </c>
    </row>
    <row r="13" spans="1:8" ht="20.25" customHeight="1">
      <c r="A13" s="91" t="s">
        <v>15</v>
      </c>
      <c r="B13" s="132">
        <v>15265</v>
      </c>
      <c r="C13" s="153">
        <f>'１(1)(2)受給者状況'!Z32</f>
        <v>9300</v>
      </c>
      <c r="D13" s="175">
        <f t="shared" si="1"/>
        <v>60.919999999999995</v>
      </c>
      <c r="E13" s="153">
        <f>'１(1)(2)受給者状況'!Z77</f>
        <v>2314</v>
      </c>
      <c r="F13" s="175">
        <f t="shared" si="2"/>
        <v>15.160000000000002</v>
      </c>
      <c r="G13" s="153">
        <f t="shared" si="0"/>
        <v>11614</v>
      </c>
      <c r="H13" s="175">
        <f t="shared" si="3"/>
        <v>76.08</v>
      </c>
    </row>
    <row r="14" spans="1:8" ht="20.25" customHeight="1">
      <c r="A14" s="91" t="s">
        <v>16</v>
      </c>
      <c r="B14" s="132">
        <v>15408</v>
      </c>
      <c r="C14" s="153">
        <f>'１(1)(2)受給者状況'!Z35</f>
        <v>9327</v>
      </c>
      <c r="D14" s="175">
        <f t="shared" si="1"/>
        <v>60.529999999999994</v>
      </c>
      <c r="E14" s="153">
        <f>'１(1)(2)受給者状況'!Z80</f>
        <v>2303</v>
      </c>
      <c r="F14" s="175">
        <f t="shared" si="2"/>
        <v>14.95</v>
      </c>
      <c r="G14" s="153">
        <f t="shared" si="0"/>
        <v>11630</v>
      </c>
      <c r="H14" s="175">
        <f t="shared" si="3"/>
        <v>75.48</v>
      </c>
    </row>
    <row r="15" spans="1:8" ht="20.25" customHeight="1">
      <c r="A15" s="91" t="s">
        <v>17</v>
      </c>
      <c r="B15" s="132">
        <v>15560</v>
      </c>
      <c r="C15" s="153">
        <f>'１(1)(2)受給者状況'!Z38</f>
        <v>9360</v>
      </c>
      <c r="D15" s="175">
        <f t="shared" si="1"/>
        <v>60.150000000000006</v>
      </c>
      <c r="E15" s="153">
        <f>'１(1)(2)受給者状況'!Z83</f>
        <v>2300</v>
      </c>
      <c r="F15" s="175">
        <f t="shared" si="2"/>
        <v>14.78</v>
      </c>
      <c r="G15" s="153">
        <f t="shared" si="0"/>
        <v>11660</v>
      </c>
      <c r="H15" s="175">
        <f t="shared" si="3"/>
        <v>74.94</v>
      </c>
    </row>
    <row r="16" spans="1:8" ht="20.25" customHeight="1">
      <c r="A16" s="91" t="s">
        <v>36</v>
      </c>
      <c r="B16" s="132">
        <v>15810</v>
      </c>
      <c r="C16" s="153">
        <f>'１(1)(2)受給者状況'!Z41</f>
        <v>9634</v>
      </c>
      <c r="D16" s="175">
        <f t="shared" si="1"/>
        <v>60.940000000000005</v>
      </c>
      <c r="E16" s="153">
        <f>'１(1)(2)受給者状況'!Z86</f>
        <v>2318</v>
      </c>
      <c r="F16" s="175">
        <f t="shared" si="2"/>
        <v>14.66</v>
      </c>
      <c r="G16" s="153">
        <f t="shared" si="0"/>
        <v>11952</v>
      </c>
      <c r="H16" s="175">
        <f t="shared" si="3"/>
        <v>75.6</v>
      </c>
    </row>
    <row r="17" spans="1:8" ht="20.25" customHeight="1">
      <c r="A17" s="41" t="s">
        <v>40</v>
      </c>
      <c r="B17" s="53" t="s">
        <v>116</v>
      </c>
      <c r="C17" s="54" t="s">
        <v>116</v>
      </c>
      <c r="D17" s="175">
        <f>SUM(C5:C16)/SUM(B5:B16)*100</f>
        <v>59.71556282487901</v>
      </c>
      <c r="E17" s="54" t="s">
        <v>116</v>
      </c>
      <c r="F17" s="175">
        <f>SUM(E5:E16)/SUM(B5:B16)*100</f>
        <v>15.473203082989784</v>
      </c>
      <c r="G17" s="54" t="s">
        <v>116</v>
      </c>
      <c r="H17" s="175">
        <f>SUM(G5:G16)/SUM(B5:B16)*100</f>
        <v>75.1887659078688</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&amp;C&amp;P+20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86"/>
  <sheetViews>
    <sheetView workbookViewId="0" topLeftCell="A1">
      <selection activeCell="A1" sqref="A1"/>
    </sheetView>
  </sheetViews>
  <sheetFormatPr defaultColWidth="9.00390625" defaultRowHeight="12" customHeight="1"/>
  <cols>
    <col min="1" max="2" width="2.375" style="26" customWidth="1"/>
    <col min="3" max="3" width="12.625" style="26" customWidth="1"/>
    <col min="4" max="4" width="6.75390625" style="26" customWidth="1"/>
    <col min="5" max="5" width="12.625" style="26" customWidth="1"/>
    <col min="6" max="6" width="6.75390625" style="26" customWidth="1"/>
    <col min="7" max="7" width="12.625" style="26" customWidth="1"/>
    <col min="8" max="8" width="6.75390625" style="26" customWidth="1"/>
    <col min="9" max="9" width="12.625" style="26" customWidth="1"/>
    <col min="10" max="10" width="6.75390625" style="26" customWidth="1"/>
    <col min="11" max="11" width="12.625" style="26" customWidth="1"/>
    <col min="12" max="12" width="6.125" style="26" customWidth="1"/>
    <col min="13" max="13" width="12.625" style="26" customWidth="1"/>
    <col min="14" max="14" width="6.125" style="26" customWidth="1"/>
    <col min="15" max="15" width="12.625" style="26" customWidth="1"/>
    <col min="16" max="16" width="6.125" style="26" customWidth="1"/>
    <col min="17" max="17" width="12.625" style="26" customWidth="1"/>
    <col min="18" max="18" width="6.125" style="26" customWidth="1"/>
    <col min="19" max="19" width="12.625" style="26" customWidth="1"/>
    <col min="20" max="20" width="6.125" style="26" customWidth="1"/>
    <col min="21" max="21" width="12.625" style="26" customWidth="1"/>
    <col min="22" max="22" width="6.125" style="26" customWidth="1"/>
    <col min="23" max="23" width="11.75390625" style="26" customWidth="1"/>
    <col min="24" max="24" width="6.125" style="26" customWidth="1"/>
    <col min="25" max="25" width="11.75390625" style="26" customWidth="1"/>
    <col min="26" max="26" width="6.125" style="26" customWidth="1"/>
    <col min="27" max="27" width="11.75390625" style="26" customWidth="1"/>
    <col min="28" max="16384" width="9.00390625" style="26" customWidth="1"/>
  </cols>
  <sheetData>
    <row r="1" spans="1:21" ht="17.25" customHeight="1">
      <c r="A1" s="25" t="s">
        <v>182</v>
      </c>
      <c r="F1" s="26" t="s">
        <v>183</v>
      </c>
      <c r="T1" s="27"/>
      <c r="U1" s="66" t="s">
        <v>52</v>
      </c>
    </row>
    <row r="2" spans="1:20" ht="8.25" customHeight="1">
      <c r="A2" s="25"/>
      <c r="T2" s="27"/>
    </row>
    <row r="3" spans="1:21" ht="12" customHeight="1">
      <c r="A3" s="374" t="s">
        <v>25</v>
      </c>
      <c r="B3" s="375"/>
      <c r="C3" s="375"/>
      <c r="D3" s="369" t="s">
        <v>53</v>
      </c>
      <c r="E3" s="373"/>
      <c r="F3" s="369" t="s">
        <v>54</v>
      </c>
      <c r="G3" s="373"/>
      <c r="H3" s="369" t="s">
        <v>104</v>
      </c>
      <c r="I3" s="370"/>
      <c r="J3" s="369" t="s">
        <v>105</v>
      </c>
      <c r="K3" s="370"/>
      <c r="L3" s="369" t="s">
        <v>106</v>
      </c>
      <c r="M3" s="370"/>
      <c r="N3" s="369" t="s">
        <v>107</v>
      </c>
      <c r="O3" s="370"/>
      <c r="P3" s="369" t="s">
        <v>112</v>
      </c>
      <c r="Q3" s="370"/>
      <c r="R3" s="369" t="s">
        <v>108</v>
      </c>
      <c r="S3" s="370"/>
      <c r="T3" s="369" t="s">
        <v>109</v>
      </c>
      <c r="U3" s="370"/>
    </row>
    <row r="4" spans="1:21" ht="12" customHeight="1">
      <c r="A4" s="376"/>
      <c r="B4" s="377"/>
      <c r="C4" s="377"/>
      <c r="D4" s="28" t="s">
        <v>27</v>
      </c>
      <c r="E4" s="28" t="s">
        <v>28</v>
      </c>
      <c r="F4" s="28" t="s">
        <v>27</v>
      </c>
      <c r="G4" s="28" t="s">
        <v>28</v>
      </c>
      <c r="H4" s="28" t="s">
        <v>27</v>
      </c>
      <c r="I4" s="28" t="s">
        <v>28</v>
      </c>
      <c r="J4" s="28" t="s">
        <v>27</v>
      </c>
      <c r="K4" s="28" t="s">
        <v>28</v>
      </c>
      <c r="L4" s="28" t="s">
        <v>27</v>
      </c>
      <c r="M4" s="28" t="s">
        <v>28</v>
      </c>
      <c r="N4" s="28" t="s">
        <v>27</v>
      </c>
      <c r="O4" s="28" t="s">
        <v>28</v>
      </c>
      <c r="P4" s="28" t="s">
        <v>27</v>
      </c>
      <c r="Q4" s="28" t="s">
        <v>28</v>
      </c>
      <c r="R4" s="28" t="s">
        <v>27</v>
      </c>
      <c r="S4" s="28" t="s">
        <v>28</v>
      </c>
      <c r="T4" s="28" t="s">
        <v>27</v>
      </c>
      <c r="U4" s="28" t="s">
        <v>28</v>
      </c>
    </row>
    <row r="5" spans="1:21" ht="12" customHeight="1">
      <c r="A5" s="367" t="s">
        <v>0</v>
      </c>
      <c r="B5" s="367"/>
      <c r="C5" s="368"/>
      <c r="D5" s="29">
        <v>5102</v>
      </c>
      <c r="E5" s="29">
        <v>285147979</v>
      </c>
      <c r="F5" s="29">
        <v>5214</v>
      </c>
      <c r="G5" s="29">
        <v>293244001</v>
      </c>
      <c r="H5" s="29">
        <v>5409</v>
      </c>
      <c r="I5" s="29">
        <v>311499900</v>
      </c>
      <c r="J5" s="210">
        <v>5411</v>
      </c>
      <c r="K5" s="29">
        <v>297865072</v>
      </c>
      <c r="L5" s="210">
        <v>5481</v>
      </c>
      <c r="M5" s="29">
        <v>314311091</v>
      </c>
      <c r="N5" s="29">
        <v>5643</v>
      </c>
      <c r="O5" s="29">
        <v>313730075</v>
      </c>
      <c r="P5" s="210">
        <v>5713</v>
      </c>
      <c r="Q5" s="29">
        <v>316633393</v>
      </c>
      <c r="R5" s="29">
        <v>5935</v>
      </c>
      <c r="S5" s="29">
        <v>339240537</v>
      </c>
      <c r="T5" s="210">
        <v>5814</v>
      </c>
      <c r="U5" s="29">
        <v>309196835</v>
      </c>
    </row>
    <row r="6" spans="1:21" ht="12" customHeight="1">
      <c r="A6" s="361" t="s">
        <v>1</v>
      </c>
      <c r="B6" s="361"/>
      <c r="C6" s="362"/>
      <c r="D6" s="30">
        <v>291</v>
      </c>
      <c r="E6" s="30">
        <v>12819654</v>
      </c>
      <c r="F6" s="30">
        <v>296</v>
      </c>
      <c r="G6" s="30">
        <v>13616568</v>
      </c>
      <c r="H6" s="30">
        <v>295</v>
      </c>
      <c r="I6" s="30">
        <v>14388434</v>
      </c>
      <c r="J6" s="30">
        <v>308</v>
      </c>
      <c r="K6" s="30">
        <v>14638409</v>
      </c>
      <c r="L6" s="30">
        <v>271</v>
      </c>
      <c r="M6" s="30">
        <v>14534887</v>
      </c>
      <c r="N6" s="30">
        <v>330</v>
      </c>
      <c r="O6" s="30">
        <v>15995486</v>
      </c>
      <c r="P6" s="30">
        <v>306</v>
      </c>
      <c r="Q6" s="30">
        <v>15604528</v>
      </c>
      <c r="R6" s="30">
        <v>314</v>
      </c>
      <c r="S6" s="30">
        <v>15600592</v>
      </c>
      <c r="T6" s="30">
        <v>289</v>
      </c>
      <c r="U6" s="30">
        <v>12947115</v>
      </c>
    </row>
    <row r="7" spans="1:21" ht="12" customHeight="1">
      <c r="A7" s="361" t="s">
        <v>2</v>
      </c>
      <c r="B7" s="361"/>
      <c r="C7" s="362"/>
      <c r="D7" s="30">
        <v>1270</v>
      </c>
      <c r="E7" s="30">
        <v>55727792</v>
      </c>
      <c r="F7" s="30">
        <v>1318</v>
      </c>
      <c r="G7" s="30">
        <v>55005050</v>
      </c>
      <c r="H7" s="30">
        <v>1371</v>
      </c>
      <c r="I7" s="30">
        <v>58181978</v>
      </c>
      <c r="J7" s="30">
        <v>1332</v>
      </c>
      <c r="K7" s="30">
        <v>55446599</v>
      </c>
      <c r="L7" s="30">
        <v>1373</v>
      </c>
      <c r="M7" s="30">
        <v>60634540</v>
      </c>
      <c r="N7" s="30">
        <v>1358</v>
      </c>
      <c r="O7" s="30">
        <v>56854603</v>
      </c>
      <c r="P7" s="30">
        <v>1330</v>
      </c>
      <c r="Q7" s="30">
        <v>55275123</v>
      </c>
      <c r="R7" s="30">
        <v>1391</v>
      </c>
      <c r="S7" s="30">
        <v>60432619</v>
      </c>
      <c r="T7" s="30">
        <v>1316</v>
      </c>
      <c r="U7" s="30">
        <v>50497857</v>
      </c>
    </row>
    <row r="8" spans="1:21" ht="12" customHeight="1">
      <c r="A8" s="361" t="s">
        <v>3</v>
      </c>
      <c r="B8" s="361"/>
      <c r="C8" s="362"/>
      <c r="D8" s="30">
        <v>143</v>
      </c>
      <c r="E8" s="30">
        <v>2332044</v>
      </c>
      <c r="F8" s="30">
        <v>176</v>
      </c>
      <c r="G8" s="30">
        <v>2882088</v>
      </c>
      <c r="H8" s="30">
        <v>201</v>
      </c>
      <c r="I8" s="30">
        <v>3201462</v>
      </c>
      <c r="J8" s="30">
        <v>175</v>
      </c>
      <c r="K8" s="30">
        <v>2828268</v>
      </c>
      <c r="L8" s="30">
        <v>187</v>
      </c>
      <c r="M8" s="30">
        <v>3183282</v>
      </c>
      <c r="N8" s="30">
        <v>170</v>
      </c>
      <c r="O8" s="30">
        <v>2867580</v>
      </c>
      <c r="P8" s="30">
        <v>191</v>
      </c>
      <c r="Q8" s="30">
        <v>2861298</v>
      </c>
      <c r="R8" s="30">
        <v>194</v>
      </c>
      <c r="S8" s="30">
        <v>3392038</v>
      </c>
      <c r="T8" s="30">
        <v>193</v>
      </c>
      <c r="U8" s="30">
        <v>3050100</v>
      </c>
    </row>
    <row r="9" spans="1:21" ht="12" customHeight="1">
      <c r="A9" s="361" t="s">
        <v>4</v>
      </c>
      <c r="B9" s="361"/>
      <c r="C9" s="362"/>
      <c r="D9" s="30">
        <v>2093</v>
      </c>
      <c r="E9" s="30">
        <v>121935421</v>
      </c>
      <c r="F9" s="30">
        <v>2240</v>
      </c>
      <c r="G9" s="30">
        <v>127102020</v>
      </c>
      <c r="H9" s="30">
        <v>2343</v>
      </c>
      <c r="I9" s="30">
        <v>138107666</v>
      </c>
      <c r="J9" s="30">
        <v>2449</v>
      </c>
      <c r="K9" s="30">
        <v>139499302</v>
      </c>
      <c r="L9" s="30">
        <v>2555</v>
      </c>
      <c r="M9" s="30">
        <v>155871811</v>
      </c>
      <c r="N9" s="30">
        <v>2557</v>
      </c>
      <c r="O9" s="30">
        <v>152519511</v>
      </c>
      <c r="P9" s="30">
        <v>2638</v>
      </c>
      <c r="Q9" s="30">
        <v>161591481</v>
      </c>
      <c r="R9" s="30">
        <v>2689</v>
      </c>
      <c r="S9" s="30">
        <v>168963903</v>
      </c>
      <c r="T9" s="30">
        <v>2675</v>
      </c>
      <c r="U9" s="30">
        <v>154899970</v>
      </c>
    </row>
    <row r="10" spans="1:21" ht="12" customHeight="1">
      <c r="A10" s="361" t="s">
        <v>5</v>
      </c>
      <c r="B10" s="361"/>
      <c r="C10" s="362"/>
      <c r="D10" s="30">
        <v>1259</v>
      </c>
      <c r="E10" s="30">
        <v>91306025</v>
      </c>
      <c r="F10" s="30">
        <v>1268</v>
      </c>
      <c r="G10" s="30">
        <v>87868836</v>
      </c>
      <c r="H10" s="30">
        <v>1306</v>
      </c>
      <c r="I10" s="30">
        <v>92302601</v>
      </c>
      <c r="J10" s="30">
        <v>1274</v>
      </c>
      <c r="K10" s="30">
        <v>88839827</v>
      </c>
      <c r="L10" s="30">
        <v>1259</v>
      </c>
      <c r="M10" s="30">
        <v>91667710</v>
      </c>
      <c r="N10" s="30">
        <v>1252</v>
      </c>
      <c r="O10" s="30">
        <v>88847027</v>
      </c>
      <c r="P10" s="30">
        <v>1267</v>
      </c>
      <c r="Q10" s="30">
        <v>90021311</v>
      </c>
      <c r="R10" s="30">
        <v>1300</v>
      </c>
      <c r="S10" s="30">
        <v>96219319</v>
      </c>
      <c r="T10" s="30">
        <v>1243</v>
      </c>
      <c r="U10" s="30">
        <v>82589423</v>
      </c>
    </row>
    <row r="11" spans="1:21" ht="12" customHeight="1">
      <c r="A11" s="337" t="s">
        <v>6</v>
      </c>
      <c r="B11" s="337"/>
      <c r="C11" s="338"/>
      <c r="D11" s="31">
        <v>3353</v>
      </c>
      <c r="E11" s="31">
        <v>43210564</v>
      </c>
      <c r="F11" s="31">
        <v>3490</v>
      </c>
      <c r="G11" s="31">
        <v>43622008</v>
      </c>
      <c r="H11" s="31">
        <v>3607</v>
      </c>
      <c r="I11" s="31">
        <v>44942598</v>
      </c>
      <c r="J11" s="31">
        <v>3684</v>
      </c>
      <c r="K11" s="31">
        <v>45994419</v>
      </c>
      <c r="L11" s="31">
        <v>3799</v>
      </c>
      <c r="M11" s="31">
        <v>47138319</v>
      </c>
      <c r="N11" s="31">
        <v>3824</v>
      </c>
      <c r="O11" s="31">
        <v>47504277</v>
      </c>
      <c r="P11" s="31">
        <v>3935</v>
      </c>
      <c r="Q11" s="31">
        <v>48617901</v>
      </c>
      <c r="R11" s="31">
        <v>4021</v>
      </c>
      <c r="S11" s="31">
        <v>49553496</v>
      </c>
      <c r="T11" s="31">
        <v>4064</v>
      </c>
      <c r="U11" s="31">
        <v>49717755</v>
      </c>
    </row>
    <row r="12" spans="1:21" ht="12" customHeight="1">
      <c r="A12" s="339" t="s">
        <v>29</v>
      </c>
      <c r="B12" s="339"/>
      <c r="C12" s="340"/>
      <c r="D12" s="33">
        <f>SUM(D5:D11)</f>
        <v>13511</v>
      </c>
      <c r="E12" s="33">
        <f aca="true" t="shared" si="0" ref="E12:K12">SUM(E5:E11)</f>
        <v>612479479</v>
      </c>
      <c r="F12" s="33">
        <f>SUM(F5:F11)</f>
        <v>14002</v>
      </c>
      <c r="G12" s="33">
        <f t="shared" si="0"/>
        <v>623340571</v>
      </c>
      <c r="H12" s="33">
        <f>SUM(H5:H11)</f>
        <v>14532</v>
      </c>
      <c r="I12" s="33">
        <f>SUM(I5:I11)</f>
        <v>662624639</v>
      </c>
      <c r="J12" s="33">
        <f t="shared" si="0"/>
        <v>14633</v>
      </c>
      <c r="K12" s="33">
        <f t="shared" si="0"/>
        <v>645111896</v>
      </c>
      <c r="L12" s="33">
        <f aca="true" t="shared" si="1" ref="L12:U12">SUM(L5:L11)</f>
        <v>14925</v>
      </c>
      <c r="M12" s="33">
        <f t="shared" si="1"/>
        <v>687341640</v>
      </c>
      <c r="N12" s="33">
        <f t="shared" si="1"/>
        <v>15134</v>
      </c>
      <c r="O12" s="33">
        <f t="shared" si="1"/>
        <v>678318559</v>
      </c>
      <c r="P12" s="33">
        <f t="shared" si="1"/>
        <v>15380</v>
      </c>
      <c r="Q12" s="33">
        <f t="shared" si="1"/>
        <v>690605035</v>
      </c>
      <c r="R12" s="33">
        <f t="shared" si="1"/>
        <v>15844</v>
      </c>
      <c r="S12" s="33">
        <f t="shared" si="1"/>
        <v>733402504</v>
      </c>
      <c r="T12" s="33">
        <f t="shared" si="1"/>
        <v>15594</v>
      </c>
      <c r="U12" s="33">
        <f t="shared" si="1"/>
        <v>662899055</v>
      </c>
    </row>
    <row r="13" spans="1:21" ht="12" customHeight="1">
      <c r="A13" s="378" t="s">
        <v>158</v>
      </c>
      <c r="B13" s="378"/>
      <c r="C13" s="379"/>
      <c r="D13" s="34">
        <v>492</v>
      </c>
      <c r="E13" s="34">
        <v>46342691</v>
      </c>
      <c r="F13" s="34">
        <v>512</v>
      </c>
      <c r="G13" s="34">
        <v>46767824</v>
      </c>
      <c r="H13" s="34">
        <v>516</v>
      </c>
      <c r="I13" s="34">
        <v>46741677</v>
      </c>
      <c r="J13" s="34">
        <v>509</v>
      </c>
      <c r="K13" s="34">
        <v>44779077</v>
      </c>
      <c r="L13" s="34">
        <v>503</v>
      </c>
      <c r="M13" s="34">
        <v>46188326</v>
      </c>
      <c r="N13" s="34">
        <v>553</v>
      </c>
      <c r="O13" s="34">
        <v>49665796</v>
      </c>
      <c r="P13" s="34">
        <v>517</v>
      </c>
      <c r="Q13" s="34">
        <v>46625393</v>
      </c>
      <c r="R13" s="34">
        <v>512</v>
      </c>
      <c r="S13" s="34">
        <v>46913958</v>
      </c>
      <c r="T13" s="34">
        <v>510</v>
      </c>
      <c r="U13" s="34">
        <v>44091603</v>
      </c>
    </row>
    <row r="14" spans="1:21" ht="12" customHeight="1">
      <c r="A14" s="361" t="s">
        <v>159</v>
      </c>
      <c r="B14" s="361"/>
      <c r="C14" s="362"/>
      <c r="D14" s="30">
        <v>116</v>
      </c>
      <c r="E14" s="30">
        <v>9820375</v>
      </c>
      <c r="F14" s="30">
        <v>122</v>
      </c>
      <c r="G14" s="30">
        <v>10406581</v>
      </c>
      <c r="H14" s="30">
        <v>134</v>
      </c>
      <c r="I14" s="30">
        <v>11012623</v>
      </c>
      <c r="J14" s="30">
        <v>146</v>
      </c>
      <c r="K14" s="30">
        <v>11221464</v>
      </c>
      <c r="L14" s="30">
        <v>141</v>
      </c>
      <c r="M14" s="30">
        <v>11176671</v>
      </c>
      <c r="N14" s="30">
        <v>169</v>
      </c>
      <c r="O14" s="30">
        <v>13052544</v>
      </c>
      <c r="P14" s="30">
        <v>159</v>
      </c>
      <c r="Q14" s="30">
        <v>11974762</v>
      </c>
      <c r="R14" s="30">
        <v>177</v>
      </c>
      <c r="S14" s="30">
        <v>12726236</v>
      </c>
      <c r="T14" s="30">
        <v>159</v>
      </c>
      <c r="U14" s="30">
        <v>12028819</v>
      </c>
    </row>
    <row r="15" spans="1:21" ht="12" customHeight="1">
      <c r="A15" s="339" t="s">
        <v>30</v>
      </c>
      <c r="B15" s="339"/>
      <c r="C15" s="340"/>
      <c r="D15" s="33">
        <f aca="true" t="shared" si="2" ref="D15:U15">SUM(D13:D14)</f>
        <v>608</v>
      </c>
      <c r="E15" s="33">
        <f t="shared" si="2"/>
        <v>56163066</v>
      </c>
      <c r="F15" s="33">
        <f t="shared" si="2"/>
        <v>634</v>
      </c>
      <c r="G15" s="33">
        <f t="shared" si="2"/>
        <v>57174405</v>
      </c>
      <c r="H15" s="33">
        <f t="shared" si="2"/>
        <v>650</v>
      </c>
      <c r="I15" s="33">
        <f t="shared" si="2"/>
        <v>57754300</v>
      </c>
      <c r="J15" s="33">
        <f t="shared" si="2"/>
        <v>655</v>
      </c>
      <c r="K15" s="33">
        <f t="shared" si="2"/>
        <v>56000541</v>
      </c>
      <c r="L15" s="33">
        <f t="shared" si="2"/>
        <v>644</v>
      </c>
      <c r="M15" s="33">
        <f t="shared" si="2"/>
        <v>57364997</v>
      </c>
      <c r="N15" s="33">
        <f t="shared" si="2"/>
        <v>722</v>
      </c>
      <c r="O15" s="33">
        <f t="shared" si="2"/>
        <v>62718340</v>
      </c>
      <c r="P15" s="33">
        <f t="shared" si="2"/>
        <v>676</v>
      </c>
      <c r="Q15" s="33">
        <f t="shared" si="2"/>
        <v>58600155</v>
      </c>
      <c r="R15" s="33">
        <f t="shared" si="2"/>
        <v>689</v>
      </c>
      <c r="S15" s="33">
        <f t="shared" si="2"/>
        <v>59640194</v>
      </c>
      <c r="T15" s="33">
        <f t="shared" si="2"/>
        <v>669</v>
      </c>
      <c r="U15" s="33">
        <f t="shared" si="2"/>
        <v>56120422</v>
      </c>
    </row>
    <row r="16" spans="1:21" ht="12" customHeight="1">
      <c r="A16" s="367" t="s">
        <v>7</v>
      </c>
      <c r="B16" s="367"/>
      <c r="C16" s="368"/>
      <c r="D16" s="35">
        <v>1206</v>
      </c>
      <c r="E16" s="35">
        <v>9180990</v>
      </c>
      <c r="F16" s="35">
        <v>1581</v>
      </c>
      <c r="G16" s="35">
        <v>12349440</v>
      </c>
      <c r="H16" s="35">
        <v>1344</v>
      </c>
      <c r="I16" s="35">
        <v>10125450</v>
      </c>
      <c r="J16" s="35">
        <v>1456</v>
      </c>
      <c r="K16" s="35">
        <v>11102670</v>
      </c>
      <c r="L16" s="35">
        <v>1341</v>
      </c>
      <c r="M16" s="35">
        <v>10402650</v>
      </c>
      <c r="N16" s="35">
        <v>1334</v>
      </c>
      <c r="O16" s="35">
        <v>10266750</v>
      </c>
      <c r="P16" s="35">
        <v>1334</v>
      </c>
      <c r="Q16" s="35">
        <v>10495440</v>
      </c>
      <c r="R16" s="35">
        <v>1394</v>
      </c>
      <c r="S16" s="35">
        <v>11143710</v>
      </c>
      <c r="T16" s="35">
        <v>1352</v>
      </c>
      <c r="U16" s="35">
        <v>10434240</v>
      </c>
    </row>
    <row r="17" spans="1:21" ht="12" customHeight="1">
      <c r="A17" s="361" t="s">
        <v>8</v>
      </c>
      <c r="B17" s="361"/>
      <c r="C17" s="362"/>
      <c r="D17" s="30">
        <v>109</v>
      </c>
      <c r="E17" s="30">
        <v>25023746</v>
      </c>
      <c r="F17" s="30">
        <v>108</v>
      </c>
      <c r="G17" s="30">
        <v>25315110</v>
      </c>
      <c r="H17" s="30">
        <v>119</v>
      </c>
      <c r="I17" s="30">
        <v>28350493</v>
      </c>
      <c r="J17" s="30">
        <v>88</v>
      </c>
      <c r="K17" s="30">
        <v>20369738</v>
      </c>
      <c r="L17" s="30">
        <v>153</v>
      </c>
      <c r="M17" s="30">
        <v>34672537</v>
      </c>
      <c r="N17" s="30">
        <v>128</v>
      </c>
      <c r="O17" s="30">
        <v>29638608</v>
      </c>
      <c r="P17" s="30">
        <v>115</v>
      </c>
      <c r="Q17" s="30">
        <v>27015685</v>
      </c>
      <c r="R17" s="30">
        <v>136</v>
      </c>
      <c r="S17" s="30">
        <v>33569335</v>
      </c>
      <c r="T17" s="30">
        <v>128</v>
      </c>
      <c r="U17" s="30">
        <v>30865495</v>
      </c>
    </row>
    <row r="18" spans="1:21" ht="12" customHeight="1">
      <c r="A18" s="361" t="s">
        <v>31</v>
      </c>
      <c r="B18" s="361"/>
      <c r="C18" s="362"/>
      <c r="D18" s="30">
        <v>54</v>
      </c>
      <c r="E18" s="30">
        <v>9354616</v>
      </c>
      <c r="F18" s="30">
        <v>56</v>
      </c>
      <c r="G18" s="30">
        <v>9050400</v>
      </c>
      <c r="H18" s="30">
        <v>78</v>
      </c>
      <c r="I18" s="30">
        <v>12501919</v>
      </c>
      <c r="J18" s="30">
        <v>85</v>
      </c>
      <c r="K18" s="30">
        <v>14160772</v>
      </c>
      <c r="L18" s="30">
        <v>89</v>
      </c>
      <c r="M18" s="30">
        <v>15482079</v>
      </c>
      <c r="N18" s="30">
        <v>98</v>
      </c>
      <c r="O18" s="30">
        <v>16461252</v>
      </c>
      <c r="P18" s="30">
        <v>101</v>
      </c>
      <c r="Q18" s="30">
        <v>16527580</v>
      </c>
      <c r="R18" s="30">
        <v>99</v>
      </c>
      <c r="S18" s="30">
        <v>17104040</v>
      </c>
      <c r="T18" s="30">
        <v>101</v>
      </c>
      <c r="U18" s="30">
        <v>17319661</v>
      </c>
    </row>
    <row r="19" spans="1:21" ht="12" customHeight="1">
      <c r="A19" s="337" t="s">
        <v>20</v>
      </c>
      <c r="B19" s="337"/>
      <c r="C19" s="338"/>
      <c r="D19" s="31">
        <v>7800</v>
      </c>
      <c r="E19" s="31">
        <v>58343100</v>
      </c>
      <c r="F19" s="31">
        <v>7944</v>
      </c>
      <c r="G19" s="31">
        <v>71424008</v>
      </c>
      <c r="H19" s="31">
        <v>8156</v>
      </c>
      <c r="I19" s="31">
        <v>73592655</v>
      </c>
      <c r="J19" s="31">
        <v>8265</v>
      </c>
      <c r="K19" s="31">
        <v>74546510</v>
      </c>
      <c r="L19" s="31">
        <v>8414</v>
      </c>
      <c r="M19" s="31">
        <v>75927356</v>
      </c>
      <c r="N19" s="31">
        <v>8531</v>
      </c>
      <c r="O19" s="31">
        <v>76885071</v>
      </c>
      <c r="P19" s="31">
        <v>8702</v>
      </c>
      <c r="Q19" s="31">
        <v>78472062</v>
      </c>
      <c r="R19" s="31">
        <v>8870</v>
      </c>
      <c r="S19" s="31">
        <v>80053786</v>
      </c>
      <c r="T19" s="31">
        <v>8821</v>
      </c>
      <c r="U19" s="31">
        <v>79370313</v>
      </c>
    </row>
    <row r="20" spans="1:21" ht="12" customHeight="1">
      <c r="A20" s="339" t="s">
        <v>32</v>
      </c>
      <c r="B20" s="339"/>
      <c r="C20" s="340"/>
      <c r="D20" s="33">
        <f>SUM(D16:D19)</f>
        <v>9169</v>
      </c>
      <c r="E20" s="33">
        <f aca="true" t="shared" si="3" ref="E20:K20">SUM(E16:E19)</f>
        <v>101902452</v>
      </c>
      <c r="F20" s="33">
        <f t="shared" si="3"/>
        <v>9689</v>
      </c>
      <c r="G20" s="33">
        <f t="shared" si="3"/>
        <v>118138958</v>
      </c>
      <c r="H20" s="33">
        <f t="shared" si="3"/>
        <v>9697</v>
      </c>
      <c r="I20" s="33">
        <f>SUM(I16:I19)</f>
        <v>124570517</v>
      </c>
      <c r="J20" s="33">
        <f>SUM(J16:J19)</f>
        <v>9894</v>
      </c>
      <c r="K20" s="33">
        <f t="shared" si="3"/>
        <v>120179690</v>
      </c>
      <c r="L20" s="33">
        <f aca="true" t="shared" si="4" ref="L20:U20">SUM(L16:L19)</f>
        <v>9997</v>
      </c>
      <c r="M20" s="33">
        <f t="shared" si="4"/>
        <v>136484622</v>
      </c>
      <c r="N20" s="33">
        <f t="shared" si="4"/>
        <v>10091</v>
      </c>
      <c r="O20" s="33">
        <f>SUM(O16:O19)</f>
        <v>133251681</v>
      </c>
      <c r="P20" s="33">
        <f t="shared" si="4"/>
        <v>10252</v>
      </c>
      <c r="Q20" s="33">
        <f t="shared" si="4"/>
        <v>132510767</v>
      </c>
      <c r="R20" s="33">
        <f t="shared" si="4"/>
        <v>10499</v>
      </c>
      <c r="S20" s="33">
        <f t="shared" si="4"/>
        <v>141870871</v>
      </c>
      <c r="T20" s="33">
        <f>SUM(T16:T19)</f>
        <v>10402</v>
      </c>
      <c r="U20" s="33">
        <f t="shared" si="4"/>
        <v>137989709</v>
      </c>
    </row>
    <row r="21" spans="1:21" ht="12" customHeight="1">
      <c r="A21" s="341" t="s">
        <v>21</v>
      </c>
      <c r="B21" s="342"/>
      <c r="C21" s="343"/>
      <c r="D21" s="33">
        <v>0</v>
      </c>
      <c r="E21" s="33">
        <v>0</v>
      </c>
      <c r="F21" s="33">
        <v>187</v>
      </c>
      <c r="G21" s="33">
        <v>4390205</v>
      </c>
      <c r="H21" s="33">
        <v>168</v>
      </c>
      <c r="I21" s="33">
        <v>4576535</v>
      </c>
      <c r="J21" s="33">
        <v>187</v>
      </c>
      <c r="K21" s="33">
        <v>4464753</v>
      </c>
      <c r="L21" s="33">
        <v>176</v>
      </c>
      <c r="M21" s="33">
        <v>3841727</v>
      </c>
      <c r="N21" s="33">
        <v>181</v>
      </c>
      <c r="O21" s="33">
        <v>4831844</v>
      </c>
      <c r="P21" s="33">
        <v>153</v>
      </c>
      <c r="Q21" s="33">
        <v>3956357</v>
      </c>
      <c r="R21" s="33">
        <v>170</v>
      </c>
      <c r="S21" s="33">
        <v>4052904</v>
      </c>
      <c r="T21" s="33">
        <v>176</v>
      </c>
      <c r="U21" s="33">
        <v>4795698</v>
      </c>
    </row>
    <row r="22" spans="1:21" ht="12" customHeight="1">
      <c r="A22" s="341" t="s">
        <v>22</v>
      </c>
      <c r="B22" s="342"/>
      <c r="C22" s="343"/>
      <c r="D22" s="33">
        <v>0</v>
      </c>
      <c r="E22" s="33">
        <v>0</v>
      </c>
      <c r="F22" s="33">
        <v>166</v>
      </c>
      <c r="G22" s="33">
        <v>17534660</v>
      </c>
      <c r="H22" s="33">
        <v>143</v>
      </c>
      <c r="I22" s="33">
        <v>15569594</v>
      </c>
      <c r="J22" s="33">
        <v>130</v>
      </c>
      <c r="K22" s="33">
        <v>14351710</v>
      </c>
      <c r="L22" s="33">
        <v>137</v>
      </c>
      <c r="M22" s="33">
        <v>13190860</v>
      </c>
      <c r="N22" s="33">
        <v>153</v>
      </c>
      <c r="O22" s="33">
        <v>15989684</v>
      </c>
      <c r="P22" s="33">
        <v>152</v>
      </c>
      <c r="Q22" s="33">
        <v>17338829</v>
      </c>
      <c r="R22" s="33">
        <v>134</v>
      </c>
      <c r="S22" s="33">
        <v>15410843</v>
      </c>
      <c r="T22" s="33">
        <v>146</v>
      </c>
      <c r="U22" s="33">
        <v>14314744</v>
      </c>
    </row>
    <row r="23" spans="1:21" ht="12" customHeight="1">
      <c r="A23" s="345" t="s">
        <v>33</v>
      </c>
      <c r="B23" s="345"/>
      <c r="C23" s="346"/>
      <c r="D23" s="33">
        <f>SUM(D24:D26)</f>
        <v>2392</v>
      </c>
      <c r="E23" s="33">
        <f aca="true" t="shared" si="5" ref="E23:K23">SUM(E24:E26)</f>
        <v>761289996</v>
      </c>
      <c r="F23" s="33">
        <f t="shared" si="5"/>
        <v>2333</v>
      </c>
      <c r="G23" s="33">
        <f t="shared" si="5"/>
        <v>692103237</v>
      </c>
      <c r="H23" s="33">
        <f t="shared" si="5"/>
        <v>2358</v>
      </c>
      <c r="I23" s="33">
        <f t="shared" si="5"/>
        <v>722079495</v>
      </c>
      <c r="J23" s="33">
        <f t="shared" si="5"/>
        <v>2330</v>
      </c>
      <c r="K23" s="33">
        <f t="shared" si="5"/>
        <v>695668181</v>
      </c>
      <c r="L23" s="33">
        <f aca="true" t="shared" si="6" ref="L23:U23">SUM(L24:L26)</f>
        <v>2365</v>
      </c>
      <c r="M23" s="33">
        <f t="shared" si="6"/>
        <v>738983326</v>
      </c>
      <c r="N23" s="33">
        <f t="shared" si="6"/>
        <v>2362</v>
      </c>
      <c r="O23" s="33">
        <f t="shared" si="6"/>
        <v>748051093</v>
      </c>
      <c r="P23" s="33">
        <f t="shared" si="6"/>
        <v>2358</v>
      </c>
      <c r="Q23" s="33">
        <f t="shared" si="6"/>
        <v>717371825</v>
      </c>
      <c r="R23" s="33">
        <f t="shared" si="6"/>
        <v>2401</v>
      </c>
      <c r="S23" s="33">
        <f t="shared" si="6"/>
        <v>738205575</v>
      </c>
      <c r="T23" s="33">
        <f t="shared" si="6"/>
        <v>2356</v>
      </c>
      <c r="U23" s="33">
        <f t="shared" si="6"/>
        <v>711364167</v>
      </c>
    </row>
    <row r="24" spans="1:21" ht="12" customHeight="1">
      <c r="A24" s="36"/>
      <c r="B24" s="347" t="s">
        <v>209</v>
      </c>
      <c r="C24" s="348"/>
      <c r="D24" s="35">
        <v>1241</v>
      </c>
      <c r="E24" s="35">
        <v>380163473</v>
      </c>
      <c r="F24" s="35">
        <v>1211</v>
      </c>
      <c r="G24" s="225">
        <v>341253948</v>
      </c>
      <c r="H24" s="35">
        <v>1203</v>
      </c>
      <c r="I24" s="35">
        <v>349562790</v>
      </c>
      <c r="J24" s="35">
        <v>1201</v>
      </c>
      <c r="K24" s="35">
        <v>337407960</v>
      </c>
      <c r="L24" s="35">
        <v>1217</v>
      </c>
      <c r="M24" s="35">
        <v>356982883</v>
      </c>
      <c r="N24" s="35">
        <v>1217</v>
      </c>
      <c r="O24" s="35">
        <v>359724821</v>
      </c>
      <c r="P24" s="35">
        <v>1214</v>
      </c>
      <c r="Q24" s="35">
        <v>346408887</v>
      </c>
      <c r="R24" s="35">
        <v>1209</v>
      </c>
      <c r="S24" s="35">
        <v>353071604</v>
      </c>
      <c r="T24" s="35">
        <v>1218</v>
      </c>
      <c r="U24" s="35">
        <v>347928913</v>
      </c>
    </row>
    <row r="25" spans="1:21" ht="12" customHeight="1">
      <c r="A25" s="36"/>
      <c r="B25" s="349" t="s">
        <v>210</v>
      </c>
      <c r="C25" s="350"/>
      <c r="D25" s="30">
        <v>716</v>
      </c>
      <c r="E25" s="30">
        <v>206896343</v>
      </c>
      <c r="F25" s="30">
        <v>710</v>
      </c>
      <c r="G25" s="226">
        <v>188638225</v>
      </c>
      <c r="H25" s="30">
        <v>721</v>
      </c>
      <c r="I25" s="30">
        <v>199113796</v>
      </c>
      <c r="J25" s="30">
        <v>701</v>
      </c>
      <c r="K25" s="30">
        <v>190675351</v>
      </c>
      <c r="L25" s="30">
        <v>730</v>
      </c>
      <c r="M25" s="30">
        <v>213716913</v>
      </c>
      <c r="N25" s="30">
        <v>730</v>
      </c>
      <c r="O25" s="30">
        <v>218070332</v>
      </c>
      <c r="P25" s="30">
        <v>739</v>
      </c>
      <c r="Q25" s="30">
        <v>207656894</v>
      </c>
      <c r="R25" s="30">
        <v>781</v>
      </c>
      <c r="S25" s="30">
        <v>218493080</v>
      </c>
      <c r="T25" s="30">
        <v>733</v>
      </c>
      <c r="U25" s="30">
        <v>203843038</v>
      </c>
    </row>
    <row r="26" spans="1:21" ht="12" customHeight="1">
      <c r="A26" s="36"/>
      <c r="B26" s="351" t="s">
        <v>211</v>
      </c>
      <c r="C26" s="352"/>
      <c r="D26" s="37">
        <v>435</v>
      </c>
      <c r="E26" s="37">
        <v>174230180</v>
      </c>
      <c r="F26" s="37">
        <v>412</v>
      </c>
      <c r="G26" s="227">
        <v>162211064</v>
      </c>
      <c r="H26" s="37">
        <v>434</v>
      </c>
      <c r="I26" s="37">
        <v>173402909</v>
      </c>
      <c r="J26" s="37">
        <v>428</v>
      </c>
      <c r="K26" s="37">
        <v>167584870</v>
      </c>
      <c r="L26" s="37">
        <v>418</v>
      </c>
      <c r="M26" s="37">
        <v>168283530</v>
      </c>
      <c r="N26" s="37">
        <v>415</v>
      </c>
      <c r="O26" s="37">
        <v>170255940</v>
      </c>
      <c r="P26" s="37">
        <v>405</v>
      </c>
      <c r="Q26" s="37">
        <v>163306044</v>
      </c>
      <c r="R26" s="37">
        <v>411</v>
      </c>
      <c r="S26" s="37">
        <v>166640891</v>
      </c>
      <c r="T26" s="37">
        <v>405</v>
      </c>
      <c r="U26" s="37">
        <v>159592216</v>
      </c>
    </row>
    <row r="27" spans="1:21" ht="12" customHeight="1">
      <c r="A27" s="36"/>
      <c r="B27" s="353" t="s">
        <v>24</v>
      </c>
      <c r="C27" s="354"/>
      <c r="D27" s="32">
        <f>SUM(D28:D30)</f>
        <v>2383</v>
      </c>
      <c r="E27" s="32">
        <f aca="true" t="shared" si="7" ref="E27:K27">SUM(E28:E30)</f>
        <v>107849520</v>
      </c>
      <c r="F27" s="32">
        <f t="shared" si="7"/>
        <v>2321</v>
      </c>
      <c r="G27" s="32">
        <f t="shared" si="7"/>
        <v>102045700</v>
      </c>
      <c r="H27" s="32">
        <f t="shared" si="7"/>
        <v>2343</v>
      </c>
      <c r="I27" s="32">
        <f t="shared" si="7"/>
        <v>105775180</v>
      </c>
      <c r="J27" s="32">
        <f t="shared" si="7"/>
        <v>2315</v>
      </c>
      <c r="K27" s="32">
        <f t="shared" si="7"/>
        <v>101339130</v>
      </c>
      <c r="L27" s="32">
        <f aca="true" t="shared" si="8" ref="L27:U27">SUM(L28:L30)</f>
        <v>2354</v>
      </c>
      <c r="M27" s="32">
        <f t="shared" si="8"/>
        <v>108571270</v>
      </c>
      <c r="N27" s="32">
        <f t="shared" si="8"/>
        <v>2353</v>
      </c>
      <c r="O27" s="32">
        <f t="shared" si="8"/>
        <v>109830320</v>
      </c>
      <c r="P27" s="32">
        <f t="shared" si="8"/>
        <v>2346</v>
      </c>
      <c r="Q27" s="32">
        <f t="shared" si="8"/>
        <v>105333840</v>
      </c>
      <c r="R27" s="32">
        <f t="shared" si="8"/>
        <v>2392</v>
      </c>
      <c r="S27" s="32">
        <f t="shared" si="8"/>
        <v>108218740</v>
      </c>
      <c r="T27" s="32">
        <f t="shared" si="8"/>
        <v>2344</v>
      </c>
      <c r="U27" s="32">
        <f t="shared" si="8"/>
        <v>104738180</v>
      </c>
    </row>
    <row r="28" spans="1:21" ht="12" customHeight="1">
      <c r="A28" s="36"/>
      <c r="B28" s="36"/>
      <c r="C28" s="207" t="s">
        <v>209</v>
      </c>
      <c r="D28" s="38">
        <v>1235</v>
      </c>
      <c r="E28" s="38">
        <v>59162090</v>
      </c>
      <c r="F28" s="38">
        <v>1202</v>
      </c>
      <c r="G28" s="38">
        <v>55671040</v>
      </c>
      <c r="H28" s="38">
        <v>1192</v>
      </c>
      <c r="I28" s="38">
        <v>56742930</v>
      </c>
      <c r="J28" s="38">
        <v>1192</v>
      </c>
      <c r="K28" s="38">
        <v>54609380</v>
      </c>
      <c r="L28" s="38">
        <v>1209</v>
      </c>
      <c r="M28" s="38">
        <v>58031580</v>
      </c>
      <c r="N28" s="38">
        <v>1209</v>
      </c>
      <c r="O28" s="38">
        <v>58440440</v>
      </c>
      <c r="P28" s="38">
        <v>1207</v>
      </c>
      <c r="Q28" s="38">
        <v>56050120</v>
      </c>
      <c r="R28" s="38">
        <v>1203</v>
      </c>
      <c r="S28" s="38">
        <v>57008130</v>
      </c>
      <c r="T28" s="38">
        <v>1210</v>
      </c>
      <c r="U28" s="38">
        <v>56396590</v>
      </c>
    </row>
    <row r="29" spans="1:21" ht="12" customHeight="1">
      <c r="A29" s="36"/>
      <c r="B29" s="36"/>
      <c r="C29" s="209" t="s">
        <v>210</v>
      </c>
      <c r="D29" s="30">
        <v>716</v>
      </c>
      <c r="E29" s="30">
        <v>28445770</v>
      </c>
      <c r="F29" s="30">
        <v>710</v>
      </c>
      <c r="G29" s="30">
        <v>27146260</v>
      </c>
      <c r="H29" s="30">
        <v>721</v>
      </c>
      <c r="I29" s="30">
        <v>28604350</v>
      </c>
      <c r="J29" s="30">
        <v>701</v>
      </c>
      <c r="K29" s="30">
        <v>27177540</v>
      </c>
      <c r="L29" s="30">
        <v>730</v>
      </c>
      <c r="M29" s="30">
        <v>30708050</v>
      </c>
      <c r="N29" s="30">
        <v>730</v>
      </c>
      <c r="O29" s="30">
        <v>31358760</v>
      </c>
      <c r="P29" s="30">
        <v>739</v>
      </c>
      <c r="Q29" s="30">
        <v>30100050</v>
      </c>
      <c r="R29" s="30">
        <v>781</v>
      </c>
      <c r="S29" s="30">
        <v>31584990</v>
      </c>
      <c r="T29" s="30">
        <v>733</v>
      </c>
      <c r="U29" s="30">
        <v>29492140</v>
      </c>
    </row>
    <row r="30" spans="1:21" ht="12" customHeight="1">
      <c r="A30" s="24"/>
      <c r="B30" s="24"/>
      <c r="C30" s="208" t="s">
        <v>211</v>
      </c>
      <c r="D30" s="31">
        <v>432</v>
      </c>
      <c r="E30" s="31">
        <v>20241660</v>
      </c>
      <c r="F30" s="31">
        <v>409</v>
      </c>
      <c r="G30" s="31">
        <v>19228400</v>
      </c>
      <c r="H30" s="31">
        <v>430</v>
      </c>
      <c r="I30" s="31">
        <v>20427900</v>
      </c>
      <c r="J30" s="31">
        <v>422</v>
      </c>
      <c r="K30" s="31">
        <v>19552210</v>
      </c>
      <c r="L30" s="31">
        <v>415</v>
      </c>
      <c r="M30" s="31">
        <v>19831640</v>
      </c>
      <c r="N30" s="31">
        <v>414</v>
      </c>
      <c r="O30" s="31">
        <v>20031120</v>
      </c>
      <c r="P30" s="31">
        <v>400</v>
      </c>
      <c r="Q30" s="31">
        <v>19183670</v>
      </c>
      <c r="R30" s="31">
        <v>408</v>
      </c>
      <c r="S30" s="31">
        <v>19625620</v>
      </c>
      <c r="T30" s="31">
        <v>401</v>
      </c>
      <c r="U30" s="31">
        <v>18849450</v>
      </c>
    </row>
    <row r="31" spans="1:21" ht="12" customHeight="1">
      <c r="A31" s="355" t="s">
        <v>18</v>
      </c>
      <c r="B31" s="356"/>
      <c r="C31" s="357"/>
      <c r="D31" s="31">
        <v>25316</v>
      </c>
      <c r="E31" s="31">
        <v>2405020</v>
      </c>
      <c r="F31" s="31">
        <v>26257</v>
      </c>
      <c r="G31" s="31">
        <v>2494415</v>
      </c>
      <c r="H31" s="31">
        <v>26805</v>
      </c>
      <c r="I31" s="31">
        <v>2546475</v>
      </c>
      <c r="J31" s="31">
        <v>27117</v>
      </c>
      <c r="K31" s="31">
        <v>2576115</v>
      </c>
      <c r="L31" s="31">
        <v>27534</v>
      </c>
      <c r="M31" s="31">
        <v>2615730</v>
      </c>
      <c r="N31" s="31">
        <v>27904</v>
      </c>
      <c r="O31" s="31">
        <v>2650880</v>
      </c>
      <c r="P31" s="31">
        <v>28285</v>
      </c>
      <c r="Q31" s="31">
        <v>2687075</v>
      </c>
      <c r="R31" s="31">
        <v>29027</v>
      </c>
      <c r="S31" s="31">
        <v>2757565</v>
      </c>
      <c r="T31" s="31">
        <v>28630</v>
      </c>
      <c r="U31" s="31">
        <v>2719850</v>
      </c>
    </row>
    <row r="32" spans="1:21" ht="12" customHeight="1" thickBot="1">
      <c r="A32" s="358" t="s">
        <v>19</v>
      </c>
      <c r="B32" s="359"/>
      <c r="C32" s="360"/>
      <c r="D32" s="39">
        <v>355</v>
      </c>
      <c r="E32" s="39">
        <v>3529127</v>
      </c>
      <c r="F32" s="39">
        <v>1560</v>
      </c>
      <c r="G32" s="39">
        <v>10834323</v>
      </c>
      <c r="H32" s="39">
        <v>1162</v>
      </c>
      <c r="I32" s="39">
        <v>8354731</v>
      </c>
      <c r="J32" s="39">
        <v>2075</v>
      </c>
      <c r="K32" s="39">
        <v>14411935</v>
      </c>
      <c r="L32" s="39">
        <v>2269</v>
      </c>
      <c r="M32" s="39">
        <v>15628312</v>
      </c>
      <c r="N32" s="39">
        <v>1633</v>
      </c>
      <c r="O32" s="39">
        <v>11452772</v>
      </c>
      <c r="P32" s="39">
        <v>1638</v>
      </c>
      <c r="Q32" s="39">
        <v>11805824</v>
      </c>
      <c r="R32" s="39">
        <v>1817</v>
      </c>
      <c r="S32" s="39">
        <v>13082623</v>
      </c>
      <c r="T32" s="39">
        <v>1783</v>
      </c>
      <c r="U32" s="39">
        <v>12890457</v>
      </c>
    </row>
    <row r="33" spans="1:21" ht="12" customHeight="1" thickTop="1">
      <c r="A33" s="344" t="s">
        <v>23</v>
      </c>
      <c r="B33" s="344"/>
      <c r="C33" s="344"/>
      <c r="D33" s="24">
        <f aca="true" t="shared" si="9" ref="D33:U33">SUM(D12,D15,D20:D23,D31,D32)</f>
        <v>51351</v>
      </c>
      <c r="E33" s="24">
        <f t="shared" si="9"/>
        <v>1537769140</v>
      </c>
      <c r="F33" s="24">
        <f t="shared" si="9"/>
        <v>54828</v>
      </c>
      <c r="G33" s="24">
        <f t="shared" si="9"/>
        <v>1526010774</v>
      </c>
      <c r="H33" s="24">
        <f>SUM(H12,H15,H20:H23,H31,H32)</f>
        <v>55515</v>
      </c>
      <c r="I33" s="24">
        <f t="shared" si="9"/>
        <v>1598076286</v>
      </c>
      <c r="J33" s="24">
        <f t="shared" si="9"/>
        <v>57021</v>
      </c>
      <c r="K33" s="24">
        <f t="shared" si="9"/>
        <v>1552764821</v>
      </c>
      <c r="L33" s="24">
        <f t="shared" si="9"/>
        <v>58047</v>
      </c>
      <c r="M33" s="24">
        <f t="shared" si="9"/>
        <v>1655451214</v>
      </c>
      <c r="N33" s="24">
        <f t="shared" si="9"/>
        <v>58180</v>
      </c>
      <c r="O33" s="24">
        <f t="shared" si="9"/>
        <v>1657264853</v>
      </c>
      <c r="P33" s="24">
        <f t="shared" si="9"/>
        <v>58894</v>
      </c>
      <c r="Q33" s="24">
        <f t="shared" si="9"/>
        <v>1634875867</v>
      </c>
      <c r="R33" s="24">
        <f t="shared" si="9"/>
        <v>60581</v>
      </c>
      <c r="S33" s="24">
        <f t="shared" si="9"/>
        <v>1708423079</v>
      </c>
      <c r="T33" s="24">
        <f t="shared" si="9"/>
        <v>59756</v>
      </c>
      <c r="U33" s="24">
        <f t="shared" si="9"/>
        <v>1603094102</v>
      </c>
    </row>
    <row r="34" spans="4:13" ht="12" customHeight="1">
      <c r="D34" s="40" t="s">
        <v>81</v>
      </c>
      <c r="E34" s="40" t="s">
        <v>81</v>
      </c>
      <c r="F34" s="40" t="s">
        <v>81</v>
      </c>
      <c r="G34" s="40" t="s">
        <v>81</v>
      </c>
      <c r="H34" s="40" t="s">
        <v>81</v>
      </c>
      <c r="I34" s="40" t="s">
        <v>81</v>
      </c>
      <c r="J34" s="40" t="s">
        <v>81</v>
      </c>
      <c r="K34" s="40" t="s">
        <v>81</v>
      </c>
      <c r="L34" s="40" t="s">
        <v>81</v>
      </c>
      <c r="M34" s="40" t="s">
        <v>81</v>
      </c>
    </row>
    <row r="35" spans="1:19" ht="12" customHeight="1">
      <c r="A35" s="374" t="s">
        <v>25</v>
      </c>
      <c r="B35" s="375"/>
      <c r="C35" s="375"/>
      <c r="D35" s="369" t="s">
        <v>62</v>
      </c>
      <c r="E35" s="373"/>
      <c r="F35" s="369" t="s">
        <v>17</v>
      </c>
      <c r="G35" s="373"/>
      <c r="H35" s="369" t="s">
        <v>34</v>
      </c>
      <c r="I35" s="371"/>
      <c r="J35" s="369" t="s">
        <v>232</v>
      </c>
      <c r="K35" s="371"/>
      <c r="L35" s="369" t="s">
        <v>231</v>
      </c>
      <c r="M35" s="371"/>
      <c r="N35" s="369" t="s">
        <v>230</v>
      </c>
      <c r="O35" s="370"/>
      <c r="P35" s="369" t="s">
        <v>213</v>
      </c>
      <c r="Q35" s="372"/>
      <c r="R35" s="369" t="s">
        <v>188</v>
      </c>
      <c r="S35" s="372"/>
    </row>
    <row r="36" spans="1:19" ht="12" customHeight="1">
      <c r="A36" s="376"/>
      <c r="B36" s="377"/>
      <c r="C36" s="377"/>
      <c r="D36" s="28" t="s">
        <v>27</v>
      </c>
      <c r="E36" s="28" t="s">
        <v>28</v>
      </c>
      <c r="F36" s="28" t="s">
        <v>27</v>
      </c>
      <c r="G36" s="28" t="s">
        <v>28</v>
      </c>
      <c r="H36" s="28" t="s">
        <v>27</v>
      </c>
      <c r="I36" s="28" t="s">
        <v>28</v>
      </c>
      <c r="J36" s="28" t="s">
        <v>27</v>
      </c>
      <c r="K36" s="238" t="s">
        <v>28</v>
      </c>
      <c r="L36" s="246" t="s">
        <v>27</v>
      </c>
      <c r="M36" s="232" t="s">
        <v>28</v>
      </c>
      <c r="N36" s="28" t="s">
        <v>27</v>
      </c>
      <c r="O36" s="28" t="s">
        <v>28</v>
      </c>
      <c r="P36" s="28" t="s">
        <v>27</v>
      </c>
      <c r="Q36" s="28" t="s">
        <v>28</v>
      </c>
      <c r="R36" s="28" t="s">
        <v>27</v>
      </c>
      <c r="S36" s="28" t="s">
        <v>28</v>
      </c>
    </row>
    <row r="37" spans="1:19" ht="12" customHeight="1">
      <c r="A37" s="367" t="s">
        <v>0</v>
      </c>
      <c r="B37" s="367"/>
      <c r="C37" s="368"/>
      <c r="D37" s="29">
        <v>6078</v>
      </c>
      <c r="E37" s="29">
        <v>335546266</v>
      </c>
      <c r="F37" s="210">
        <v>6163</v>
      </c>
      <c r="G37" s="29">
        <v>320416555</v>
      </c>
      <c r="H37" s="29">
        <v>6142</v>
      </c>
      <c r="I37" s="29">
        <v>316346562</v>
      </c>
      <c r="J37" s="34">
        <f>SUM(D5,F5,H5,J5,L5,N5,P5,R5,T5,D37,F37,H37)</f>
        <v>68105</v>
      </c>
      <c r="K37" s="239">
        <f>SUM(E5,G5,I5,K5,M5,O5,Q5,S5,U5,E37,G37,I37)</f>
        <v>3753178266</v>
      </c>
      <c r="L37" s="247">
        <v>54588</v>
      </c>
      <c r="M37" s="224">
        <v>2950024515</v>
      </c>
      <c r="N37" s="29">
        <v>41627</v>
      </c>
      <c r="O37" s="29">
        <v>2206105355</v>
      </c>
      <c r="P37" s="29">
        <v>27301</v>
      </c>
      <c r="Q37" s="29">
        <v>1278591898</v>
      </c>
      <c r="R37" s="133">
        <f>J37/L37</f>
        <v>1.2476185242177769</v>
      </c>
      <c r="S37" s="133">
        <f>K37/M37</f>
        <v>1.2722532463429377</v>
      </c>
    </row>
    <row r="38" spans="1:19" ht="12" customHeight="1">
      <c r="A38" s="361" t="s">
        <v>1</v>
      </c>
      <c r="B38" s="361"/>
      <c r="C38" s="362"/>
      <c r="D38" s="30">
        <v>328</v>
      </c>
      <c r="E38" s="30">
        <v>16236284</v>
      </c>
      <c r="F38" s="30">
        <v>307</v>
      </c>
      <c r="G38" s="30">
        <v>14131818</v>
      </c>
      <c r="H38" s="30">
        <v>293</v>
      </c>
      <c r="I38" s="30">
        <v>12994923</v>
      </c>
      <c r="J38" s="30">
        <f aca="true" t="shared" si="10" ref="J38:J65">SUM(D6,F6,H6,J6,L6,N6,P6,R6,T6,D38,F38,H38)</f>
        <v>3628</v>
      </c>
      <c r="K38" s="240">
        <f aca="true" t="shared" si="11" ref="K38:K65">SUM(E6,G6,I6,K6,M6,O6,Q6,S6,U6,E38,G38,I38)</f>
        <v>173508698</v>
      </c>
      <c r="L38" s="248">
        <v>3436</v>
      </c>
      <c r="M38" s="223">
        <v>153379946</v>
      </c>
      <c r="N38" s="30">
        <v>3629</v>
      </c>
      <c r="O38" s="30">
        <v>149126557</v>
      </c>
      <c r="P38" s="30">
        <v>3156</v>
      </c>
      <c r="Q38" s="30">
        <v>113380401</v>
      </c>
      <c r="R38" s="237">
        <f aca="true" t="shared" si="12" ref="R38:R65">J38/L38</f>
        <v>1.0558789289871944</v>
      </c>
      <c r="S38" s="237">
        <f aca="true" t="shared" si="13" ref="S38:S65">K38/M38</f>
        <v>1.1312345748250556</v>
      </c>
    </row>
    <row r="39" spans="1:19" ht="12" customHeight="1">
      <c r="A39" s="361" t="s">
        <v>2</v>
      </c>
      <c r="B39" s="361"/>
      <c r="C39" s="362"/>
      <c r="D39" s="30">
        <v>1378</v>
      </c>
      <c r="E39" s="30">
        <v>57431500</v>
      </c>
      <c r="F39" s="30">
        <v>1382</v>
      </c>
      <c r="G39" s="30">
        <v>55328980</v>
      </c>
      <c r="H39" s="30">
        <v>1380</v>
      </c>
      <c r="I39" s="30">
        <v>54256187</v>
      </c>
      <c r="J39" s="30">
        <f t="shared" si="10"/>
        <v>16199</v>
      </c>
      <c r="K39" s="240">
        <f t="shared" si="11"/>
        <v>675072828</v>
      </c>
      <c r="L39" s="248">
        <v>14831</v>
      </c>
      <c r="M39" s="223">
        <v>641194153</v>
      </c>
      <c r="N39" s="30">
        <v>13732</v>
      </c>
      <c r="O39" s="30">
        <v>584390407</v>
      </c>
      <c r="P39" s="30">
        <v>12172</v>
      </c>
      <c r="Q39" s="30">
        <v>501956938</v>
      </c>
      <c r="R39" s="237">
        <f t="shared" si="12"/>
        <v>1.0922392286427078</v>
      </c>
      <c r="S39" s="237">
        <f t="shared" si="13"/>
        <v>1.0528368433203725</v>
      </c>
    </row>
    <row r="40" spans="1:19" ht="12" customHeight="1">
      <c r="A40" s="361" t="s">
        <v>3</v>
      </c>
      <c r="B40" s="361"/>
      <c r="C40" s="362"/>
      <c r="D40" s="30">
        <v>194</v>
      </c>
      <c r="E40" s="30">
        <v>3195970</v>
      </c>
      <c r="F40" s="30">
        <v>205</v>
      </c>
      <c r="G40" s="30">
        <v>3261096</v>
      </c>
      <c r="H40" s="30">
        <v>188</v>
      </c>
      <c r="I40" s="30">
        <v>2832948</v>
      </c>
      <c r="J40" s="30">
        <f t="shared" si="10"/>
        <v>2217</v>
      </c>
      <c r="K40" s="240">
        <f t="shared" si="11"/>
        <v>35888174</v>
      </c>
      <c r="L40" s="248">
        <v>1823</v>
      </c>
      <c r="M40" s="223">
        <v>29879160</v>
      </c>
      <c r="N40" s="30">
        <v>1435</v>
      </c>
      <c r="O40" s="30">
        <v>23084913</v>
      </c>
      <c r="P40" s="30">
        <v>1069</v>
      </c>
      <c r="Q40" s="30">
        <v>18336769</v>
      </c>
      <c r="R40" s="237">
        <f t="shared" si="12"/>
        <v>1.2161272627537028</v>
      </c>
      <c r="S40" s="237">
        <f t="shared" si="13"/>
        <v>1.2011105399214703</v>
      </c>
    </row>
    <row r="41" spans="1:19" ht="12" customHeight="1">
      <c r="A41" s="361" t="s">
        <v>4</v>
      </c>
      <c r="B41" s="361"/>
      <c r="C41" s="362"/>
      <c r="D41" s="30">
        <v>2807</v>
      </c>
      <c r="E41" s="30">
        <v>171847041</v>
      </c>
      <c r="F41" s="30">
        <v>2807</v>
      </c>
      <c r="G41" s="30">
        <v>163074183</v>
      </c>
      <c r="H41" s="30">
        <v>2845</v>
      </c>
      <c r="I41" s="30">
        <v>164408935</v>
      </c>
      <c r="J41" s="30">
        <f t="shared" si="10"/>
        <v>30698</v>
      </c>
      <c r="K41" s="240">
        <f t="shared" si="11"/>
        <v>1819821244</v>
      </c>
      <c r="L41" s="248">
        <v>21938</v>
      </c>
      <c r="M41" s="223">
        <v>1228367011</v>
      </c>
      <c r="N41" s="30">
        <v>15610</v>
      </c>
      <c r="O41" s="30">
        <v>788515327</v>
      </c>
      <c r="P41" s="30">
        <v>10620</v>
      </c>
      <c r="Q41" s="30">
        <v>455075303</v>
      </c>
      <c r="R41" s="237">
        <f t="shared" si="12"/>
        <v>1.3993071382988422</v>
      </c>
      <c r="S41" s="237">
        <f t="shared" si="13"/>
        <v>1.4814963506049414</v>
      </c>
    </row>
    <row r="42" spans="1:19" ht="12" customHeight="1">
      <c r="A42" s="361" t="s">
        <v>5</v>
      </c>
      <c r="B42" s="361"/>
      <c r="C42" s="362"/>
      <c r="D42" s="30">
        <v>1299</v>
      </c>
      <c r="E42" s="30">
        <v>91852169</v>
      </c>
      <c r="F42" s="30">
        <v>1288</v>
      </c>
      <c r="G42" s="30">
        <v>85821104</v>
      </c>
      <c r="H42" s="30">
        <v>1257</v>
      </c>
      <c r="I42" s="30">
        <v>84703278</v>
      </c>
      <c r="J42" s="30">
        <f t="shared" si="10"/>
        <v>15272</v>
      </c>
      <c r="K42" s="240">
        <f t="shared" si="11"/>
        <v>1072038630</v>
      </c>
      <c r="L42" s="248">
        <v>14948</v>
      </c>
      <c r="M42" s="223">
        <v>1060265845</v>
      </c>
      <c r="N42" s="30">
        <v>14671</v>
      </c>
      <c r="O42" s="30">
        <v>1014435142</v>
      </c>
      <c r="P42" s="37">
        <v>12547</v>
      </c>
      <c r="Q42" s="37">
        <v>842177123</v>
      </c>
      <c r="R42" s="237">
        <f t="shared" si="12"/>
        <v>1.0216751404870217</v>
      </c>
      <c r="S42" s="237">
        <f t="shared" si="13"/>
        <v>1.0111036161878817</v>
      </c>
    </row>
    <row r="43" spans="1:19" ht="12" customHeight="1">
      <c r="A43" s="337" t="s">
        <v>6</v>
      </c>
      <c r="B43" s="337"/>
      <c r="C43" s="338"/>
      <c r="D43" s="31">
        <v>4180</v>
      </c>
      <c r="E43" s="31">
        <v>51556932</v>
      </c>
      <c r="F43" s="31">
        <v>4364</v>
      </c>
      <c r="G43" s="31">
        <v>52763383</v>
      </c>
      <c r="H43" s="31">
        <v>4344</v>
      </c>
      <c r="I43" s="31">
        <v>53967189</v>
      </c>
      <c r="J43" s="37">
        <f t="shared" si="10"/>
        <v>46665</v>
      </c>
      <c r="K43" s="241">
        <f t="shared" si="11"/>
        <v>578588841</v>
      </c>
      <c r="L43" s="249">
        <v>33560</v>
      </c>
      <c r="M43" s="234">
        <v>437800908</v>
      </c>
      <c r="N43" s="31">
        <v>19903</v>
      </c>
      <c r="O43" s="31">
        <v>248910606</v>
      </c>
      <c r="P43" s="211">
        <v>6701</v>
      </c>
      <c r="Q43" s="211">
        <v>80035914</v>
      </c>
      <c r="R43" s="134">
        <f t="shared" si="12"/>
        <v>1.3904946364719906</v>
      </c>
      <c r="S43" s="134">
        <f t="shared" si="13"/>
        <v>1.3215798104283512</v>
      </c>
    </row>
    <row r="44" spans="1:19" ht="12" customHeight="1">
      <c r="A44" s="339" t="s">
        <v>29</v>
      </c>
      <c r="B44" s="339"/>
      <c r="C44" s="340"/>
      <c r="D44" s="33">
        <f aca="true" t="shared" si="14" ref="D44:I44">SUM(D37:D43)</f>
        <v>16264</v>
      </c>
      <c r="E44" s="33">
        <f t="shared" si="14"/>
        <v>727666162</v>
      </c>
      <c r="F44" s="33">
        <f t="shared" si="14"/>
        <v>16516</v>
      </c>
      <c r="G44" s="33">
        <f t="shared" si="14"/>
        <v>694797119</v>
      </c>
      <c r="H44" s="33">
        <f t="shared" si="14"/>
        <v>16449</v>
      </c>
      <c r="I44" s="33">
        <f t="shared" si="14"/>
        <v>689510022</v>
      </c>
      <c r="J44" s="33">
        <f>SUM(D12,F12,H12,J12,L12,N12,P12,R12,T12,D44,F44,H44)</f>
        <v>182784</v>
      </c>
      <c r="K44" s="242">
        <f t="shared" si="11"/>
        <v>8108096681</v>
      </c>
      <c r="L44" s="250">
        <f aca="true" t="shared" si="15" ref="L44:Q44">SUM(L37:L43)</f>
        <v>145124</v>
      </c>
      <c r="M44" s="32">
        <f t="shared" si="15"/>
        <v>6500911538</v>
      </c>
      <c r="N44" s="33">
        <f t="shared" si="15"/>
        <v>110607</v>
      </c>
      <c r="O44" s="33">
        <f t="shared" si="15"/>
        <v>5014568307</v>
      </c>
      <c r="P44" s="33">
        <f t="shared" si="15"/>
        <v>73566</v>
      </c>
      <c r="Q44" s="33">
        <f t="shared" si="15"/>
        <v>3289554346</v>
      </c>
      <c r="R44" s="133">
        <f t="shared" si="12"/>
        <v>1.2595022187922054</v>
      </c>
      <c r="S44" s="133">
        <f t="shared" si="13"/>
        <v>1.2472245828304946</v>
      </c>
    </row>
    <row r="45" spans="1:19" ht="12" customHeight="1">
      <c r="A45" s="347" t="s">
        <v>208</v>
      </c>
      <c r="B45" s="363"/>
      <c r="C45" s="348"/>
      <c r="D45" s="34">
        <v>534</v>
      </c>
      <c r="E45" s="34">
        <v>44752331</v>
      </c>
      <c r="F45" s="34">
        <v>532</v>
      </c>
      <c r="G45" s="34">
        <v>43344046</v>
      </c>
      <c r="H45" s="34">
        <v>499</v>
      </c>
      <c r="I45" s="34">
        <v>42250568</v>
      </c>
      <c r="J45" s="38">
        <f t="shared" si="10"/>
        <v>6189</v>
      </c>
      <c r="K45" s="243">
        <f t="shared" si="11"/>
        <v>548463290</v>
      </c>
      <c r="L45" s="247">
        <v>6037</v>
      </c>
      <c r="M45" s="224">
        <v>562673609</v>
      </c>
      <c r="N45" s="34">
        <v>5366</v>
      </c>
      <c r="O45" s="34">
        <v>435605032</v>
      </c>
      <c r="P45" s="34">
        <v>3799</v>
      </c>
      <c r="Q45" s="34">
        <v>257531445</v>
      </c>
      <c r="R45" s="133">
        <f t="shared" si="12"/>
        <v>1.025178068577108</v>
      </c>
      <c r="S45" s="133">
        <f t="shared" si="13"/>
        <v>0.9747450053233259</v>
      </c>
    </row>
    <row r="46" spans="1:19" ht="12" customHeight="1">
      <c r="A46" s="364" t="s">
        <v>159</v>
      </c>
      <c r="B46" s="365"/>
      <c r="C46" s="366"/>
      <c r="D46" s="30">
        <v>170</v>
      </c>
      <c r="E46" s="30">
        <v>13016427</v>
      </c>
      <c r="F46" s="30">
        <v>164</v>
      </c>
      <c r="G46" s="30">
        <v>12523720</v>
      </c>
      <c r="H46" s="30">
        <v>144</v>
      </c>
      <c r="I46" s="30">
        <v>10897146</v>
      </c>
      <c r="J46" s="37">
        <f t="shared" si="10"/>
        <v>1801</v>
      </c>
      <c r="K46" s="241">
        <f t="shared" si="11"/>
        <v>139857368</v>
      </c>
      <c r="L46" s="249">
        <v>1380</v>
      </c>
      <c r="M46" s="234">
        <v>111449951</v>
      </c>
      <c r="N46" s="30">
        <v>1196</v>
      </c>
      <c r="O46" s="30">
        <v>89955624</v>
      </c>
      <c r="P46" s="30">
        <v>765</v>
      </c>
      <c r="Q46" s="30">
        <v>52213924</v>
      </c>
      <c r="R46" s="134">
        <f t="shared" si="12"/>
        <v>1.305072463768116</v>
      </c>
      <c r="S46" s="134">
        <f t="shared" si="13"/>
        <v>1.254889452575892</v>
      </c>
    </row>
    <row r="47" spans="1:19" ht="12" customHeight="1">
      <c r="A47" s="339" t="s">
        <v>30</v>
      </c>
      <c r="B47" s="339"/>
      <c r="C47" s="340"/>
      <c r="D47" s="33">
        <f aca="true" t="shared" si="16" ref="D47:I47">SUM(D45:D46)</f>
        <v>704</v>
      </c>
      <c r="E47" s="33">
        <f t="shared" si="16"/>
        <v>57768758</v>
      </c>
      <c r="F47" s="33">
        <f t="shared" si="16"/>
        <v>696</v>
      </c>
      <c r="G47" s="33">
        <f t="shared" si="16"/>
        <v>55867766</v>
      </c>
      <c r="H47" s="33">
        <f t="shared" si="16"/>
        <v>643</v>
      </c>
      <c r="I47" s="33">
        <f t="shared" si="16"/>
        <v>53147714</v>
      </c>
      <c r="J47" s="33">
        <f t="shared" si="10"/>
        <v>7990</v>
      </c>
      <c r="K47" s="242">
        <f t="shared" si="11"/>
        <v>688320658</v>
      </c>
      <c r="L47" s="251">
        <f aca="true" t="shared" si="17" ref="L47:Q47">SUM(L45:L46)</f>
        <v>7417</v>
      </c>
      <c r="M47" s="233">
        <f t="shared" si="17"/>
        <v>674123560</v>
      </c>
      <c r="N47" s="33">
        <f t="shared" si="17"/>
        <v>6562</v>
      </c>
      <c r="O47" s="33">
        <f t="shared" si="17"/>
        <v>525560656</v>
      </c>
      <c r="P47" s="33">
        <f t="shared" si="17"/>
        <v>4564</v>
      </c>
      <c r="Q47" s="33">
        <f t="shared" si="17"/>
        <v>309745369</v>
      </c>
      <c r="R47" s="133">
        <f t="shared" si="12"/>
        <v>1.0772549548334907</v>
      </c>
      <c r="S47" s="133">
        <f t="shared" si="13"/>
        <v>1.021060082813305</v>
      </c>
    </row>
    <row r="48" spans="1:19" ht="12" customHeight="1">
      <c r="A48" s="367" t="s">
        <v>7</v>
      </c>
      <c r="B48" s="367"/>
      <c r="C48" s="368"/>
      <c r="D48" s="35">
        <v>1396</v>
      </c>
      <c r="E48" s="35">
        <v>10729440</v>
      </c>
      <c r="F48" s="35">
        <v>1370</v>
      </c>
      <c r="G48" s="35">
        <v>11102130</v>
      </c>
      <c r="H48" s="35">
        <v>1325</v>
      </c>
      <c r="I48" s="35">
        <v>10320540</v>
      </c>
      <c r="J48" s="38">
        <f t="shared" si="10"/>
        <v>16433</v>
      </c>
      <c r="K48" s="243">
        <f t="shared" si="11"/>
        <v>127653450</v>
      </c>
      <c r="L48" s="247">
        <v>13019</v>
      </c>
      <c r="M48" s="224">
        <v>97421670</v>
      </c>
      <c r="N48" s="35">
        <v>13084</v>
      </c>
      <c r="O48" s="35">
        <v>94224650</v>
      </c>
      <c r="P48" s="35">
        <v>11954</v>
      </c>
      <c r="Q48" s="35">
        <v>82062529</v>
      </c>
      <c r="R48" s="133">
        <f t="shared" si="12"/>
        <v>1.2622321222828174</v>
      </c>
      <c r="S48" s="133">
        <f t="shared" si="13"/>
        <v>1.3103188438465487</v>
      </c>
    </row>
    <row r="49" spans="1:19" ht="12" customHeight="1">
      <c r="A49" s="361" t="s">
        <v>8</v>
      </c>
      <c r="B49" s="361"/>
      <c r="C49" s="362"/>
      <c r="D49" s="30">
        <v>131</v>
      </c>
      <c r="E49" s="30">
        <v>31424262</v>
      </c>
      <c r="F49" s="30">
        <v>137</v>
      </c>
      <c r="G49" s="30">
        <v>33378996</v>
      </c>
      <c r="H49" s="30">
        <v>141</v>
      </c>
      <c r="I49" s="30">
        <v>31968750</v>
      </c>
      <c r="J49" s="30">
        <f t="shared" si="10"/>
        <v>1493</v>
      </c>
      <c r="K49" s="240">
        <f t="shared" si="11"/>
        <v>351592755</v>
      </c>
      <c r="L49" s="248">
        <v>977</v>
      </c>
      <c r="M49" s="223">
        <v>222742738</v>
      </c>
      <c r="N49" s="30">
        <v>629</v>
      </c>
      <c r="O49" s="30">
        <v>143203067</v>
      </c>
      <c r="P49" s="30">
        <v>212</v>
      </c>
      <c r="Q49" s="30">
        <v>46093034</v>
      </c>
      <c r="R49" s="237">
        <f t="shared" si="12"/>
        <v>1.5281473899692937</v>
      </c>
      <c r="S49" s="237">
        <f t="shared" si="13"/>
        <v>1.5784701138045631</v>
      </c>
    </row>
    <row r="50" spans="1:19" ht="12" customHeight="1">
      <c r="A50" s="361" t="s">
        <v>31</v>
      </c>
      <c r="B50" s="361"/>
      <c r="C50" s="362"/>
      <c r="D50" s="30">
        <v>101</v>
      </c>
      <c r="E50" s="30">
        <v>17961381</v>
      </c>
      <c r="F50" s="30">
        <v>106</v>
      </c>
      <c r="G50" s="30">
        <v>19082133</v>
      </c>
      <c r="H50" s="30">
        <v>110</v>
      </c>
      <c r="I50" s="30">
        <v>18431850</v>
      </c>
      <c r="J50" s="30">
        <f t="shared" si="10"/>
        <v>1078</v>
      </c>
      <c r="K50" s="240">
        <f t="shared" si="11"/>
        <v>183437683</v>
      </c>
      <c r="L50" s="248">
        <v>596</v>
      </c>
      <c r="M50" s="223">
        <v>99982419</v>
      </c>
      <c r="N50" s="30">
        <v>483</v>
      </c>
      <c r="O50" s="30">
        <v>78579352</v>
      </c>
      <c r="P50" s="30">
        <v>233</v>
      </c>
      <c r="Q50" s="30">
        <v>34875703</v>
      </c>
      <c r="R50" s="237">
        <f t="shared" si="12"/>
        <v>1.808724832214765</v>
      </c>
      <c r="S50" s="237">
        <f t="shared" si="13"/>
        <v>1.834699388499492</v>
      </c>
    </row>
    <row r="51" spans="1:19" ht="12" customHeight="1">
      <c r="A51" s="337" t="s">
        <v>20</v>
      </c>
      <c r="B51" s="337"/>
      <c r="C51" s="338"/>
      <c r="D51" s="31">
        <v>9258</v>
      </c>
      <c r="E51" s="31">
        <v>83545949</v>
      </c>
      <c r="F51" s="31">
        <v>9164</v>
      </c>
      <c r="G51" s="31">
        <v>82531766</v>
      </c>
      <c r="H51" s="31">
        <v>9144</v>
      </c>
      <c r="I51" s="31">
        <v>82759684</v>
      </c>
      <c r="J51" s="37">
        <f t="shared" si="10"/>
        <v>103069</v>
      </c>
      <c r="K51" s="241">
        <f t="shared" si="11"/>
        <v>917452260</v>
      </c>
      <c r="L51" s="249">
        <v>84143</v>
      </c>
      <c r="M51" s="234">
        <v>631396140</v>
      </c>
      <c r="N51" s="31">
        <v>66812</v>
      </c>
      <c r="O51" s="31">
        <v>503282200</v>
      </c>
      <c r="P51" s="31">
        <v>47236</v>
      </c>
      <c r="Q51" s="31">
        <v>357670580</v>
      </c>
      <c r="R51" s="134">
        <f t="shared" si="12"/>
        <v>1.2249266130278216</v>
      </c>
      <c r="S51" s="134">
        <f t="shared" si="13"/>
        <v>1.4530533240193708</v>
      </c>
    </row>
    <row r="52" spans="1:19" ht="12" customHeight="1">
      <c r="A52" s="339" t="s">
        <v>32</v>
      </c>
      <c r="B52" s="339"/>
      <c r="C52" s="340"/>
      <c r="D52" s="33">
        <f aca="true" t="shared" si="18" ref="D52:I52">SUM(D48:D51)</f>
        <v>10886</v>
      </c>
      <c r="E52" s="33">
        <f t="shared" si="18"/>
        <v>143661032</v>
      </c>
      <c r="F52" s="33">
        <f t="shared" si="18"/>
        <v>10777</v>
      </c>
      <c r="G52" s="33">
        <f t="shared" si="18"/>
        <v>146095025</v>
      </c>
      <c r="H52" s="33">
        <f t="shared" si="18"/>
        <v>10720</v>
      </c>
      <c r="I52" s="33">
        <f t="shared" si="18"/>
        <v>143480824</v>
      </c>
      <c r="J52" s="33">
        <f t="shared" si="10"/>
        <v>122073</v>
      </c>
      <c r="K52" s="242">
        <f t="shared" si="11"/>
        <v>1580136148</v>
      </c>
      <c r="L52" s="250">
        <f aca="true" t="shared" si="19" ref="L52:Q52">SUM(L48:L51)</f>
        <v>98735</v>
      </c>
      <c r="M52" s="32">
        <f t="shared" si="19"/>
        <v>1051542967</v>
      </c>
      <c r="N52" s="33">
        <f t="shared" si="19"/>
        <v>81008</v>
      </c>
      <c r="O52" s="33">
        <f t="shared" si="19"/>
        <v>819289269</v>
      </c>
      <c r="P52" s="33">
        <f t="shared" si="19"/>
        <v>59635</v>
      </c>
      <c r="Q52" s="33">
        <f t="shared" si="19"/>
        <v>520701846</v>
      </c>
      <c r="R52" s="133">
        <f t="shared" si="12"/>
        <v>1.2363700815313718</v>
      </c>
      <c r="S52" s="133">
        <f t="shared" si="13"/>
        <v>1.5026833877345498</v>
      </c>
    </row>
    <row r="53" spans="1:19" ht="12" customHeight="1">
      <c r="A53" s="341" t="s">
        <v>21</v>
      </c>
      <c r="B53" s="342"/>
      <c r="C53" s="343"/>
      <c r="D53" s="33">
        <v>165</v>
      </c>
      <c r="E53" s="33">
        <v>3776058</v>
      </c>
      <c r="F53" s="33">
        <v>195</v>
      </c>
      <c r="G53" s="33">
        <v>4868380</v>
      </c>
      <c r="H53" s="33">
        <v>340</v>
      </c>
      <c r="I53" s="33">
        <v>9213057</v>
      </c>
      <c r="J53" s="33">
        <f t="shared" si="10"/>
        <v>2098</v>
      </c>
      <c r="K53" s="242">
        <f t="shared" si="11"/>
        <v>52767518</v>
      </c>
      <c r="L53" s="250">
        <v>1881</v>
      </c>
      <c r="M53" s="32">
        <v>49120655</v>
      </c>
      <c r="N53" s="33">
        <v>1396</v>
      </c>
      <c r="O53" s="33">
        <v>37260109</v>
      </c>
      <c r="P53" s="33">
        <v>1029</v>
      </c>
      <c r="Q53" s="33">
        <v>27293181</v>
      </c>
      <c r="R53" s="133">
        <f t="shared" si="12"/>
        <v>1.115364167995747</v>
      </c>
      <c r="S53" s="133">
        <f t="shared" si="13"/>
        <v>1.0742429635761168</v>
      </c>
    </row>
    <row r="54" spans="1:19" ht="12" customHeight="1">
      <c r="A54" s="341" t="s">
        <v>22</v>
      </c>
      <c r="B54" s="342"/>
      <c r="C54" s="343"/>
      <c r="D54" s="33">
        <v>126</v>
      </c>
      <c r="E54" s="33">
        <v>14305872</v>
      </c>
      <c r="F54" s="33">
        <v>185</v>
      </c>
      <c r="G54" s="33">
        <v>21648800</v>
      </c>
      <c r="H54" s="33">
        <v>282</v>
      </c>
      <c r="I54" s="33">
        <v>27558150</v>
      </c>
      <c r="J54" s="33">
        <f t="shared" si="10"/>
        <v>1754</v>
      </c>
      <c r="K54" s="242">
        <f t="shared" si="11"/>
        <v>187213746</v>
      </c>
      <c r="L54" s="250">
        <v>1446</v>
      </c>
      <c r="M54" s="32">
        <v>154730337</v>
      </c>
      <c r="N54" s="33">
        <v>1144</v>
      </c>
      <c r="O54" s="33">
        <v>117060389</v>
      </c>
      <c r="P54" s="33">
        <v>717</v>
      </c>
      <c r="Q54" s="33">
        <v>67625453</v>
      </c>
      <c r="R54" s="133">
        <f t="shared" si="12"/>
        <v>1.2130013831258644</v>
      </c>
      <c r="S54" s="133">
        <f t="shared" si="13"/>
        <v>1.2099356185077008</v>
      </c>
    </row>
    <row r="55" spans="1:19" ht="12" customHeight="1">
      <c r="A55" s="345" t="s">
        <v>33</v>
      </c>
      <c r="B55" s="345"/>
      <c r="C55" s="346"/>
      <c r="D55" s="33">
        <f aca="true" t="shared" si="20" ref="D55:I55">SUM(D56:D58)</f>
        <v>2390</v>
      </c>
      <c r="E55" s="33">
        <f t="shared" si="20"/>
        <v>743837367</v>
      </c>
      <c r="F55" s="33">
        <f t="shared" si="20"/>
        <v>2364</v>
      </c>
      <c r="G55" s="33">
        <f t="shared" si="20"/>
        <v>727863385</v>
      </c>
      <c r="H55" s="33">
        <f t="shared" si="20"/>
        <v>2373</v>
      </c>
      <c r="I55" s="33">
        <f t="shared" si="20"/>
        <v>688903025</v>
      </c>
      <c r="J55" s="33">
        <f t="shared" si="10"/>
        <v>28382</v>
      </c>
      <c r="K55" s="242">
        <f t="shared" si="11"/>
        <v>8685720672</v>
      </c>
      <c r="L55" s="250">
        <v>27419</v>
      </c>
      <c r="M55" s="32">
        <v>8641711896</v>
      </c>
      <c r="N55" s="33">
        <f>SUM(N56:N58)</f>
        <v>26882</v>
      </c>
      <c r="O55" s="33">
        <f>SUM(O56:O58)</f>
        <v>8184419841</v>
      </c>
      <c r="P55" s="33">
        <f>SUM(P56:P58)</f>
        <v>22439</v>
      </c>
      <c r="Q55" s="33">
        <f>SUM(Q56:Q58)</f>
        <v>7001640360</v>
      </c>
      <c r="R55" s="133">
        <f t="shared" si="12"/>
        <v>1.0351216309858127</v>
      </c>
      <c r="S55" s="133">
        <f t="shared" si="13"/>
        <v>1.0050925993055115</v>
      </c>
    </row>
    <row r="56" spans="1:19" ht="12" customHeight="1">
      <c r="A56" s="36"/>
      <c r="B56" s="347" t="s">
        <v>212</v>
      </c>
      <c r="C56" s="348"/>
      <c r="D56" s="35">
        <v>1251</v>
      </c>
      <c r="E56" s="35">
        <v>367066910</v>
      </c>
      <c r="F56" s="35">
        <v>1227</v>
      </c>
      <c r="G56" s="35">
        <v>356125548</v>
      </c>
      <c r="H56" s="35">
        <v>1224</v>
      </c>
      <c r="I56" s="35">
        <v>334754659</v>
      </c>
      <c r="J56" s="38">
        <f t="shared" si="10"/>
        <v>14633</v>
      </c>
      <c r="K56" s="243">
        <f t="shared" si="11"/>
        <v>4230452396</v>
      </c>
      <c r="L56" s="247">
        <v>14615</v>
      </c>
      <c r="M56" s="224">
        <v>4405601410</v>
      </c>
      <c r="N56" s="35">
        <v>14755</v>
      </c>
      <c r="O56" s="35">
        <v>4293810249</v>
      </c>
      <c r="P56" s="35">
        <v>11336</v>
      </c>
      <c r="Q56" s="35">
        <v>3380009742</v>
      </c>
      <c r="R56" s="133">
        <f t="shared" si="12"/>
        <v>1.0012316113581936</v>
      </c>
      <c r="S56" s="133">
        <f t="shared" si="13"/>
        <v>0.9602440171726747</v>
      </c>
    </row>
    <row r="57" spans="1:19" ht="12" customHeight="1">
      <c r="A57" s="36"/>
      <c r="B57" s="349" t="s">
        <v>210</v>
      </c>
      <c r="C57" s="350"/>
      <c r="D57" s="30">
        <v>734</v>
      </c>
      <c r="E57" s="30">
        <v>212577744</v>
      </c>
      <c r="F57" s="30">
        <v>738</v>
      </c>
      <c r="G57" s="30">
        <v>210253836</v>
      </c>
      <c r="H57" s="30">
        <v>748</v>
      </c>
      <c r="I57" s="30">
        <v>201448073</v>
      </c>
      <c r="J57" s="30">
        <f t="shared" si="10"/>
        <v>8781</v>
      </c>
      <c r="K57" s="240">
        <f t="shared" si="11"/>
        <v>2471383625</v>
      </c>
      <c r="L57" s="248">
        <v>8087</v>
      </c>
      <c r="M57" s="223">
        <v>2368011302</v>
      </c>
      <c r="N57" s="30">
        <v>7464</v>
      </c>
      <c r="O57" s="30">
        <v>2123835656</v>
      </c>
      <c r="P57" s="30">
        <v>6557</v>
      </c>
      <c r="Q57" s="30">
        <v>1884362572</v>
      </c>
      <c r="R57" s="237">
        <f t="shared" si="12"/>
        <v>1.085816742920737</v>
      </c>
      <c r="S57" s="237">
        <f t="shared" si="13"/>
        <v>1.043653644267953</v>
      </c>
    </row>
    <row r="58" spans="1:19" ht="12" customHeight="1">
      <c r="A58" s="36"/>
      <c r="B58" s="351" t="s">
        <v>211</v>
      </c>
      <c r="C58" s="352"/>
      <c r="D58" s="37">
        <v>405</v>
      </c>
      <c r="E58" s="37">
        <v>164192713</v>
      </c>
      <c r="F58" s="37">
        <v>399</v>
      </c>
      <c r="G58" s="37">
        <v>161484001</v>
      </c>
      <c r="H58" s="37">
        <v>401</v>
      </c>
      <c r="I58" s="37">
        <v>152700293</v>
      </c>
      <c r="J58" s="37">
        <f t="shared" si="10"/>
        <v>4968</v>
      </c>
      <c r="K58" s="241">
        <f t="shared" si="11"/>
        <v>1983884651</v>
      </c>
      <c r="L58" s="249">
        <v>4717</v>
      </c>
      <c r="M58" s="234">
        <v>1868099184</v>
      </c>
      <c r="N58" s="37">
        <v>4663</v>
      </c>
      <c r="O58" s="37">
        <v>1766773936</v>
      </c>
      <c r="P58" s="37">
        <v>4546</v>
      </c>
      <c r="Q58" s="37">
        <v>1737268046</v>
      </c>
      <c r="R58" s="134">
        <f t="shared" si="12"/>
        <v>1.0532117871528515</v>
      </c>
      <c r="S58" s="134">
        <f t="shared" si="13"/>
        <v>1.0619803637792284</v>
      </c>
    </row>
    <row r="59" spans="1:19" ht="12" customHeight="1">
      <c r="A59" s="36"/>
      <c r="B59" s="353" t="s">
        <v>24</v>
      </c>
      <c r="C59" s="354"/>
      <c r="D59" s="32">
        <f aca="true" t="shared" si="21" ref="D59:I59">SUM(D60:D62)</f>
        <v>2382</v>
      </c>
      <c r="E59" s="32">
        <f t="shared" si="21"/>
        <v>109567410</v>
      </c>
      <c r="F59" s="32">
        <f t="shared" si="21"/>
        <v>2337</v>
      </c>
      <c r="G59" s="32">
        <f t="shared" si="21"/>
        <v>106347630</v>
      </c>
      <c r="H59" s="32">
        <f t="shared" si="21"/>
        <v>2358</v>
      </c>
      <c r="I59" s="32">
        <f t="shared" si="21"/>
        <v>100988120</v>
      </c>
      <c r="J59" s="33">
        <f t="shared" si="10"/>
        <v>28228</v>
      </c>
      <c r="K59" s="242">
        <f t="shared" si="11"/>
        <v>1270605040</v>
      </c>
      <c r="L59" s="251">
        <v>27299</v>
      </c>
      <c r="M59" s="233">
        <v>1222503240</v>
      </c>
      <c r="N59" s="32">
        <f>SUM(N60:N62)</f>
        <v>26735</v>
      </c>
      <c r="O59" s="32">
        <f>SUM(O60:O62)</f>
        <v>1146107770</v>
      </c>
      <c r="P59" s="32">
        <f>SUM(P60:P62)</f>
        <v>22304</v>
      </c>
      <c r="Q59" s="32">
        <f>SUM(Q60:Q62)</f>
        <v>964523179</v>
      </c>
      <c r="R59" s="133">
        <f t="shared" si="12"/>
        <v>1.034030550569618</v>
      </c>
      <c r="S59" s="133">
        <f t="shared" si="13"/>
        <v>1.0393469713830779</v>
      </c>
    </row>
    <row r="60" spans="1:19" ht="12" customHeight="1">
      <c r="A60" s="36"/>
      <c r="B60" s="36"/>
      <c r="C60" s="207" t="s">
        <v>209</v>
      </c>
      <c r="D60" s="38">
        <v>1244</v>
      </c>
      <c r="E60" s="30">
        <v>59216900</v>
      </c>
      <c r="F60" s="38">
        <v>1207</v>
      </c>
      <c r="G60" s="30">
        <v>56926270</v>
      </c>
      <c r="H60" s="38">
        <v>1213</v>
      </c>
      <c r="I60" s="38">
        <v>53735000</v>
      </c>
      <c r="J60" s="38">
        <f t="shared" si="10"/>
        <v>14523</v>
      </c>
      <c r="K60" s="243">
        <f t="shared" si="11"/>
        <v>681990470</v>
      </c>
      <c r="L60" s="247">
        <v>14545</v>
      </c>
      <c r="M60" s="224">
        <v>684063260</v>
      </c>
      <c r="N60" s="38">
        <v>14624</v>
      </c>
      <c r="O60" s="38">
        <v>648950770</v>
      </c>
      <c r="P60" s="38">
        <v>11239</v>
      </c>
      <c r="Q60" s="38">
        <v>514622160</v>
      </c>
      <c r="R60" s="133">
        <f t="shared" si="12"/>
        <v>0.9984874527328979</v>
      </c>
      <c r="S60" s="133">
        <f t="shared" si="13"/>
        <v>0.9969698855044488</v>
      </c>
    </row>
    <row r="61" spans="1:19" ht="12" customHeight="1">
      <c r="A61" s="36"/>
      <c r="B61" s="36"/>
      <c r="C61" s="209" t="s">
        <v>210</v>
      </c>
      <c r="D61" s="30">
        <v>734</v>
      </c>
      <c r="E61" s="30">
        <v>30826180</v>
      </c>
      <c r="F61" s="30">
        <v>737</v>
      </c>
      <c r="G61" s="30">
        <v>30379900</v>
      </c>
      <c r="H61" s="30">
        <v>747</v>
      </c>
      <c r="I61" s="30">
        <v>29222130</v>
      </c>
      <c r="J61" s="30">
        <f t="shared" si="10"/>
        <v>8779</v>
      </c>
      <c r="K61" s="240">
        <f t="shared" si="11"/>
        <v>355046120</v>
      </c>
      <c r="L61" s="248">
        <v>8035</v>
      </c>
      <c r="M61" s="223">
        <v>323677630</v>
      </c>
      <c r="N61" s="30">
        <v>7462</v>
      </c>
      <c r="O61" s="30">
        <v>289403770</v>
      </c>
      <c r="P61" s="30">
        <v>6550</v>
      </c>
      <c r="Q61" s="30">
        <v>248892814</v>
      </c>
      <c r="R61" s="237">
        <f t="shared" si="12"/>
        <v>1.0925948973242066</v>
      </c>
      <c r="S61" s="237">
        <f t="shared" si="13"/>
        <v>1.0969127523579556</v>
      </c>
    </row>
    <row r="62" spans="1:19" ht="12" customHeight="1">
      <c r="A62" s="24"/>
      <c r="B62" s="24"/>
      <c r="C62" s="208" t="s">
        <v>211</v>
      </c>
      <c r="D62" s="31">
        <v>404</v>
      </c>
      <c r="E62" s="31">
        <v>19524330</v>
      </c>
      <c r="F62" s="31">
        <v>393</v>
      </c>
      <c r="G62" s="31">
        <v>19041460</v>
      </c>
      <c r="H62" s="31">
        <v>398</v>
      </c>
      <c r="I62" s="31">
        <v>18030990</v>
      </c>
      <c r="J62" s="37">
        <f t="shared" si="10"/>
        <v>4926</v>
      </c>
      <c r="K62" s="241">
        <f t="shared" si="11"/>
        <v>233568450</v>
      </c>
      <c r="L62" s="249">
        <v>4669</v>
      </c>
      <c r="M62" s="234">
        <v>214762350</v>
      </c>
      <c r="N62" s="31">
        <v>4649</v>
      </c>
      <c r="O62" s="31">
        <v>207753230</v>
      </c>
      <c r="P62" s="31">
        <v>4515</v>
      </c>
      <c r="Q62" s="31">
        <v>201008205</v>
      </c>
      <c r="R62" s="134">
        <f t="shared" si="12"/>
        <v>1.0550439066181194</v>
      </c>
      <c r="S62" s="134">
        <f t="shared" si="13"/>
        <v>1.087567024667033</v>
      </c>
    </row>
    <row r="63" spans="1:19" ht="12" customHeight="1">
      <c r="A63" s="355" t="s">
        <v>18</v>
      </c>
      <c r="B63" s="356"/>
      <c r="C63" s="357"/>
      <c r="D63" s="31">
        <v>29869</v>
      </c>
      <c r="E63" s="31">
        <v>2837555</v>
      </c>
      <c r="F63" s="31">
        <v>29997</v>
      </c>
      <c r="G63" s="31">
        <v>2849715</v>
      </c>
      <c r="H63" s="31">
        <v>29809</v>
      </c>
      <c r="I63" s="31">
        <v>2831855</v>
      </c>
      <c r="J63" s="33">
        <f t="shared" si="10"/>
        <v>336550</v>
      </c>
      <c r="K63" s="242">
        <f t="shared" si="11"/>
        <v>31972250</v>
      </c>
      <c r="L63" s="250">
        <v>274042</v>
      </c>
      <c r="M63" s="32">
        <v>32117714</v>
      </c>
      <c r="N63" s="31">
        <v>218514</v>
      </c>
      <c r="O63" s="31">
        <v>25609831</v>
      </c>
      <c r="P63" s="31">
        <v>154525</v>
      </c>
      <c r="Q63" s="31">
        <v>15412315</v>
      </c>
      <c r="R63" s="133">
        <f t="shared" si="12"/>
        <v>1.2280964231760094</v>
      </c>
      <c r="S63" s="133">
        <f t="shared" si="13"/>
        <v>0.9954709105386517</v>
      </c>
    </row>
    <row r="64" spans="1:19" ht="12" customHeight="1" thickBot="1">
      <c r="A64" s="358" t="s">
        <v>19</v>
      </c>
      <c r="B64" s="359"/>
      <c r="C64" s="360"/>
      <c r="D64" s="39">
        <v>1635</v>
      </c>
      <c r="E64" s="39">
        <v>11943361</v>
      </c>
      <c r="F64" s="39">
        <v>1976</v>
      </c>
      <c r="G64" s="39">
        <v>13558701</v>
      </c>
      <c r="H64" s="39">
        <v>3644</v>
      </c>
      <c r="I64" s="39">
        <v>24776775</v>
      </c>
      <c r="J64" s="212">
        <f t="shared" si="10"/>
        <v>21547</v>
      </c>
      <c r="K64" s="244">
        <f t="shared" si="11"/>
        <v>152268941</v>
      </c>
      <c r="L64" s="252">
        <v>19618</v>
      </c>
      <c r="M64" s="235">
        <v>133795069</v>
      </c>
      <c r="N64" s="39">
        <v>14529</v>
      </c>
      <c r="O64" s="39">
        <v>106609619</v>
      </c>
      <c r="P64" s="39">
        <v>8737</v>
      </c>
      <c r="Q64" s="39">
        <v>66955256</v>
      </c>
      <c r="R64" s="136">
        <f t="shared" si="12"/>
        <v>1.09832806606178</v>
      </c>
      <c r="S64" s="136">
        <f t="shared" si="13"/>
        <v>1.1380758808084326</v>
      </c>
    </row>
    <row r="65" spans="1:19" ht="12" customHeight="1" thickTop="1">
      <c r="A65" s="344" t="s">
        <v>23</v>
      </c>
      <c r="B65" s="344"/>
      <c r="C65" s="344"/>
      <c r="D65" s="24">
        <f aca="true" t="shared" si="22" ref="D65:I65">SUM(D44,D47,D52:D55,D63,D64)</f>
        <v>62039</v>
      </c>
      <c r="E65" s="24">
        <f t="shared" si="22"/>
        <v>1705796165</v>
      </c>
      <c r="F65" s="24">
        <f t="shared" si="22"/>
        <v>62706</v>
      </c>
      <c r="G65" s="24">
        <f t="shared" si="22"/>
        <v>1667548891</v>
      </c>
      <c r="H65" s="24">
        <f t="shared" si="22"/>
        <v>64260</v>
      </c>
      <c r="I65" s="24">
        <f t="shared" si="22"/>
        <v>1639421422</v>
      </c>
      <c r="J65" s="31">
        <f t="shared" si="10"/>
        <v>703178</v>
      </c>
      <c r="K65" s="245">
        <f t="shared" si="11"/>
        <v>19486496614</v>
      </c>
      <c r="L65" s="253">
        <f>SUM(L44,L47,L52,L53,L54,L55,L63,L64)</f>
        <v>575682</v>
      </c>
      <c r="M65" s="236">
        <f>SUM(M44,M47,M52,M53,M54,M55,M63,M64)</f>
        <v>17238053736</v>
      </c>
      <c r="N65" s="24">
        <f>SUM(N44,N47,N52:N55,N63,N64)</f>
        <v>460642</v>
      </c>
      <c r="O65" s="24">
        <f>SUM(O44,O47,O52:O55,O63,O64)</f>
        <v>14830378021</v>
      </c>
      <c r="P65" s="24">
        <f>SUM(P44,P47,P52:P55,P63,P64)</f>
        <v>325212</v>
      </c>
      <c r="Q65" s="24">
        <f>SUM(Q44,Q47,Q52:Q55,Q63,Q64)</f>
        <v>11298928126</v>
      </c>
      <c r="R65" s="135">
        <f t="shared" si="12"/>
        <v>1.2214694918375075</v>
      </c>
      <c r="S65" s="135">
        <f t="shared" si="13"/>
        <v>1.1304348456290252</v>
      </c>
    </row>
    <row r="67" spans="12:14" ht="12" customHeight="1">
      <c r="L67" s="255"/>
      <c r="M67" s="255"/>
      <c r="N67" s="255"/>
    </row>
    <row r="68" spans="12:14" ht="12" customHeight="1">
      <c r="L68" s="255"/>
      <c r="M68" s="255"/>
      <c r="N68" s="255"/>
    </row>
    <row r="69" spans="12:14" ht="12" customHeight="1">
      <c r="L69" s="255"/>
      <c r="M69" s="255"/>
      <c r="N69" s="255"/>
    </row>
    <row r="70" spans="12:14" ht="12" customHeight="1">
      <c r="L70" s="255"/>
      <c r="M70" s="255"/>
      <c r="N70" s="255"/>
    </row>
    <row r="71" spans="12:14" ht="12" customHeight="1">
      <c r="L71" s="255"/>
      <c r="M71" s="255"/>
      <c r="N71" s="255"/>
    </row>
    <row r="72" spans="12:14" ht="12" customHeight="1">
      <c r="L72" s="255"/>
      <c r="M72" s="255"/>
      <c r="N72" s="255"/>
    </row>
    <row r="73" spans="12:14" ht="12" customHeight="1">
      <c r="L73" s="255"/>
      <c r="M73" s="255"/>
      <c r="N73" s="255"/>
    </row>
    <row r="74" spans="12:14" ht="12" customHeight="1">
      <c r="L74" s="255"/>
      <c r="M74" s="255"/>
      <c r="N74" s="255"/>
    </row>
    <row r="75" spans="12:14" ht="12" customHeight="1">
      <c r="L75" s="255"/>
      <c r="M75" s="255"/>
      <c r="N75" s="255"/>
    </row>
    <row r="76" spans="12:14" ht="12" customHeight="1">
      <c r="L76" s="255"/>
      <c r="M76" s="255"/>
      <c r="N76" s="255"/>
    </row>
    <row r="77" spans="12:14" ht="12" customHeight="1">
      <c r="L77" s="255"/>
      <c r="M77" s="255"/>
      <c r="N77" s="255"/>
    </row>
    <row r="78" spans="12:14" ht="12" customHeight="1">
      <c r="L78" s="255"/>
      <c r="M78" s="255"/>
      <c r="N78" s="255"/>
    </row>
    <row r="79" spans="12:14" ht="12" customHeight="1">
      <c r="L79" s="255"/>
      <c r="M79" s="255"/>
      <c r="N79" s="255"/>
    </row>
    <row r="80" spans="12:14" ht="12" customHeight="1">
      <c r="L80" s="255"/>
      <c r="M80" s="255"/>
      <c r="N80" s="255"/>
    </row>
    <row r="81" spans="12:14" ht="12" customHeight="1">
      <c r="L81" s="255"/>
      <c r="M81" s="255"/>
      <c r="N81" s="255"/>
    </row>
    <row r="82" spans="12:14" ht="12" customHeight="1">
      <c r="L82" s="255"/>
      <c r="M82" s="255"/>
      <c r="N82" s="255"/>
    </row>
    <row r="83" spans="12:14" ht="12" customHeight="1">
      <c r="L83" s="255"/>
      <c r="M83" s="255"/>
      <c r="N83" s="255"/>
    </row>
    <row r="84" spans="12:14" ht="12" customHeight="1">
      <c r="L84" s="255"/>
      <c r="M84" s="255"/>
      <c r="N84" s="255"/>
    </row>
    <row r="85" spans="12:14" ht="12" customHeight="1">
      <c r="L85" s="255"/>
      <c r="M85" s="255"/>
      <c r="N85" s="255"/>
    </row>
    <row r="86" spans="12:14" ht="12" customHeight="1">
      <c r="L86" s="255"/>
      <c r="M86" s="255"/>
      <c r="N86" s="255"/>
    </row>
  </sheetData>
  <mergeCells count="71">
    <mergeCell ref="R35:S35"/>
    <mergeCell ref="A22:C22"/>
    <mergeCell ref="B24:C24"/>
    <mergeCell ref="B25:C25"/>
    <mergeCell ref="B26:C26"/>
    <mergeCell ref="B27:C27"/>
    <mergeCell ref="A35:C36"/>
    <mergeCell ref="A16:C16"/>
    <mergeCell ref="A23:C23"/>
    <mergeCell ref="A11:C11"/>
    <mergeCell ref="A12:C12"/>
    <mergeCell ref="A5:C5"/>
    <mergeCell ref="A6:C6"/>
    <mergeCell ref="A7:C7"/>
    <mergeCell ref="A8:C8"/>
    <mergeCell ref="A9:C9"/>
    <mergeCell ref="A10:C10"/>
    <mergeCell ref="A33:C33"/>
    <mergeCell ref="A17:C17"/>
    <mergeCell ref="A18:C18"/>
    <mergeCell ref="A19:C19"/>
    <mergeCell ref="A20:C20"/>
    <mergeCell ref="A31:C31"/>
    <mergeCell ref="A32:C32"/>
    <mergeCell ref="A21:C21"/>
    <mergeCell ref="T3:U3"/>
    <mergeCell ref="D35:E35"/>
    <mergeCell ref="F35:G35"/>
    <mergeCell ref="A3:C4"/>
    <mergeCell ref="D3:E3"/>
    <mergeCell ref="F3:G3"/>
    <mergeCell ref="H3:I3"/>
    <mergeCell ref="A13:C13"/>
    <mergeCell ref="A14:C14"/>
    <mergeCell ref="A15:C15"/>
    <mergeCell ref="N3:O3"/>
    <mergeCell ref="P3:Q3"/>
    <mergeCell ref="R3:S3"/>
    <mergeCell ref="H35:I35"/>
    <mergeCell ref="J3:K3"/>
    <mergeCell ref="L3:M3"/>
    <mergeCell ref="J35:K35"/>
    <mergeCell ref="N35:O35"/>
    <mergeCell ref="P35:Q35"/>
    <mergeCell ref="L35:M35"/>
    <mergeCell ref="A37:C37"/>
    <mergeCell ref="A38:C38"/>
    <mergeCell ref="A39:C39"/>
    <mergeCell ref="A40:C40"/>
    <mergeCell ref="A41:C41"/>
    <mergeCell ref="A42:C42"/>
    <mergeCell ref="A43:C43"/>
    <mergeCell ref="A49:C49"/>
    <mergeCell ref="A50:C50"/>
    <mergeCell ref="A44:C44"/>
    <mergeCell ref="A45:C45"/>
    <mergeCell ref="A46:C46"/>
    <mergeCell ref="A47:C47"/>
    <mergeCell ref="A48:C48"/>
    <mergeCell ref="A65:C65"/>
    <mergeCell ref="A55:C55"/>
    <mergeCell ref="B56:C56"/>
    <mergeCell ref="B57:C57"/>
    <mergeCell ref="B58:C58"/>
    <mergeCell ref="B59:C59"/>
    <mergeCell ref="A63:C63"/>
    <mergeCell ref="A64:C64"/>
    <mergeCell ref="A51:C51"/>
    <mergeCell ref="A52:C52"/>
    <mergeCell ref="A53:C53"/>
    <mergeCell ref="A54:C54"/>
  </mergeCells>
  <printOptions/>
  <pageMargins left="0.984251968503937" right="0.68" top="0.7874015748031497" bottom="0.5905511811023623" header="0.5118110236220472" footer="0.31496062992125984"/>
  <pageSetup fitToWidth="0" fitToHeight="1" horizontalDpi="600" verticalDpi="600" orientation="portrait" paperSize="9" scale="76" r:id="rId2"/>
  <headerFooter alignWithMargins="0">
    <oddFooter>&amp;C&amp;14&amp;P+21</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19" customWidth="1"/>
    <col min="2" max="2" width="10.50390625" style="19" customWidth="1"/>
    <col min="3" max="3" width="4.875" style="19" customWidth="1"/>
    <col min="4" max="4" width="8.625" style="19" customWidth="1"/>
    <col min="5" max="5" width="6.75390625" style="19" customWidth="1"/>
    <col min="6" max="6" width="4.875" style="19" customWidth="1"/>
    <col min="7" max="7" width="8.625" style="20" customWidth="1"/>
    <col min="8" max="8" width="6.75390625" style="20" customWidth="1"/>
    <col min="9" max="9" width="4.875" style="20" customWidth="1"/>
    <col min="10" max="10" width="8.625" style="20" customWidth="1"/>
    <col min="11" max="11" width="6.75390625" style="20" customWidth="1"/>
    <col min="12" max="12" width="4.875" style="20" customWidth="1"/>
    <col min="13" max="13" width="8.625" style="20" customWidth="1"/>
    <col min="14" max="14" width="6.75390625" style="20" customWidth="1"/>
    <col min="15" max="15" width="4.875" style="20" customWidth="1"/>
    <col min="16" max="16" width="8.625" style="20" customWidth="1"/>
    <col min="17" max="17" width="6.75390625" style="20" customWidth="1"/>
    <col min="18" max="18" width="4.875" style="20" customWidth="1"/>
    <col min="19" max="19" width="8.625" style="20" customWidth="1"/>
    <col min="20" max="20" width="6.75390625" style="20" customWidth="1"/>
    <col min="21" max="21" width="4.875" style="20" customWidth="1"/>
    <col min="22" max="22" width="8.625" style="20" customWidth="1"/>
    <col min="23" max="23" width="6.75390625" style="20" customWidth="1"/>
    <col min="24" max="24" width="2.875" style="20" customWidth="1"/>
    <col min="25" max="16384" width="9.00390625" style="20" customWidth="1"/>
  </cols>
  <sheetData>
    <row r="1" spans="1:24" s="18" customFormat="1" ht="24" customHeight="1">
      <c r="A1" s="21" t="s">
        <v>78</v>
      </c>
      <c r="D1" s="1"/>
      <c r="E1" s="1"/>
      <c r="F1" s="1"/>
      <c r="G1" s="1"/>
      <c r="H1" s="166" t="s">
        <v>184</v>
      </c>
      <c r="I1" s="1"/>
      <c r="J1" s="1" t="s">
        <v>206</v>
      </c>
      <c r="K1" s="1"/>
      <c r="L1" s="1"/>
      <c r="M1" s="1"/>
      <c r="N1" s="1"/>
      <c r="O1" s="1"/>
      <c r="P1" s="1"/>
      <c r="Q1" s="1"/>
      <c r="R1" s="1"/>
      <c r="S1" s="1"/>
      <c r="T1" s="1"/>
      <c r="U1" s="1"/>
      <c r="V1" s="1" t="s">
        <v>206</v>
      </c>
      <c r="W1" s="67"/>
      <c r="X1" s="1"/>
    </row>
    <row r="2" spans="1:23" s="101" customFormat="1" ht="24" customHeight="1">
      <c r="A2" s="380"/>
      <c r="B2" s="100" t="s">
        <v>72</v>
      </c>
      <c r="C2" s="382" t="s">
        <v>53</v>
      </c>
      <c r="D2" s="383"/>
      <c r="E2" s="384"/>
      <c r="F2" s="382" t="s">
        <v>54</v>
      </c>
      <c r="G2" s="385"/>
      <c r="H2" s="386"/>
      <c r="I2" s="382" t="s">
        <v>55</v>
      </c>
      <c r="J2" s="385"/>
      <c r="K2" s="386"/>
      <c r="L2" s="382" t="s">
        <v>56</v>
      </c>
      <c r="M2" s="385"/>
      <c r="N2" s="386"/>
      <c r="O2" s="382" t="s">
        <v>57</v>
      </c>
      <c r="P2" s="385"/>
      <c r="Q2" s="386"/>
      <c r="R2" s="382" t="s">
        <v>58</v>
      </c>
      <c r="S2" s="385"/>
      <c r="T2" s="386"/>
      <c r="U2" s="382" t="s">
        <v>59</v>
      </c>
      <c r="V2" s="385"/>
      <c r="W2" s="386"/>
    </row>
    <row r="3" spans="1:23" s="101" customFormat="1" ht="24" customHeight="1">
      <c r="A3" s="381"/>
      <c r="B3" s="102" t="s">
        <v>153</v>
      </c>
      <c r="C3" s="103" t="s">
        <v>73</v>
      </c>
      <c r="D3" s="104" t="s">
        <v>71</v>
      </c>
      <c r="E3" s="104" t="s">
        <v>205</v>
      </c>
      <c r="F3" s="103" t="s">
        <v>73</v>
      </c>
      <c r="G3" s="104" t="s">
        <v>71</v>
      </c>
      <c r="H3" s="104" t="s">
        <v>205</v>
      </c>
      <c r="I3" s="103" t="s">
        <v>73</v>
      </c>
      <c r="J3" s="104" t="s">
        <v>71</v>
      </c>
      <c r="K3" s="104" t="s">
        <v>205</v>
      </c>
      <c r="L3" s="103" t="s">
        <v>73</v>
      </c>
      <c r="M3" s="104" t="s">
        <v>71</v>
      </c>
      <c r="N3" s="104" t="s">
        <v>205</v>
      </c>
      <c r="O3" s="103" t="s">
        <v>73</v>
      </c>
      <c r="P3" s="104" t="s">
        <v>71</v>
      </c>
      <c r="Q3" s="104" t="s">
        <v>205</v>
      </c>
      <c r="R3" s="103" t="s">
        <v>73</v>
      </c>
      <c r="S3" s="104" t="s">
        <v>71</v>
      </c>
      <c r="T3" s="104" t="s">
        <v>205</v>
      </c>
      <c r="U3" s="103" t="s">
        <v>73</v>
      </c>
      <c r="V3" s="104" t="s">
        <v>71</v>
      </c>
      <c r="W3" s="104" t="s">
        <v>205</v>
      </c>
    </row>
    <row r="4" spans="1:23" s="101" customFormat="1" ht="24" customHeight="1">
      <c r="A4" s="105" t="s">
        <v>70</v>
      </c>
      <c r="B4" s="106">
        <v>6150</v>
      </c>
      <c r="C4" s="155">
        <v>797</v>
      </c>
      <c r="D4" s="107">
        <v>2066259</v>
      </c>
      <c r="E4" s="176">
        <f aca="true" t="shared" si="0" ref="E4:E9">ROUND(D4/($B4*C4),4)*100</f>
        <v>42.16</v>
      </c>
      <c r="F4" s="158">
        <v>863</v>
      </c>
      <c r="G4" s="107">
        <v>2246870</v>
      </c>
      <c r="H4" s="176">
        <f aca="true" t="shared" si="1" ref="H4:H9">ROUND(G4/($B4*F4),4)*100</f>
        <v>42.33</v>
      </c>
      <c r="I4" s="158">
        <v>869</v>
      </c>
      <c r="J4" s="107">
        <v>2228177</v>
      </c>
      <c r="K4" s="176">
        <f aca="true" t="shared" si="2" ref="K4:K9">ROUND(J4/($B4*I4),4)*100</f>
        <v>41.69</v>
      </c>
      <c r="L4" s="158">
        <v>928</v>
      </c>
      <c r="M4" s="107">
        <v>2445302</v>
      </c>
      <c r="N4" s="176">
        <f aca="true" t="shared" si="3" ref="N4:N9">ROUND(M4/($B4*L4),4)*100</f>
        <v>42.85</v>
      </c>
      <c r="O4" s="158">
        <v>954</v>
      </c>
      <c r="P4" s="107">
        <v>2380797</v>
      </c>
      <c r="Q4" s="176">
        <f aca="true" t="shared" si="4" ref="Q4:Q9">ROUND(P4/($B4*O4),4)*100</f>
        <v>40.58</v>
      </c>
      <c r="R4" s="158">
        <v>974</v>
      </c>
      <c r="S4" s="107">
        <v>2518605</v>
      </c>
      <c r="T4" s="176">
        <f aca="true" t="shared" si="5" ref="T4:T9">ROUND(S4/($B4*R4),4)*100</f>
        <v>42.05</v>
      </c>
      <c r="U4" s="158">
        <v>1014</v>
      </c>
      <c r="V4" s="107">
        <v>2739657</v>
      </c>
      <c r="W4" s="176">
        <f aca="true" t="shared" si="6" ref="W4:W9">ROUND(V4/($B4*U4),4)*100</f>
        <v>43.93</v>
      </c>
    </row>
    <row r="5" spans="1:23" s="101" customFormat="1" ht="24" customHeight="1">
      <c r="A5" s="108" t="s">
        <v>65</v>
      </c>
      <c r="B5" s="109">
        <v>16580</v>
      </c>
      <c r="C5" s="156">
        <v>3022</v>
      </c>
      <c r="D5" s="110">
        <v>16779153</v>
      </c>
      <c r="E5" s="181">
        <f t="shared" si="0"/>
        <v>33.489999999999995</v>
      </c>
      <c r="F5" s="159">
        <v>3038</v>
      </c>
      <c r="G5" s="110">
        <v>17404960</v>
      </c>
      <c r="H5" s="181">
        <f t="shared" si="1"/>
        <v>34.55</v>
      </c>
      <c r="I5" s="159">
        <v>3102</v>
      </c>
      <c r="J5" s="110">
        <v>17074109</v>
      </c>
      <c r="K5" s="181">
        <f t="shared" si="2"/>
        <v>33.2</v>
      </c>
      <c r="L5" s="159">
        <v>3227</v>
      </c>
      <c r="M5" s="110">
        <v>18781799</v>
      </c>
      <c r="N5" s="181">
        <f t="shared" si="3"/>
        <v>35.099999999999994</v>
      </c>
      <c r="O5" s="159">
        <v>3293</v>
      </c>
      <c r="P5" s="110">
        <v>18561238</v>
      </c>
      <c r="Q5" s="181">
        <f t="shared" si="4"/>
        <v>34</v>
      </c>
      <c r="R5" s="159">
        <v>3399</v>
      </c>
      <c r="S5" s="110">
        <v>19334288</v>
      </c>
      <c r="T5" s="181">
        <f t="shared" si="5"/>
        <v>34.31</v>
      </c>
      <c r="U5" s="159">
        <v>3519</v>
      </c>
      <c r="V5" s="110">
        <v>20662349</v>
      </c>
      <c r="W5" s="181">
        <f t="shared" si="6"/>
        <v>35.410000000000004</v>
      </c>
    </row>
    <row r="6" spans="1:23" s="101" customFormat="1" ht="24" customHeight="1">
      <c r="A6" s="108" t="s">
        <v>66</v>
      </c>
      <c r="B6" s="109">
        <v>19480</v>
      </c>
      <c r="C6" s="156">
        <v>1926</v>
      </c>
      <c r="D6" s="111">
        <v>16346408</v>
      </c>
      <c r="E6" s="181">
        <f t="shared" si="0"/>
        <v>43.57</v>
      </c>
      <c r="F6" s="159">
        <v>1972</v>
      </c>
      <c r="G6" s="110">
        <v>17383789</v>
      </c>
      <c r="H6" s="181">
        <f t="shared" si="1"/>
        <v>45.25</v>
      </c>
      <c r="I6" s="159">
        <v>1948</v>
      </c>
      <c r="J6" s="110">
        <v>16642017</v>
      </c>
      <c r="K6" s="181">
        <f t="shared" si="2"/>
        <v>43.86</v>
      </c>
      <c r="L6" s="159">
        <v>1911</v>
      </c>
      <c r="M6" s="110">
        <v>17055703</v>
      </c>
      <c r="N6" s="181">
        <f t="shared" si="3"/>
        <v>45.82</v>
      </c>
      <c r="O6" s="159">
        <v>1892</v>
      </c>
      <c r="P6" s="110">
        <v>16459570</v>
      </c>
      <c r="Q6" s="181">
        <f t="shared" si="4"/>
        <v>44.66</v>
      </c>
      <c r="R6" s="159">
        <v>1908</v>
      </c>
      <c r="S6" s="110">
        <v>16897506</v>
      </c>
      <c r="T6" s="181">
        <f t="shared" si="5"/>
        <v>45.46</v>
      </c>
      <c r="U6" s="159">
        <v>1873</v>
      </c>
      <c r="V6" s="110">
        <v>16951537</v>
      </c>
      <c r="W6" s="181">
        <f t="shared" si="6"/>
        <v>46.46</v>
      </c>
    </row>
    <row r="7" spans="1:23" s="101" customFormat="1" ht="24" customHeight="1">
      <c r="A7" s="108" t="s">
        <v>67</v>
      </c>
      <c r="B7" s="109">
        <v>26750</v>
      </c>
      <c r="C7" s="156">
        <v>964</v>
      </c>
      <c r="D7" s="110">
        <v>13260395</v>
      </c>
      <c r="E7" s="181">
        <f t="shared" si="0"/>
        <v>51.42</v>
      </c>
      <c r="F7" s="159">
        <v>1012</v>
      </c>
      <c r="G7" s="110">
        <v>14206913</v>
      </c>
      <c r="H7" s="181">
        <f t="shared" si="1"/>
        <v>52.480000000000004</v>
      </c>
      <c r="I7" s="159">
        <v>1049</v>
      </c>
      <c r="J7" s="110">
        <v>13961715</v>
      </c>
      <c r="K7" s="181">
        <f t="shared" si="2"/>
        <v>49.76</v>
      </c>
      <c r="L7" s="159">
        <v>1080</v>
      </c>
      <c r="M7" s="110">
        <v>14844105</v>
      </c>
      <c r="N7" s="181">
        <f t="shared" si="3"/>
        <v>51.38</v>
      </c>
      <c r="O7" s="159">
        <v>1098</v>
      </c>
      <c r="P7" s="110">
        <v>15086533</v>
      </c>
      <c r="Q7" s="181">
        <f t="shared" si="4"/>
        <v>51.35999999999999</v>
      </c>
      <c r="R7" s="159">
        <v>1132</v>
      </c>
      <c r="S7" s="110">
        <v>15249480</v>
      </c>
      <c r="T7" s="181">
        <f t="shared" si="5"/>
        <v>50.36000000000001</v>
      </c>
      <c r="U7" s="159">
        <v>1176</v>
      </c>
      <c r="V7" s="110">
        <v>16361890</v>
      </c>
      <c r="W7" s="181">
        <f t="shared" si="6"/>
        <v>52.01</v>
      </c>
    </row>
    <row r="8" spans="1:23" s="101" customFormat="1" ht="24" customHeight="1">
      <c r="A8" s="108" t="s">
        <v>68</v>
      </c>
      <c r="B8" s="109">
        <v>30600</v>
      </c>
      <c r="C8" s="156">
        <v>775</v>
      </c>
      <c r="D8" s="110">
        <v>12429860</v>
      </c>
      <c r="E8" s="181">
        <f t="shared" si="0"/>
        <v>52.410000000000004</v>
      </c>
      <c r="F8" s="159">
        <v>799</v>
      </c>
      <c r="G8" s="110">
        <v>13501977</v>
      </c>
      <c r="H8" s="181">
        <f t="shared" si="1"/>
        <v>55.22</v>
      </c>
      <c r="I8" s="159">
        <v>812</v>
      </c>
      <c r="J8" s="110">
        <v>12913995</v>
      </c>
      <c r="K8" s="181">
        <f t="shared" si="2"/>
        <v>51.970000000000006</v>
      </c>
      <c r="L8" s="159">
        <v>830</v>
      </c>
      <c r="M8" s="110">
        <v>13631099</v>
      </c>
      <c r="N8" s="181">
        <f t="shared" si="3"/>
        <v>53.669999999999995</v>
      </c>
      <c r="O8" s="159">
        <v>843</v>
      </c>
      <c r="P8" s="110">
        <v>13941325</v>
      </c>
      <c r="Q8" s="181">
        <f t="shared" si="4"/>
        <v>54.04</v>
      </c>
      <c r="R8" s="159">
        <v>851</v>
      </c>
      <c r="S8" s="110">
        <v>13569859</v>
      </c>
      <c r="T8" s="181">
        <f t="shared" si="5"/>
        <v>52.11</v>
      </c>
      <c r="U8" s="159">
        <v>856</v>
      </c>
      <c r="V8" s="110">
        <v>14573988</v>
      </c>
      <c r="W8" s="181">
        <f t="shared" si="6"/>
        <v>55.64</v>
      </c>
    </row>
    <row r="9" spans="1:23" s="101" customFormat="1" ht="24" customHeight="1">
      <c r="A9" s="112" t="s">
        <v>69</v>
      </c>
      <c r="B9" s="113">
        <v>35830</v>
      </c>
      <c r="C9" s="157">
        <v>579</v>
      </c>
      <c r="D9" s="114">
        <v>11155655</v>
      </c>
      <c r="E9" s="188">
        <f t="shared" si="0"/>
        <v>53.769999999999996</v>
      </c>
      <c r="F9" s="160">
        <v>583</v>
      </c>
      <c r="G9" s="114">
        <v>11496624</v>
      </c>
      <c r="H9" s="188">
        <f t="shared" si="1"/>
        <v>55.04</v>
      </c>
      <c r="I9" s="160">
        <v>597</v>
      </c>
      <c r="J9" s="114">
        <v>11387100</v>
      </c>
      <c r="K9" s="188">
        <f t="shared" si="2"/>
        <v>53.23</v>
      </c>
      <c r="L9" s="160">
        <v>604</v>
      </c>
      <c r="M9" s="114">
        <v>12047840</v>
      </c>
      <c r="N9" s="188">
        <f t="shared" si="3"/>
        <v>55.669999999999995</v>
      </c>
      <c r="O9" s="160">
        <v>610</v>
      </c>
      <c r="P9" s="114">
        <v>11997856</v>
      </c>
      <c r="Q9" s="188">
        <f t="shared" si="4"/>
        <v>54.89000000000001</v>
      </c>
      <c r="R9" s="160">
        <v>613</v>
      </c>
      <c r="S9" s="110">
        <v>11711577</v>
      </c>
      <c r="T9" s="188">
        <f t="shared" si="5"/>
        <v>53.32</v>
      </c>
      <c r="U9" s="160">
        <v>620</v>
      </c>
      <c r="V9" s="114">
        <v>12617674</v>
      </c>
      <c r="W9" s="188">
        <f t="shared" si="6"/>
        <v>56.8</v>
      </c>
    </row>
    <row r="10" spans="1:23" s="101" customFormat="1" ht="24" customHeight="1">
      <c r="A10" s="115" t="s">
        <v>77</v>
      </c>
      <c r="B10" s="116"/>
      <c r="C10" s="154">
        <f aca="true" t="shared" si="7" ref="C10:P10">SUM(C4:C9)</f>
        <v>8063</v>
      </c>
      <c r="D10" s="116">
        <f t="shared" si="7"/>
        <v>72037730</v>
      </c>
      <c r="E10" s="178">
        <f>ROUND(D10/($B4*C4+$B5*C5+$B6*C6+$B7*C7+$B8*C8+$B9*C9),4)*100</f>
        <v>44.26</v>
      </c>
      <c r="F10" s="154">
        <f t="shared" si="7"/>
        <v>8267</v>
      </c>
      <c r="G10" s="116">
        <f>SUM(G4:G9)</f>
        <v>76241133</v>
      </c>
      <c r="H10" s="178">
        <f>ROUND(G10/($B4*F4+$B5*F5+$B6*F6+$B7*F7+$B8*F8+$B9*F9),4)*100</f>
        <v>45.79</v>
      </c>
      <c r="I10" s="154">
        <f t="shared" si="7"/>
        <v>8377</v>
      </c>
      <c r="J10" s="116">
        <f t="shared" si="7"/>
        <v>74207113</v>
      </c>
      <c r="K10" s="178">
        <f>ROUND(J10/($B4*I4+$B5*I5+$B6*I6+$B7*I7+$B8*I8+$B9*I9),4)*100</f>
        <v>43.9</v>
      </c>
      <c r="L10" s="154">
        <f t="shared" si="7"/>
        <v>8580</v>
      </c>
      <c r="M10" s="116">
        <f t="shared" si="7"/>
        <v>78805848</v>
      </c>
      <c r="N10" s="178">
        <f>ROUND(M10/($B4*L4+$B5*L5+$B6*L6+$B7*L7+$B8*L8+$B9*L9),4)*100</f>
        <v>45.72</v>
      </c>
      <c r="O10" s="154">
        <f t="shared" si="7"/>
        <v>8690</v>
      </c>
      <c r="P10" s="116">
        <f t="shared" si="7"/>
        <v>78427319</v>
      </c>
      <c r="Q10" s="178">
        <f>ROUND(P10/($B4*O4+$B5*O5+$B6*O6+$B7*O7+$B8*O8+$B9*O9),4)*100</f>
        <v>44.98</v>
      </c>
      <c r="R10" s="154">
        <f>SUM(R4:R9)</f>
        <v>8877</v>
      </c>
      <c r="S10" s="116">
        <f>SUM(S4:S9)</f>
        <v>79281315</v>
      </c>
      <c r="T10" s="178">
        <f>ROUND(S10/($B4*R4+$B5*R5+$B6*R6+$B7*R7+$B8*R8+$B9*R9),4)*100</f>
        <v>44.59</v>
      </c>
      <c r="U10" s="154">
        <f>SUM(U4:U9)</f>
        <v>9058</v>
      </c>
      <c r="V10" s="116">
        <f>SUM(V4:V9)</f>
        <v>83907095</v>
      </c>
      <c r="W10" s="178">
        <f>ROUND(V10/($B4*U4+$B5*U5+$B6*U6+$B7*U7+$B8*U8+$B9*U9),4)*100</f>
        <v>46.37</v>
      </c>
    </row>
    <row r="11" spans="1:6" s="118" customFormat="1" ht="24" customHeight="1" thickBot="1">
      <c r="A11" s="117"/>
      <c r="B11" s="117"/>
      <c r="C11" s="117"/>
      <c r="D11" s="117"/>
      <c r="E11" s="177"/>
      <c r="F11" s="117"/>
    </row>
    <row r="12" spans="1:24" s="118" customFormat="1" ht="24" customHeight="1" thickBot="1">
      <c r="A12" s="380"/>
      <c r="B12" s="100" t="s">
        <v>72</v>
      </c>
      <c r="C12" s="387" t="s">
        <v>60</v>
      </c>
      <c r="D12" s="388"/>
      <c r="E12" s="389"/>
      <c r="F12" s="382" t="s">
        <v>61</v>
      </c>
      <c r="G12" s="390"/>
      <c r="H12" s="386"/>
      <c r="I12" s="382" t="s">
        <v>62</v>
      </c>
      <c r="J12" s="390"/>
      <c r="K12" s="386"/>
      <c r="L12" s="382" t="s">
        <v>63</v>
      </c>
      <c r="M12" s="390"/>
      <c r="N12" s="386"/>
      <c r="O12" s="387" t="s">
        <v>64</v>
      </c>
      <c r="P12" s="394"/>
      <c r="Q12" s="395"/>
      <c r="R12" s="396" t="s">
        <v>40</v>
      </c>
      <c r="S12" s="397"/>
      <c r="T12" s="398"/>
      <c r="V12" s="391" t="s">
        <v>173</v>
      </c>
      <c r="W12" s="392"/>
      <c r="X12" s="393"/>
    </row>
    <row r="13" spans="1:24" s="118" customFormat="1" ht="24" customHeight="1">
      <c r="A13" s="381"/>
      <c r="B13" s="102" t="s">
        <v>153</v>
      </c>
      <c r="C13" s="103" t="s">
        <v>73</v>
      </c>
      <c r="D13" s="104" t="s">
        <v>71</v>
      </c>
      <c r="E13" s="104" t="s">
        <v>205</v>
      </c>
      <c r="F13" s="103" t="s">
        <v>73</v>
      </c>
      <c r="G13" s="104" t="s">
        <v>71</v>
      </c>
      <c r="H13" s="104" t="s">
        <v>205</v>
      </c>
      <c r="I13" s="103" t="s">
        <v>73</v>
      </c>
      <c r="J13" s="104" t="s">
        <v>71</v>
      </c>
      <c r="K13" s="104" t="s">
        <v>205</v>
      </c>
      <c r="L13" s="103" t="s">
        <v>73</v>
      </c>
      <c r="M13" s="104" t="s">
        <v>71</v>
      </c>
      <c r="N13" s="104" t="s">
        <v>205</v>
      </c>
      <c r="O13" s="103" t="s">
        <v>73</v>
      </c>
      <c r="P13" s="104" t="s">
        <v>71</v>
      </c>
      <c r="Q13" s="104" t="s">
        <v>205</v>
      </c>
      <c r="R13" s="119" t="s">
        <v>73</v>
      </c>
      <c r="S13" s="104" t="s">
        <v>71</v>
      </c>
      <c r="T13" s="120" t="s">
        <v>205</v>
      </c>
      <c r="V13" s="167" t="s">
        <v>186</v>
      </c>
      <c r="W13" s="401" t="s">
        <v>71</v>
      </c>
      <c r="X13" s="402"/>
    </row>
    <row r="14" spans="1:24" s="118" customFormat="1" ht="24" customHeight="1">
      <c r="A14" s="105" t="s">
        <v>70</v>
      </c>
      <c r="B14" s="106">
        <v>6150</v>
      </c>
      <c r="C14" s="158">
        <v>1042</v>
      </c>
      <c r="D14" s="107">
        <v>2546057</v>
      </c>
      <c r="E14" s="176">
        <f aca="true" t="shared" si="8" ref="E14:E19">ROUND(D14/($B4*C14),4)*100</f>
        <v>39.73</v>
      </c>
      <c r="F14" s="158">
        <v>1084</v>
      </c>
      <c r="G14" s="107">
        <v>2821536</v>
      </c>
      <c r="H14" s="176">
        <f aca="true" t="shared" si="9" ref="H14:H19">ROUND(G14/($B14*F14),4)*100</f>
        <v>42.32</v>
      </c>
      <c r="I14" s="161">
        <v>1076</v>
      </c>
      <c r="J14" s="121">
        <v>2748662</v>
      </c>
      <c r="K14" s="176">
        <f aca="true" t="shared" si="10" ref="K14:K19">ROUND(J14/($B14*I14),4)*100</f>
        <v>41.54</v>
      </c>
      <c r="L14" s="161">
        <v>1081</v>
      </c>
      <c r="M14" s="121">
        <v>2658092</v>
      </c>
      <c r="N14" s="176">
        <f aca="true" t="shared" si="11" ref="N14:N19">ROUND(M14/($B14*L14),4)*100</f>
        <v>39.98</v>
      </c>
      <c r="O14" s="185">
        <v>1122</v>
      </c>
      <c r="P14" s="121">
        <v>2983217</v>
      </c>
      <c r="Q14" s="182">
        <f aca="true" t="shared" si="12" ref="Q14:Q19">ROUND(P14/($B14*O14),4)*100</f>
        <v>43.230000000000004</v>
      </c>
      <c r="R14" s="122">
        <f>ROUND(AVERAGE(O14,L14,I14,F14,C14,U4,R4,O4,L4,I4,F4,C4),0)</f>
        <v>984</v>
      </c>
      <c r="S14" s="123">
        <f>ROUND(AVERAGE(P14,M14,J14,G14,D14,V4,S4,P4,M4,J4,G4,D4),0)</f>
        <v>2531936</v>
      </c>
      <c r="T14" s="218">
        <f aca="true" t="shared" si="13" ref="T14:T19">ROUND(S14/($B14*R14),4)*100</f>
        <v>41.839999999999996</v>
      </c>
      <c r="V14" s="221">
        <f aca="true" t="shared" si="14" ref="V14:W20">SUM(C4,F4,I4,L4,O4,R4,U4,C14,F14,I14,L14,O14)</f>
        <v>11804</v>
      </c>
      <c r="W14" s="399">
        <f t="shared" si="14"/>
        <v>30383231</v>
      </c>
      <c r="X14" s="400"/>
    </row>
    <row r="15" spans="1:24" s="118" customFormat="1" ht="24" customHeight="1">
      <c r="A15" s="108" t="s">
        <v>65</v>
      </c>
      <c r="B15" s="109">
        <v>16580</v>
      </c>
      <c r="C15" s="159">
        <v>3537</v>
      </c>
      <c r="D15" s="110">
        <v>18851158</v>
      </c>
      <c r="E15" s="181">
        <f t="shared" si="8"/>
        <v>32.15</v>
      </c>
      <c r="F15" s="159">
        <v>3624</v>
      </c>
      <c r="G15" s="110">
        <v>20815514</v>
      </c>
      <c r="H15" s="181">
        <f t="shared" si="9"/>
        <v>34.64</v>
      </c>
      <c r="I15" s="162">
        <v>3639</v>
      </c>
      <c r="J15" s="124">
        <v>19564540</v>
      </c>
      <c r="K15" s="181">
        <f t="shared" si="10"/>
        <v>32.43</v>
      </c>
      <c r="L15" s="162">
        <v>3681</v>
      </c>
      <c r="M15" s="124">
        <v>20055451</v>
      </c>
      <c r="N15" s="181">
        <f t="shared" si="11"/>
        <v>32.86</v>
      </c>
      <c r="O15" s="186">
        <v>3806</v>
      </c>
      <c r="P15" s="124">
        <v>22491392</v>
      </c>
      <c r="Q15" s="183">
        <f t="shared" si="12"/>
        <v>35.64</v>
      </c>
      <c r="R15" s="125">
        <f aca="true" t="shared" si="15" ref="R15:S20">ROUND(AVERAGE(O15,L15,I15,F15,C15,U5,R5,O5,L5,I5,F5,C5),0)</f>
        <v>3407</v>
      </c>
      <c r="S15" s="126">
        <f t="shared" si="15"/>
        <v>19197996</v>
      </c>
      <c r="T15" s="183">
        <f t="shared" si="13"/>
        <v>33.989999999999995</v>
      </c>
      <c r="V15" s="221">
        <f t="shared" si="14"/>
        <v>40887</v>
      </c>
      <c r="W15" s="399">
        <f t="shared" si="14"/>
        <v>230375951</v>
      </c>
      <c r="X15" s="400"/>
    </row>
    <row r="16" spans="1:24" s="118" customFormat="1" ht="24" customHeight="1">
      <c r="A16" s="108" t="s">
        <v>66</v>
      </c>
      <c r="B16" s="109">
        <v>19480</v>
      </c>
      <c r="C16" s="159">
        <v>1826</v>
      </c>
      <c r="D16" s="110">
        <v>15283056</v>
      </c>
      <c r="E16" s="181">
        <f t="shared" si="8"/>
        <v>42.970000000000006</v>
      </c>
      <c r="F16" s="159">
        <v>1845</v>
      </c>
      <c r="G16" s="110">
        <v>16108170</v>
      </c>
      <c r="H16" s="181">
        <f t="shared" si="9"/>
        <v>44.82</v>
      </c>
      <c r="I16" s="162">
        <v>1825</v>
      </c>
      <c r="J16" s="124">
        <v>15319484</v>
      </c>
      <c r="K16" s="181">
        <f t="shared" si="10"/>
        <v>43.09</v>
      </c>
      <c r="L16" s="162">
        <v>1794</v>
      </c>
      <c r="M16" s="124">
        <v>14828800</v>
      </c>
      <c r="N16" s="181">
        <f t="shared" si="11"/>
        <v>42.43</v>
      </c>
      <c r="O16" s="186">
        <v>1819</v>
      </c>
      <c r="P16" s="124">
        <v>16147624</v>
      </c>
      <c r="Q16" s="183">
        <f t="shared" si="12"/>
        <v>45.57</v>
      </c>
      <c r="R16" s="125">
        <f t="shared" si="15"/>
        <v>1878</v>
      </c>
      <c r="S16" s="126">
        <f t="shared" si="15"/>
        <v>16285305</v>
      </c>
      <c r="T16" s="220">
        <f t="shared" si="13"/>
        <v>44.519999999999996</v>
      </c>
      <c r="V16" s="221">
        <f t="shared" si="14"/>
        <v>22539</v>
      </c>
      <c r="W16" s="399">
        <f t="shared" si="14"/>
        <v>195423664</v>
      </c>
      <c r="X16" s="400"/>
    </row>
    <row r="17" spans="1:24" s="118" customFormat="1" ht="24" customHeight="1">
      <c r="A17" s="108" t="s">
        <v>67</v>
      </c>
      <c r="B17" s="109">
        <v>26750</v>
      </c>
      <c r="C17" s="159">
        <v>1182</v>
      </c>
      <c r="D17" s="110">
        <v>14802765</v>
      </c>
      <c r="E17" s="181">
        <f t="shared" si="8"/>
        <v>46.82</v>
      </c>
      <c r="F17" s="159">
        <v>1226</v>
      </c>
      <c r="G17" s="110">
        <v>16408004</v>
      </c>
      <c r="H17" s="181">
        <f t="shared" si="9"/>
        <v>50.029999999999994</v>
      </c>
      <c r="I17" s="162">
        <v>1248</v>
      </c>
      <c r="J17" s="124">
        <v>15806541</v>
      </c>
      <c r="K17" s="181">
        <f t="shared" si="10"/>
        <v>47.349999999999994</v>
      </c>
      <c r="L17" s="162">
        <v>1266</v>
      </c>
      <c r="M17" s="124">
        <v>15785007</v>
      </c>
      <c r="N17" s="181">
        <f t="shared" si="11"/>
        <v>46.61</v>
      </c>
      <c r="O17" s="186">
        <v>1308</v>
      </c>
      <c r="P17" s="124">
        <v>17461914</v>
      </c>
      <c r="Q17" s="183">
        <f t="shared" si="12"/>
        <v>49.91</v>
      </c>
      <c r="R17" s="125">
        <f t="shared" si="15"/>
        <v>1145</v>
      </c>
      <c r="S17" s="126">
        <f t="shared" si="15"/>
        <v>15269605</v>
      </c>
      <c r="T17" s="183">
        <f t="shared" si="13"/>
        <v>49.85</v>
      </c>
      <c r="V17" s="221">
        <f t="shared" si="14"/>
        <v>13741</v>
      </c>
      <c r="W17" s="399">
        <f t="shared" si="14"/>
        <v>183235262</v>
      </c>
      <c r="X17" s="403"/>
    </row>
    <row r="18" spans="1:24" s="118" customFormat="1" ht="24" customHeight="1">
      <c r="A18" s="108" t="s">
        <v>68</v>
      </c>
      <c r="B18" s="109">
        <v>30600</v>
      </c>
      <c r="C18" s="159">
        <v>864</v>
      </c>
      <c r="D18" s="110">
        <v>13449655</v>
      </c>
      <c r="E18" s="181">
        <f t="shared" si="8"/>
        <v>50.870000000000005</v>
      </c>
      <c r="F18" s="159">
        <v>891</v>
      </c>
      <c r="G18" s="110">
        <v>14433556</v>
      </c>
      <c r="H18" s="181">
        <f t="shared" si="9"/>
        <v>52.94</v>
      </c>
      <c r="I18" s="162">
        <v>903</v>
      </c>
      <c r="J18" s="124">
        <v>13991528</v>
      </c>
      <c r="K18" s="181">
        <f t="shared" si="10"/>
        <v>50.63999999999999</v>
      </c>
      <c r="L18" s="162">
        <v>881</v>
      </c>
      <c r="M18" s="124">
        <v>13358781</v>
      </c>
      <c r="N18" s="181">
        <f t="shared" si="11"/>
        <v>49.55</v>
      </c>
      <c r="O18" s="186">
        <v>908</v>
      </c>
      <c r="P18" s="124">
        <v>14969357</v>
      </c>
      <c r="Q18" s="183">
        <f t="shared" si="12"/>
        <v>53.879999999999995</v>
      </c>
      <c r="R18" s="125">
        <f t="shared" si="15"/>
        <v>851</v>
      </c>
      <c r="S18" s="126">
        <f t="shared" si="15"/>
        <v>13730415</v>
      </c>
      <c r="T18" s="183">
        <f t="shared" si="13"/>
        <v>52.73</v>
      </c>
      <c r="V18" s="221">
        <f t="shared" si="14"/>
        <v>10213</v>
      </c>
      <c r="W18" s="399">
        <f t="shared" si="14"/>
        <v>164764980</v>
      </c>
      <c r="X18" s="400"/>
    </row>
    <row r="19" spans="1:24" s="118" customFormat="1" ht="24" customHeight="1">
      <c r="A19" s="112" t="s">
        <v>69</v>
      </c>
      <c r="B19" s="113">
        <v>35830</v>
      </c>
      <c r="C19" s="160">
        <v>625</v>
      </c>
      <c r="D19" s="114">
        <v>11159159</v>
      </c>
      <c r="E19" s="188">
        <f t="shared" si="8"/>
        <v>49.830000000000005</v>
      </c>
      <c r="F19" s="160">
        <v>630</v>
      </c>
      <c r="G19" s="114">
        <v>12509342</v>
      </c>
      <c r="H19" s="188">
        <f t="shared" si="9"/>
        <v>55.42</v>
      </c>
      <c r="I19" s="163">
        <v>636</v>
      </c>
      <c r="J19" s="127">
        <v>12012474</v>
      </c>
      <c r="K19" s="188">
        <f t="shared" si="10"/>
        <v>52.71</v>
      </c>
      <c r="L19" s="163">
        <v>657</v>
      </c>
      <c r="M19" s="127">
        <v>11914436</v>
      </c>
      <c r="N19" s="188">
        <f t="shared" si="11"/>
        <v>50.61</v>
      </c>
      <c r="O19" s="187">
        <v>671</v>
      </c>
      <c r="P19" s="127">
        <v>13382903</v>
      </c>
      <c r="Q19" s="184">
        <f t="shared" si="12"/>
        <v>55.66</v>
      </c>
      <c r="R19" s="128">
        <f t="shared" si="15"/>
        <v>619</v>
      </c>
      <c r="S19" s="129">
        <f t="shared" si="15"/>
        <v>11949387</v>
      </c>
      <c r="T19" s="219">
        <f t="shared" si="13"/>
        <v>53.879999999999995</v>
      </c>
      <c r="V19" s="221">
        <f t="shared" si="14"/>
        <v>7425</v>
      </c>
      <c r="W19" s="399">
        <f t="shared" si="14"/>
        <v>143392640</v>
      </c>
      <c r="X19" s="400"/>
    </row>
    <row r="20" spans="1:24" s="118" customFormat="1" ht="24" customHeight="1" thickBot="1">
      <c r="A20" s="115" t="s">
        <v>77</v>
      </c>
      <c r="B20" s="116"/>
      <c r="C20" s="154">
        <f>SUM(C14:C19)</f>
        <v>9076</v>
      </c>
      <c r="D20" s="116">
        <f>SUM(D14:D19)</f>
        <v>76091850</v>
      </c>
      <c r="E20" s="178">
        <f>ROUND(D20/($B4*C14+$B5*C15+$B6*C16+$B7*C17+$B8*C18+$B9*C19),4)*100</f>
        <v>42.02</v>
      </c>
      <c r="F20" s="154">
        <f>SUM(F14:F19)</f>
        <v>9300</v>
      </c>
      <c r="G20" s="116">
        <f>SUM(G14:G19)</f>
        <v>83096122</v>
      </c>
      <c r="H20" s="178">
        <f>ROUND(G20/($B14*F14+$B15*F15+$B16*F16+$B17*F17+$B18*F18+$B19*F19),4)*100</f>
        <v>44.84</v>
      </c>
      <c r="I20" s="154">
        <f>SUM(I14:I19)</f>
        <v>9327</v>
      </c>
      <c r="J20" s="116">
        <f>SUM(J14:J19)</f>
        <v>79443229</v>
      </c>
      <c r="K20" s="178">
        <f>ROUND(J20/($B14*I14+$B15*I15+$B16*I16+$B17*I17+$B18*I18+$B19*I19),4)*100</f>
        <v>42.64</v>
      </c>
      <c r="L20" s="154">
        <f>SUM(L14:L19)</f>
        <v>9360</v>
      </c>
      <c r="M20" s="116">
        <f>SUM(M14:M19)</f>
        <v>78600567</v>
      </c>
      <c r="N20" s="178">
        <f>ROUND(M20/($B14*L14+$B15*L15+$B16*L16+$B17*L17+$B18*L18+$B19*L19),4)*100</f>
        <v>42.03</v>
      </c>
      <c r="O20" s="154">
        <f>SUM(O14:O19)</f>
        <v>9634</v>
      </c>
      <c r="P20" s="116">
        <f>SUM(P14:P19)</f>
        <v>87436407</v>
      </c>
      <c r="Q20" s="179">
        <f>ROUND(P20/($B14*O14+$B15*O15+$B16*O16+$B17*O17+$B18*O18+$B19*O19),4)*100</f>
        <v>45.48</v>
      </c>
      <c r="R20" s="130">
        <f t="shared" si="15"/>
        <v>8884</v>
      </c>
      <c r="S20" s="131">
        <f t="shared" si="15"/>
        <v>78964644</v>
      </c>
      <c r="T20" s="180">
        <f>ROUND(S20/($B14*R14+$B15*R15+$B16*R16+$B17*R17+$B18*R18+$B19*R19),4)*100</f>
        <v>44.37</v>
      </c>
      <c r="V20" s="222">
        <f t="shared" si="14"/>
        <v>106609</v>
      </c>
      <c r="W20" s="404">
        <f t="shared" si="14"/>
        <v>947575728</v>
      </c>
      <c r="X20" s="405"/>
    </row>
  </sheetData>
  <mergeCells count="24">
    <mergeCell ref="W17:X17"/>
    <mergeCell ref="W18:X18"/>
    <mergeCell ref="W19:X19"/>
    <mergeCell ref="W20:X20"/>
    <mergeCell ref="W14:X14"/>
    <mergeCell ref="W15:X15"/>
    <mergeCell ref="W16:X16"/>
    <mergeCell ref="W13:X13"/>
    <mergeCell ref="V12:X12"/>
    <mergeCell ref="O2:Q2"/>
    <mergeCell ref="R2:T2"/>
    <mergeCell ref="U2:W2"/>
    <mergeCell ref="O12:Q12"/>
    <mergeCell ref="R12:T12"/>
    <mergeCell ref="I2:K2"/>
    <mergeCell ref="L2:N2"/>
    <mergeCell ref="I12:K12"/>
    <mergeCell ref="L12:N12"/>
    <mergeCell ref="A12:A13"/>
    <mergeCell ref="C2:E2"/>
    <mergeCell ref="F2:H2"/>
    <mergeCell ref="A2:A3"/>
    <mergeCell ref="C12:E12"/>
    <mergeCell ref="F12:H12"/>
  </mergeCells>
  <printOptions/>
  <pageMargins left="0.984251968503937" right="0.984251968503937" top="0.7874015748031497" bottom="0.5905511811023623" header="0.5118110236220472" footer="0.31496062992125984"/>
  <pageSetup horizontalDpi="600" verticalDpi="600" orientation="portrait" paperSize="9" scale="96" r:id="rId2"/>
  <headerFooter alignWithMargins="0">
    <oddFooter>&amp;C&amp;P+23</oddFooter>
  </headerFooter>
  <colBreaks count="1" manualBreakCount="1">
    <brk id="11" max="33" man="1"/>
  </colBreaks>
  <drawing r:id="rId1"/>
</worksheet>
</file>

<file path=xl/worksheets/sheet5.xml><?xml version="1.0" encoding="utf-8"?>
<worksheet xmlns="http://schemas.openxmlformats.org/spreadsheetml/2006/main" xmlns:r="http://schemas.openxmlformats.org/officeDocument/2006/relationships">
  <dimension ref="A1:AJ46"/>
  <sheetViews>
    <sheetView workbookViewId="0" topLeftCell="A1">
      <selection activeCell="A1" sqref="A1"/>
    </sheetView>
  </sheetViews>
  <sheetFormatPr defaultColWidth="9.00390625" defaultRowHeight="13.5"/>
  <cols>
    <col min="1" max="45" width="2.75390625" style="55" customWidth="1"/>
    <col min="46" max="16384" width="9.00390625" style="55" customWidth="1"/>
  </cols>
  <sheetData>
    <row r="1" spans="1:2" s="44" customFormat="1" ht="18" customHeight="1">
      <c r="A1" s="45" t="s">
        <v>90</v>
      </c>
      <c r="B1" s="45"/>
    </row>
    <row r="2" spans="1:12" ht="13.5" customHeight="1">
      <c r="A2" s="52" t="s">
        <v>189</v>
      </c>
      <c r="B2" s="52"/>
      <c r="L2" s="58" t="s">
        <v>179</v>
      </c>
    </row>
    <row r="3" spans="1:2" ht="13.5" customHeight="1">
      <c r="A3" s="52"/>
      <c r="B3" s="52"/>
    </row>
    <row r="4" spans="1:31" s="75" customFormat="1" ht="18" customHeight="1">
      <c r="A4" s="74"/>
      <c r="B4" s="407"/>
      <c r="C4" s="407"/>
      <c r="D4" s="407"/>
      <c r="E4" s="407"/>
      <c r="F4" s="407"/>
      <c r="G4" s="407"/>
      <c r="H4" s="407"/>
      <c r="I4" s="407"/>
      <c r="J4" s="407"/>
      <c r="K4" s="407" t="s">
        <v>123</v>
      </c>
      <c r="L4" s="407"/>
      <c r="M4" s="407"/>
      <c r="N4" s="407"/>
      <c r="O4" s="407"/>
      <c r="P4" s="407"/>
      <c r="Q4" s="407"/>
      <c r="R4" s="407" t="s">
        <v>89</v>
      </c>
      <c r="S4" s="407"/>
      <c r="T4" s="407"/>
      <c r="U4" s="407"/>
      <c r="V4" s="407"/>
      <c r="W4" s="407"/>
      <c r="X4" s="407"/>
      <c r="Y4" s="407" t="s">
        <v>125</v>
      </c>
      <c r="Z4" s="407"/>
      <c r="AA4" s="407"/>
      <c r="AB4" s="407"/>
      <c r="AC4" s="407"/>
      <c r="AD4" s="407"/>
      <c r="AE4" s="407"/>
    </row>
    <row r="5" spans="1:31" s="75" customFormat="1" ht="18" customHeight="1">
      <c r="A5" s="74"/>
      <c r="B5" s="407" t="s">
        <v>138</v>
      </c>
      <c r="C5" s="407"/>
      <c r="D5" s="407"/>
      <c r="E5" s="407"/>
      <c r="F5" s="407"/>
      <c r="G5" s="407"/>
      <c r="H5" s="407"/>
      <c r="I5" s="407"/>
      <c r="J5" s="407"/>
      <c r="K5" s="406">
        <v>7</v>
      </c>
      <c r="L5" s="406"/>
      <c r="M5" s="406"/>
      <c r="N5" s="406"/>
      <c r="O5" s="406"/>
      <c r="P5" s="406"/>
      <c r="Q5" s="406"/>
      <c r="R5" s="406">
        <v>365</v>
      </c>
      <c r="S5" s="406"/>
      <c r="T5" s="406"/>
      <c r="U5" s="406"/>
      <c r="V5" s="406"/>
      <c r="W5" s="406"/>
      <c r="X5" s="406"/>
      <c r="Y5" s="406">
        <f>SUM(K5:X5)</f>
        <v>372</v>
      </c>
      <c r="Z5" s="406"/>
      <c r="AA5" s="406"/>
      <c r="AB5" s="406"/>
      <c r="AC5" s="406"/>
      <c r="AD5" s="406"/>
      <c r="AE5" s="406"/>
    </row>
    <row r="6" spans="1:31" s="75" customFormat="1" ht="18" customHeight="1">
      <c r="A6" s="74"/>
      <c r="B6" s="407" t="s">
        <v>137</v>
      </c>
      <c r="C6" s="407"/>
      <c r="D6" s="407"/>
      <c r="E6" s="407"/>
      <c r="F6" s="407"/>
      <c r="G6" s="407"/>
      <c r="H6" s="407"/>
      <c r="I6" s="407"/>
      <c r="J6" s="407"/>
      <c r="K6" s="406">
        <v>46597</v>
      </c>
      <c r="L6" s="406"/>
      <c r="M6" s="406"/>
      <c r="N6" s="406"/>
      <c r="O6" s="406"/>
      <c r="P6" s="406"/>
      <c r="Q6" s="406"/>
      <c r="R6" s="406">
        <v>4765561</v>
      </c>
      <c r="S6" s="406"/>
      <c r="T6" s="406"/>
      <c r="U6" s="406"/>
      <c r="V6" s="406"/>
      <c r="W6" s="406"/>
      <c r="X6" s="406"/>
      <c r="Y6" s="406">
        <f>SUM(K6:X6)</f>
        <v>4812158</v>
      </c>
      <c r="Z6" s="406"/>
      <c r="AA6" s="406"/>
      <c r="AB6" s="406"/>
      <c r="AC6" s="406"/>
      <c r="AD6" s="406"/>
      <c r="AE6" s="406"/>
    </row>
    <row r="7" spans="2:25" ht="13.5" customHeight="1">
      <c r="B7" s="56"/>
      <c r="C7" s="56"/>
      <c r="D7" s="56"/>
      <c r="E7" s="56"/>
      <c r="F7" s="56"/>
      <c r="G7" s="56"/>
      <c r="H7" s="56"/>
      <c r="I7" s="56"/>
      <c r="J7" s="56"/>
      <c r="K7" s="56"/>
      <c r="L7" s="56"/>
      <c r="M7" s="56"/>
      <c r="N7" s="56"/>
      <c r="O7" s="56"/>
      <c r="P7" s="56"/>
      <c r="Q7" s="56"/>
      <c r="R7" s="56"/>
      <c r="S7" s="56"/>
      <c r="T7" s="56"/>
      <c r="U7" s="56"/>
      <c r="V7" s="56"/>
      <c r="W7" s="56"/>
      <c r="X7" s="56"/>
      <c r="Y7" s="56"/>
    </row>
    <row r="8" spans="1:12" ht="13.5" customHeight="1">
      <c r="A8" s="55" t="s">
        <v>191</v>
      </c>
      <c r="L8" s="58" t="s">
        <v>181</v>
      </c>
    </row>
    <row r="9" ht="13.5" customHeight="1"/>
    <row r="10" spans="1:31" s="75" customFormat="1" ht="18" customHeight="1">
      <c r="A10" s="74"/>
      <c r="B10" s="407"/>
      <c r="C10" s="407"/>
      <c r="D10" s="407"/>
      <c r="E10" s="407"/>
      <c r="F10" s="407"/>
      <c r="G10" s="407"/>
      <c r="H10" s="407"/>
      <c r="I10" s="407"/>
      <c r="J10" s="407"/>
      <c r="K10" s="407" t="s">
        <v>123</v>
      </c>
      <c r="L10" s="407"/>
      <c r="M10" s="407"/>
      <c r="N10" s="407"/>
      <c r="O10" s="407"/>
      <c r="P10" s="407"/>
      <c r="Q10" s="407"/>
      <c r="R10" s="407" t="s">
        <v>89</v>
      </c>
      <c r="S10" s="407"/>
      <c r="T10" s="407"/>
      <c r="U10" s="407"/>
      <c r="V10" s="407"/>
      <c r="W10" s="407"/>
      <c r="X10" s="407"/>
      <c r="Y10" s="407" t="s">
        <v>125</v>
      </c>
      <c r="Z10" s="407"/>
      <c r="AA10" s="407"/>
      <c r="AB10" s="407"/>
      <c r="AC10" s="407"/>
      <c r="AD10" s="407"/>
      <c r="AE10" s="407"/>
    </row>
    <row r="11" spans="1:31" s="75" customFormat="1" ht="18" customHeight="1">
      <c r="A11" s="74"/>
      <c r="B11" s="407" t="s">
        <v>138</v>
      </c>
      <c r="C11" s="407"/>
      <c r="D11" s="407"/>
      <c r="E11" s="407"/>
      <c r="F11" s="407"/>
      <c r="G11" s="407"/>
      <c r="H11" s="407"/>
      <c r="I11" s="407"/>
      <c r="J11" s="407"/>
      <c r="K11" s="406">
        <v>2138</v>
      </c>
      <c r="L11" s="406"/>
      <c r="M11" s="406"/>
      <c r="N11" s="406"/>
      <c r="O11" s="406"/>
      <c r="P11" s="406"/>
      <c r="Q11" s="406"/>
      <c r="R11" s="406">
        <v>15703</v>
      </c>
      <c r="S11" s="406"/>
      <c r="T11" s="406"/>
      <c r="U11" s="406"/>
      <c r="V11" s="406"/>
      <c r="W11" s="406"/>
      <c r="X11" s="406"/>
      <c r="Y11" s="406">
        <f>SUM(K11:X11)</f>
        <v>17841</v>
      </c>
      <c r="Z11" s="406"/>
      <c r="AA11" s="406"/>
      <c r="AB11" s="406"/>
      <c r="AC11" s="406"/>
      <c r="AD11" s="406"/>
      <c r="AE11" s="406"/>
    </row>
    <row r="12" spans="1:31" s="75" customFormat="1" ht="18" customHeight="1">
      <c r="A12" s="74"/>
      <c r="B12" s="407" t="s">
        <v>137</v>
      </c>
      <c r="C12" s="407"/>
      <c r="D12" s="407"/>
      <c r="E12" s="407"/>
      <c r="F12" s="407"/>
      <c r="G12" s="407"/>
      <c r="H12" s="407"/>
      <c r="I12" s="407"/>
      <c r="J12" s="407"/>
      <c r="K12" s="406">
        <v>18697745</v>
      </c>
      <c r="L12" s="406"/>
      <c r="M12" s="406"/>
      <c r="N12" s="406"/>
      <c r="O12" s="406"/>
      <c r="P12" s="406"/>
      <c r="Q12" s="406"/>
      <c r="R12" s="406">
        <v>106382024</v>
      </c>
      <c r="S12" s="406"/>
      <c r="T12" s="406"/>
      <c r="U12" s="406"/>
      <c r="V12" s="406"/>
      <c r="W12" s="406"/>
      <c r="X12" s="406"/>
      <c r="Y12" s="406">
        <f>SUM(K12:X12)</f>
        <v>125079769</v>
      </c>
      <c r="Z12" s="406"/>
      <c r="AA12" s="406"/>
      <c r="AB12" s="406"/>
      <c r="AC12" s="406"/>
      <c r="AD12" s="406"/>
      <c r="AE12" s="406"/>
    </row>
    <row r="13" s="58" customFormat="1" ht="13.5" customHeight="1"/>
    <row r="14" spans="1:12" ht="13.5" customHeight="1">
      <c r="A14" s="55" t="s">
        <v>192</v>
      </c>
      <c r="L14" s="58" t="s">
        <v>180</v>
      </c>
    </row>
    <row r="15" ht="13.5" customHeight="1"/>
    <row r="16" spans="1:31" s="75" customFormat="1" ht="18" customHeight="1">
      <c r="A16" s="74"/>
      <c r="B16" s="407"/>
      <c r="C16" s="407"/>
      <c r="D16" s="407"/>
      <c r="E16" s="407"/>
      <c r="F16" s="407"/>
      <c r="G16" s="407"/>
      <c r="H16" s="407"/>
      <c r="I16" s="407"/>
      <c r="J16" s="407"/>
      <c r="K16" s="407" t="s">
        <v>123</v>
      </c>
      <c r="L16" s="407"/>
      <c r="M16" s="407"/>
      <c r="N16" s="407"/>
      <c r="O16" s="407"/>
      <c r="P16" s="407"/>
      <c r="Q16" s="407"/>
      <c r="R16" s="407" t="s">
        <v>89</v>
      </c>
      <c r="S16" s="407"/>
      <c r="T16" s="407"/>
      <c r="U16" s="407"/>
      <c r="V16" s="407"/>
      <c r="W16" s="407"/>
      <c r="X16" s="407"/>
      <c r="Y16" s="407" t="s">
        <v>125</v>
      </c>
      <c r="Z16" s="407"/>
      <c r="AA16" s="407"/>
      <c r="AB16" s="407"/>
      <c r="AC16" s="407"/>
      <c r="AD16" s="407"/>
      <c r="AE16" s="407"/>
    </row>
    <row r="17" spans="1:31" s="75" customFormat="1" ht="18" customHeight="1">
      <c r="A17" s="74"/>
      <c r="B17" s="407" t="s">
        <v>138</v>
      </c>
      <c r="C17" s="407"/>
      <c r="D17" s="407"/>
      <c r="E17" s="407"/>
      <c r="F17" s="407"/>
      <c r="G17" s="407"/>
      <c r="H17" s="407"/>
      <c r="I17" s="407"/>
      <c r="J17" s="407"/>
      <c r="K17" s="406">
        <v>1617</v>
      </c>
      <c r="L17" s="406"/>
      <c r="M17" s="406"/>
      <c r="N17" s="406"/>
      <c r="O17" s="406"/>
      <c r="P17" s="406"/>
      <c r="Q17" s="406"/>
      <c r="R17" s="406">
        <v>1717</v>
      </c>
      <c r="S17" s="406"/>
      <c r="T17" s="406"/>
      <c r="U17" s="406"/>
      <c r="V17" s="406"/>
      <c r="W17" s="406"/>
      <c r="X17" s="406"/>
      <c r="Y17" s="406">
        <f>SUM(K17:X17)</f>
        <v>3334</v>
      </c>
      <c r="Z17" s="406"/>
      <c r="AA17" s="406"/>
      <c r="AB17" s="406"/>
      <c r="AC17" s="406"/>
      <c r="AD17" s="406"/>
      <c r="AE17" s="406"/>
    </row>
    <row r="18" spans="1:31" s="75" customFormat="1" ht="18" customHeight="1">
      <c r="A18" s="74"/>
      <c r="B18" s="407" t="s">
        <v>137</v>
      </c>
      <c r="C18" s="407"/>
      <c r="D18" s="407"/>
      <c r="E18" s="407"/>
      <c r="F18" s="407"/>
      <c r="G18" s="407"/>
      <c r="H18" s="407"/>
      <c r="I18" s="407"/>
      <c r="J18" s="407"/>
      <c r="K18" s="406">
        <v>12232554</v>
      </c>
      <c r="L18" s="406"/>
      <c r="M18" s="406"/>
      <c r="N18" s="406"/>
      <c r="O18" s="406"/>
      <c r="P18" s="406"/>
      <c r="Q18" s="406"/>
      <c r="R18" s="406">
        <v>10144460</v>
      </c>
      <c r="S18" s="406"/>
      <c r="T18" s="406"/>
      <c r="U18" s="406"/>
      <c r="V18" s="406"/>
      <c r="W18" s="406"/>
      <c r="X18" s="406"/>
      <c r="Y18" s="406">
        <f>SUM(K18:X18)</f>
        <v>22377014</v>
      </c>
      <c r="Z18" s="406"/>
      <c r="AA18" s="406"/>
      <c r="AB18" s="406"/>
      <c r="AC18" s="406"/>
      <c r="AD18" s="406"/>
      <c r="AE18" s="406"/>
    </row>
    <row r="19" ht="13.5" customHeight="1"/>
    <row r="20" ht="13.5" customHeight="1">
      <c r="A20" s="55" t="s">
        <v>193</v>
      </c>
    </row>
    <row r="21" ht="13.5" customHeight="1"/>
    <row r="22" spans="1:31" s="75" customFormat="1" ht="18" customHeight="1">
      <c r="A22" s="74"/>
      <c r="B22" s="407"/>
      <c r="C22" s="407"/>
      <c r="D22" s="407"/>
      <c r="E22" s="407"/>
      <c r="F22" s="407"/>
      <c r="G22" s="407"/>
      <c r="H22" s="407"/>
      <c r="I22" s="407"/>
      <c r="J22" s="407"/>
      <c r="K22" s="407" t="s">
        <v>123</v>
      </c>
      <c r="L22" s="407"/>
      <c r="M22" s="407"/>
      <c r="N22" s="407"/>
      <c r="O22" s="407"/>
      <c r="P22" s="407"/>
      <c r="Q22" s="407"/>
      <c r="R22" s="407" t="s">
        <v>89</v>
      </c>
      <c r="S22" s="407"/>
      <c r="T22" s="407"/>
      <c r="U22" s="407"/>
      <c r="V22" s="407"/>
      <c r="W22" s="407"/>
      <c r="X22" s="407"/>
      <c r="Y22" s="407" t="s">
        <v>125</v>
      </c>
      <c r="Z22" s="407"/>
      <c r="AA22" s="407"/>
      <c r="AB22" s="407"/>
      <c r="AC22" s="407"/>
      <c r="AD22" s="407"/>
      <c r="AE22" s="407"/>
    </row>
    <row r="23" spans="1:31" s="75" customFormat="1" ht="18" customHeight="1">
      <c r="A23" s="74"/>
      <c r="B23" s="407" t="s">
        <v>138</v>
      </c>
      <c r="C23" s="407"/>
      <c r="D23" s="407"/>
      <c r="E23" s="407"/>
      <c r="F23" s="407"/>
      <c r="G23" s="407"/>
      <c r="H23" s="407"/>
      <c r="I23" s="407"/>
      <c r="J23" s="407"/>
      <c r="K23" s="406">
        <f>SUM(K5,K11,K17)</f>
        <v>3762</v>
      </c>
      <c r="L23" s="406"/>
      <c r="M23" s="406"/>
      <c r="N23" s="406"/>
      <c r="O23" s="406"/>
      <c r="P23" s="406"/>
      <c r="Q23" s="406"/>
      <c r="R23" s="406">
        <f>SUM(R5,R11,R17)</f>
        <v>17785</v>
      </c>
      <c r="S23" s="406"/>
      <c r="T23" s="406"/>
      <c r="U23" s="406"/>
      <c r="V23" s="406"/>
      <c r="W23" s="406"/>
      <c r="X23" s="406"/>
      <c r="Y23" s="406">
        <f>SUM(K23:X23)</f>
        <v>21547</v>
      </c>
      <c r="Z23" s="406"/>
      <c r="AA23" s="406"/>
      <c r="AB23" s="406"/>
      <c r="AC23" s="406"/>
      <c r="AD23" s="406"/>
      <c r="AE23" s="406"/>
    </row>
    <row r="24" spans="1:31" s="75" customFormat="1" ht="18" customHeight="1">
      <c r="A24" s="74"/>
      <c r="B24" s="407" t="s">
        <v>137</v>
      </c>
      <c r="C24" s="407"/>
      <c r="D24" s="407"/>
      <c r="E24" s="407"/>
      <c r="F24" s="407"/>
      <c r="G24" s="407"/>
      <c r="H24" s="407"/>
      <c r="I24" s="407"/>
      <c r="J24" s="407"/>
      <c r="K24" s="406">
        <f>SUM(K6,K12,K18)</f>
        <v>30976896</v>
      </c>
      <c r="L24" s="406"/>
      <c r="M24" s="406"/>
      <c r="N24" s="406"/>
      <c r="O24" s="406"/>
      <c r="P24" s="406"/>
      <c r="Q24" s="406"/>
      <c r="R24" s="406">
        <f>SUM(R6,R12,R18)</f>
        <v>121292045</v>
      </c>
      <c r="S24" s="406"/>
      <c r="T24" s="406"/>
      <c r="U24" s="406"/>
      <c r="V24" s="406"/>
      <c r="W24" s="406"/>
      <c r="X24" s="406"/>
      <c r="Y24" s="406">
        <f>SUM(K24:X24)</f>
        <v>152268941</v>
      </c>
      <c r="Z24" s="406"/>
      <c r="AA24" s="406"/>
      <c r="AB24" s="406"/>
      <c r="AC24" s="406"/>
      <c r="AD24" s="406"/>
      <c r="AE24" s="406"/>
    </row>
    <row r="25" spans="1:31" ht="13.5" customHeight="1">
      <c r="A25" s="52"/>
      <c r="B25" s="57"/>
      <c r="C25" s="57"/>
      <c r="D25" s="57"/>
      <c r="E25" s="57"/>
      <c r="F25" s="57"/>
      <c r="G25" s="57"/>
      <c r="H25" s="57"/>
      <c r="I25" s="57"/>
      <c r="J25" s="57"/>
      <c r="K25" s="56"/>
      <c r="L25" s="56"/>
      <c r="M25" s="56"/>
      <c r="N25" s="56"/>
      <c r="O25" s="56"/>
      <c r="P25" s="56"/>
      <c r="Q25" s="56"/>
      <c r="R25" s="56"/>
      <c r="S25" s="56"/>
      <c r="T25" s="56"/>
      <c r="U25" s="56"/>
      <c r="V25" s="56"/>
      <c r="W25" s="56"/>
      <c r="X25" s="56"/>
      <c r="Y25" s="56"/>
      <c r="Z25" s="56"/>
      <c r="AA25" s="56"/>
      <c r="AB25" s="56"/>
      <c r="AC25" s="56"/>
      <c r="AD25" s="56"/>
      <c r="AE25" s="56"/>
    </row>
    <row r="26" spans="1:31" ht="13.5" customHeight="1">
      <c r="A26" s="52"/>
      <c r="B26" s="57"/>
      <c r="C26" s="57"/>
      <c r="D26" s="57"/>
      <c r="E26" s="57"/>
      <c r="F26" s="57"/>
      <c r="G26" s="57"/>
      <c r="H26" s="57"/>
      <c r="I26" s="57"/>
      <c r="J26" s="57"/>
      <c r="K26" s="56"/>
      <c r="L26" s="56"/>
      <c r="M26" s="56"/>
      <c r="N26" s="56"/>
      <c r="O26" s="56"/>
      <c r="P26" s="56"/>
      <c r="Q26" s="56"/>
      <c r="R26" s="56"/>
      <c r="S26" s="56"/>
      <c r="T26" s="56"/>
      <c r="U26" s="56"/>
      <c r="V26" s="56"/>
      <c r="W26" s="56"/>
      <c r="X26" s="56"/>
      <c r="Y26" s="56"/>
      <c r="Z26" s="56"/>
      <c r="AA26" s="56"/>
      <c r="AB26" s="56"/>
      <c r="AC26" s="56"/>
      <c r="AD26" s="56"/>
      <c r="AE26" s="56"/>
    </row>
    <row r="27" ht="13.5" customHeight="1"/>
    <row r="28" ht="13.5" customHeight="1">
      <c r="A28" s="254" t="s">
        <v>238</v>
      </c>
    </row>
    <row r="29" ht="13.5" customHeight="1">
      <c r="A29" s="55" t="s">
        <v>190</v>
      </c>
    </row>
    <row r="30" spans="1:36" ht="13.5" customHeight="1">
      <c r="A30" s="52"/>
      <c r="B30" s="52"/>
      <c r="AJ30" s="65" t="s">
        <v>139</v>
      </c>
    </row>
    <row r="31" spans="2:36" s="75" customFormat="1" ht="13.5" customHeight="1">
      <c r="B31" s="407"/>
      <c r="C31" s="407"/>
      <c r="D31" s="407"/>
      <c r="E31" s="407"/>
      <c r="F31" s="407"/>
      <c r="G31" s="407"/>
      <c r="H31" s="407"/>
      <c r="I31" s="407"/>
      <c r="J31" s="407"/>
      <c r="K31" s="408" t="s">
        <v>118</v>
      </c>
      <c r="L31" s="409"/>
      <c r="M31" s="409"/>
      <c r="N31" s="409"/>
      <c r="O31" s="410"/>
      <c r="P31" s="408" t="s">
        <v>118</v>
      </c>
      <c r="Q31" s="409"/>
      <c r="R31" s="409"/>
      <c r="S31" s="409"/>
      <c r="T31" s="410"/>
      <c r="U31" s="408" t="s">
        <v>120</v>
      </c>
      <c r="V31" s="409"/>
      <c r="W31" s="409"/>
      <c r="X31" s="409"/>
      <c r="Y31" s="410"/>
      <c r="Z31" s="408" t="s">
        <v>225</v>
      </c>
      <c r="AA31" s="409"/>
      <c r="AB31" s="409"/>
      <c r="AC31" s="409"/>
      <c r="AD31" s="410"/>
      <c r="AE31" s="408" t="s">
        <v>130</v>
      </c>
      <c r="AF31" s="414"/>
      <c r="AG31" s="414"/>
      <c r="AH31" s="414"/>
      <c r="AI31" s="414"/>
      <c r="AJ31" s="415"/>
    </row>
    <row r="32" spans="2:36" s="75" customFormat="1" ht="13.5" customHeight="1">
      <c r="B32" s="407"/>
      <c r="C32" s="407"/>
      <c r="D32" s="407"/>
      <c r="E32" s="407"/>
      <c r="F32" s="407"/>
      <c r="G32" s="407"/>
      <c r="H32" s="407"/>
      <c r="I32" s="407"/>
      <c r="J32" s="407"/>
      <c r="K32" s="411" t="s">
        <v>131</v>
      </c>
      <c r="L32" s="412"/>
      <c r="M32" s="412"/>
      <c r="N32" s="412"/>
      <c r="O32" s="413"/>
      <c r="P32" s="411" t="s">
        <v>119</v>
      </c>
      <c r="Q32" s="412"/>
      <c r="R32" s="412"/>
      <c r="S32" s="412"/>
      <c r="T32" s="413"/>
      <c r="U32" s="411" t="s">
        <v>121</v>
      </c>
      <c r="V32" s="412"/>
      <c r="W32" s="412"/>
      <c r="X32" s="412"/>
      <c r="Y32" s="413"/>
      <c r="Z32" s="420"/>
      <c r="AA32" s="421"/>
      <c r="AB32" s="421"/>
      <c r="AC32" s="421"/>
      <c r="AD32" s="422"/>
      <c r="AE32" s="322"/>
      <c r="AF32" s="323"/>
      <c r="AG32" s="323"/>
      <c r="AH32" s="323"/>
      <c r="AI32" s="323"/>
      <c r="AJ32" s="416"/>
    </row>
    <row r="33" spans="2:36" s="75" customFormat="1" ht="18" customHeight="1">
      <c r="B33" s="407" t="s">
        <v>117</v>
      </c>
      <c r="C33" s="407"/>
      <c r="D33" s="407"/>
      <c r="E33" s="407"/>
      <c r="F33" s="407"/>
      <c r="G33" s="407"/>
      <c r="H33" s="407"/>
      <c r="I33" s="407"/>
      <c r="J33" s="407"/>
      <c r="K33" s="406">
        <v>400</v>
      </c>
      <c r="L33" s="406"/>
      <c r="M33" s="406"/>
      <c r="N33" s="406"/>
      <c r="O33" s="406"/>
      <c r="P33" s="406">
        <v>309</v>
      </c>
      <c r="Q33" s="406"/>
      <c r="R33" s="406"/>
      <c r="S33" s="406"/>
      <c r="T33" s="406"/>
      <c r="U33" s="406">
        <v>180</v>
      </c>
      <c r="V33" s="406"/>
      <c r="W33" s="406"/>
      <c r="X33" s="406"/>
      <c r="Y33" s="406"/>
      <c r="Z33" s="423">
        <v>9</v>
      </c>
      <c r="AA33" s="424"/>
      <c r="AB33" s="424"/>
      <c r="AC33" s="424"/>
      <c r="AD33" s="425"/>
      <c r="AE33" s="417">
        <f>SUM(K33:AD33)</f>
        <v>898</v>
      </c>
      <c r="AF33" s="418"/>
      <c r="AG33" s="418"/>
      <c r="AH33" s="418"/>
      <c r="AI33" s="418"/>
      <c r="AJ33" s="419"/>
    </row>
    <row r="34" spans="2:36" s="75" customFormat="1" ht="18" customHeight="1">
      <c r="B34" s="407" t="s">
        <v>122</v>
      </c>
      <c r="C34" s="407"/>
      <c r="D34" s="407"/>
      <c r="E34" s="407"/>
      <c r="F34" s="407"/>
      <c r="G34" s="407"/>
      <c r="H34" s="407"/>
      <c r="I34" s="407"/>
      <c r="J34" s="407"/>
      <c r="K34" s="406">
        <v>71</v>
      </c>
      <c r="L34" s="406"/>
      <c r="M34" s="406"/>
      <c r="N34" s="406"/>
      <c r="O34" s="406"/>
      <c r="P34" s="406">
        <v>62</v>
      </c>
      <c r="Q34" s="406"/>
      <c r="R34" s="406"/>
      <c r="S34" s="406"/>
      <c r="T34" s="406"/>
      <c r="U34" s="406">
        <v>61</v>
      </c>
      <c r="V34" s="406"/>
      <c r="W34" s="406"/>
      <c r="X34" s="406"/>
      <c r="Y34" s="406"/>
      <c r="Z34" s="423">
        <v>0</v>
      </c>
      <c r="AA34" s="424"/>
      <c r="AB34" s="424"/>
      <c r="AC34" s="424"/>
      <c r="AD34" s="425"/>
      <c r="AE34" s="417">
        <f>SUM(K34:AD34)</f>
        <v>194</v>
      </c>
      <c r="AF34" s="418"/>
      <c r="AG34" s="418"/>
      <c r="AH34" s="418"/>
      <c r="AI34" s="418"/>
      <c r="AJ34" s="419"/>
    </row>
    <row r="35" ht="13.5" customHeight="1"/>
    <row r="36" ht="13.5" customHeight="1">
      <c r="A36" s="55" t="s">
        <v>194</v>
      </c>
    </row>
    <row r="37" ht="13.5" customHeight="1">
      <c r="O37" s="65" t="s">
        <v>139</v>
      </c>
    </row>
    <row r="38" spans="2:15" s="75" customFormat="1" ht="18" customHeight="1">
      <c r="B38" s="407" t="s">
        <v>147</v>
      </c>
      <c r="C38" s="407"/>
      <c r="D38" s="407"/>
      <c r="E38" s="407"/>
      <c r="F38" s="407"/>
      <c r="G38" s="407"/>
      <c r="H38" s="407"/>
      <c r="I38" s="407"/>
      <c r="J38" s="407"/>
      <c r="K38" s="407"/>
      <c r="L38" s="407"/>
      <c r="M38" s="407"/>
      <c r="N38" s="407"/>
      <c r="O38" s="407"/>
    </row>
    <row r="39" spans="2:15" s="75" customFormat="1" ht="18" customHeight="1">
      <c r="B39" s="407" t="s">
        <v>145</v>
      </c>
      <c r="C39" s="407"/>
      <c r="D39" s="407"/>
      <c r="E39" s="407"/>
      <c r="F39" s="407"/>
      <c r="G39" s="407"/>
      <c r="H39" s="407"/>
      <c r="I39" s="407"/>
      <c r="J39" s="407"/>
      <c r="K39" s="406">
        <v>1</v>
      </c>
      <c r="L39" s="406"/>
      <c r="M39" s="406"/>
      <c r="N39" s="406"/>
      <c r="O39" s="406"/>
    </row>
    <row r="40" spans="2:15" s="75" customFormat="1" ht="18" customHeight="1">
      <c r="B40" s="407" t="s">
        <v>146</v>
      </c>
      <c r="C40" s="407"/>
      <c r="D40" s="407"/>
      <c r="E40" s="407"/>
      <c r="F40" s="407"/>
      <c r="G40" s="407"/>
      <c r="H40" s="407"/>
      <c r="I40" s="407"/>
      <c r="J40" s="407"/>
      <c r="K40" s="406">
        <v>0</v>
      </c>
      <c r="L40" s="406"/>
      <c r="M40" s="406"/>
      <c r="N40" s="406"/>
      <c r="O40" s="406"/>
    </row>
    <row r="41" ht="13.5" customHeight="1"/>
    <row r="42" ht="13.5" customHeight="1">
      <c r="A42" s="55" t="s">
        <v>195</v>
      </c>
    </row>
    <row r="43" spans="15:31" ht="13.5" customHeight="1">
      <c r="O43" s="65" t="s">
        <v>139</v>
      </c>
      <c r="AE43" s="65" t="s">
        <v>139</v>
      </c>
    </row>
    <row r="44" spans="2:31" s="75" customFormat="1" ht="18" customHeight="1">
      <c r="B44" s="407" t="s">
        <v>128</v>
      </c>
      <c r="C44" s="407"/>
      <c r="D44" s="407"/>
      <c r="E44" s="407"/>
      <c r="F44" s="407"/>
      <c r="G44" s="407"/>
      <c r="H44" s="407"/>
      <c r="I44" s="407"/>
      <c r="J44" s="407"/>
      <c r="K44" s="407"/>
      <c r="L44" s="407"/>
      <c r="M44" s="407"/>
      <c r="N44" s="407"/>
      <c r="O44" s="407"/>
      <c r="R44" s="407" t="s">
        <v>129</v>
      </c>
      <c r="S44" s="407"/>
      <c r="T44" s="407"/>
      <c r="U44" s="407"/>
      <c r="V44" s="407"/>
      <c r="W44" s="407"/>
      <c r="X44" s="407"/>
      <c r="Y44" s="407"/>
      <c r="Z44" s="407"/>
      <c r="AA44" s="407"/>
      <c r="AB44" s="407"/>
      <c r="AC44" s="407"/>
      <c r="AD44" s="407"/>
      <c r="AE44" s="407"/>
    </row>
    <row r="45" spans="2:31" s="75" customFormat="1" ht="18" customHeight="1">
      <c r="B45" s="407" t="s">
        <v>117</v>
      </c>
      <c r="C45" s="407"/>
      <c r="D45" s="407"/>
      <c r="E45" s="407"/>
      <c r="F45" s="407"/>
      <c r="G45" s="407"/>
      <c r="H45" s="407"/>
      <c r="I45" s="407"/>
      <c r="J45" s="407"/>
      <c r="K45" s="406">
        <v>358</v>
      </c>
      <c r="L45" s="406"/>
      <c r="M45" s="406"/>
      <c r="N45" s="406"/>
      <c r="O45" s="406"/>
      <c r="R45" s="407" t="s">
        <v>126</v>
      </c>
      <c r="S45" s="407"/>
      <c r="T45" s="407"/>
      <c r="U45" s="407"/>
      <c r="V45" s="407"/>
      <c r="W45" s="407"/>
      <c r="X45" s="407"/>
      <c r="Y45" s="407"/>
      <c r="Z45" s="407"/>
      <c r="AA45" s="406">
        <v>426</v>
      </c>
      <c r="AB45" s="406"/>
      <c r="AC45" s="406"/>
      <c r="AD45" s="406"/>
      <c r="AE45" s="406"/>
    </row>
    <row r="46" spans="2:31" s="75" customFormat="1" ht="18" customHeight="1">
      <c r="B46" s="407" t="s">
        <v>122</v>
      </c>
      <c r="C46" s="407"/>
      <c r="D46" s="407"/>
      <c r="E46" s="407"/>
      <c r="F46" s="407"/>
      <c r="G46" s="407"/>
      <c r="H46" s="407"/>
      <c r="I46" s="407"/>
      <c r="J46" s="407"/>
      <c r="K46" s="406">
        <v>171</v>
      </c>
      <c r="L46" s="406"/>
      <c r="M46" s="406"/>
      <c r="N46" s="406"/>
      <c r="O46" s="406"/>
      <c r="R46" s="407" t="s">
        <v>127</v>
      </c>
      <c r="S46" s="407"/>
      <c r="T46" s="407"/>
      <c r="U46" s="407"/>
      <c r="V46" s="407"/>
      <c r="W46" s="407"/>
      <c r="X46" s="407"/>
      <c r="Y46" s="407"/>
      <c r="Z46" s="407"/>
      <c r="AA46" s="406">
        <v>103</v>
      </c>
      <c r="AB46" s="406"/>
      <c r="AC46" s="406"/>
      <c r="AD46" s="406"/>
      <c r="AE46" s="406"/>
    </row>
    <row r="47" ht="18" customHeight="1"/>
    <row r="48" ht="18" customHeight="1"/>
    <row r="49" ht="13.5" customHeight="1"/>
    <row r="50" ht="13.5" customHeight="1"/>
    <row r="51" ht="13.5" customHeight="1"/>
    <row r="52" ht="18" customHeight="1"/>
    <row r="53" ht="18" customHeight="1"/>
    <row r="54" ht="18" customHeight="1"/>
    <row r="55" ht="18" customHeight="1"/>
  </sheetData>
  <mergeCells count="84">
    <mergeCell ref="AE31:AJ32"/>
    <mergeCell ref="AE33:AJ33"/>
    <mergeCell ref="AE34:AJ34"/>
    <mergeCell ref="Z31:AD32"/>
    <mergeCell ref="Z33:AD33"/>
    <mergeCell ref="Z34:AD34"/>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P33:T33"/>
    <mergeCell ref="U33:Y33"/>
    <mergeCell ref="K18:Q18"/>
    <mergeCell ref="R18:X18"/>
    <mergeCell ref="Y18:AE18"/>
    <mergeCell ref="K22:Q22"/>
    <mergeCell ref="K31:O31"/>
    <mergeCell ref="P31:T31"/>
    <mergeCell ref="K32:O32"/>
    <mergeCell ref="P32:T32"/>
    <mergeCell ref="B23:J23"/>
    <mergeCell ref="K23:Q23"/>
    <mergeCell ref="R23:X23"/>
    <mergeCell ref="B24:J24"/>
    <mergeCell ref="K24:Q24"/>
    <mergeCell ref="R24:X24"/>
    <mergeCell ref="B46:J46"/>
    <mergeCell ref="K46:O46"/>
    <mergeCell ref="R46:Z46"/>
    <mergeCell ref="B45:J45"/>
    <mergeCell ref="K45:O45"/>
    <mergeCell ref="R45:Z45"/>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Y24:AE24"/>
    <mergeCell ref="AA46:AE46"/>
    <mergeCell ref="R22:X22"/>
    <mergeCell ref="Y22:AE22"/>
    <mergeCell ref="Y23:AE23"/>
    <mergeCell ref="AA45:AE45"/>
    <mergeCell ref="P34:T34"/>
    <mergeCell ref="U34:Y34"/>
    <mergeCell ref="U31:Y31"/>
    <mergeCell ref="U32:Y32"/>
  </mergeCells>
  <printOptions/>
  <pageMargins left="0.75" right="0.75" top="1" bottom="1" header="0.512" footer="0.512"/>
  <pageSetup horizontalDpi="600" verticalDpi="600" orientation="portrait" paperSize="9" scale="87" r:id="rId2"/>
  <headerFooter alignWithMargins="0">
    <oddFooter>&amp;C&amp;12&amp;P+25</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Y48"/>
  <sheetViews>
    <sheetView zoomScale="85" zoomScaleNormal="85" workbookViewId="0" topLeftCell="A1">
      <selection activeCell="A1" sqref="A1:O1"/>
    </sheetView>
  </sheetViews>
  <sheetFormatPr defaultColWidth="9.00390625" defaultRowHeight="13.5"/>
  <cols>
    <col min="1" max="2" width="4.25390625" style="44" customWidth="1"/>
    <col min="3" max="3" width="3.50390625" style="44" customWidth="1"/>
    <col min="4" max="4" width="5.00390625" style="44" customWidth="1"/>
    <col min="5" max="6" width="4.875" style="44" customWidth="1"/>
    <col min="7" max="21" width="4.50390625" style="44" customWidth="1"/>
    <col min="22" max="22" width="5.875" style="44" customWidth="1"/>
    <col min="23" max="16384" width="9.00390625" style="44" customWidth="1"/>
  </cols>
  <sheetData>
    <row r="1" spans="1:15" s="45" customFormat="1" ht="21.75" customHeight="1">
      <c r="A1" s="523" t="s">
        <v>91</v>
      </c>
      <c r="B1" s="523"/>
      <c r="C1" s="523"/>
      <c r="D1" s="523"/>
      <c r="E1" s="523"/>
      <c r="F1" s="523"/>
      <c r="G1" s="523"/>
      <c r="H1" s="523"/>
      <c r="I1" s="523"/>
      <c r="J1" s="523"/>
      <c r="K1" s="523"/>
      <c r="L1" s="523"/>
      <c r="M1" s="523"/>
      <c r="N1" s="523"/>
      <c r="O1" s="523"/>
    </row>
    <row r="2" spans="1:22" s="45" customFormat="1" ht="21.75" customHeight="1">
      <c r="A2" s="46" t="s">
        <v>239</v>
      </c>
      <c r="B2" s="46"/>
      <c r="C2" s="46"/>
      <c r="D2" s="46"/>
      <c r="E2" s="46"/>
      <c r="F2" s="46"/>
      <c r="G2" s="46"/>
      <c r="H2" s="46"/>
      <c r="I2" s="47"/>
      <c r="J2" s="47"/>
      <c r="K2" s="48"/>
      <c r="L2" s="48"/>
      <c r="V2" s="68"/>
    </row>
    <row r="3" spans="14:22" ht="21.75" customHeight="1">
      <c r="N3" s="511" t="s">
        <v>143</v>
      </c>
      <c r="O3" s="512"/>
      <c r="P3" s="512"/>
      <c r="Q3" s="512"/>
      <c r="R3" s="512"/>
      <c r="S3" s="512"/>
      <c r="T3" s="512"/>
      <c r="U3" s="512"/>
      <c r="V3" s="512"/>
    </row>
    <row r="4" spans="1:22" ht="21.75" customHeight="1">
      <c r="A4" s="59"/>
      <c r="B4" s="60" t="s">
        <v>92</v>
      </c>
      <c r="C4" s="61"/>
      <c r="D4" s="63"/>
      <c r="E4" s="558" t="s">
        <v>93</v>
      </c>
      <c r="F4" s="559"/>
      <c r="G4" s="559"/>
      <c r="H4" s="559"/>
      <c r="I4" s="559"/>
      <c r="J4" s="560"/>
      <c r="K4" s="556" t="s">
        <v>94</v>
      </c>
      <c r="L4" s="558"/>
      <c r="M4" s="558"/>
      <c r="N4" s="558"/>
      <c r="O4" s="558"/>
      <c r="P4" s="557"/>
      <c r="Q4" s="542" t="s">
        <v>124</v>
      </c>
      <c r="R4" s="565"/>
      <c r="S4" s="565"/>
      <c r="T4" s="565"/>
      <c r="U4" s="565"/>
      <c r="V4" s="543"/>
    </row>
    <row r="5" spans="1:22" ht="21.75" customHeight="1">
      <c r="A5" s="62" t="s">
        <v>95</v>
      </c>
      <c r="B5" s="49"/>
      <c r="C5" s="58"/>
      <c r="D5" s="64"/>
      <c r="E5" s="558" t="s">
        <v>96</v>
      </c>
      <c r="F5" s="557"/>
      <c r="G5" s="556" t="s">
        <v>97</v>
      </c>
      <c r="H5" s="557"/>
      <c r="I5" s="556" t="s">
        <v>135</v>
      </c>
      <c r="J5" s="560"/>
      <c r="K5" s="556" t="s">
        <v>96</v>
      </c>
      <c r="L5" s="557"/>
      <c r="M5" s="556" t="s">
        <v>97</v>
      </c>
      <c r="N5" s="557"/>
      <c r="O5" s="556" t="s">
        <v>140</v>
      </c>
      <c r="P5" s="557"/>
      <c r="Q5" s="556" t="s">
        <v>96</v>
      </c>
      <c r="R5" s="558"/>
      <c r="S5" s="556" t="s">
        <v>97</v>
      </c>
      <c r="T5" s="558"/>
      <c r="U5" s="556" t="s">
        <v>88</v>
      </c>
      <c r="V5" s="557"/>
    </row>
    <row r="6" spans="1:22" ht="21.75" customHeight="1">
      <c r="A6" s="526" t="s">
        <v>98</v>
      </c>
      <c r="B6" s="526"/>
      <c r="C6" s="526"/>
      <c r="D6" s="527"/>
      <c r="E6" s="555">
        <v>90</v>
      </c>
      <c r="F6" s="551"/>
      <c r="G6" s="555">
        <v>233</v>
      </c>
      <c r="H6" s="551"/>
      <c r="I6" s="551">
        <f>SUM(E6:H6)</f>
        <v>323</v>
      </c>
      <c r="J6" s="551"/>
      <c r="K6" s="555">
        <v>27</v>
      </c>
      <c r="L6" s="551"/>
      <c r="M6" s="555">
        <v>46</v>
      </c>
      <c r="N6" s="551"/>
      <c r="O6" s="551">
        <f>SUM(K6:N6)</f>
        <v>73</v>
      </c>
      <c r="P6" s="551"/>
      <c r="Q6" s="551">
        <f aca="true" t="shared" si="0" ref="Q6:Q25">E6+K6</f>
        <v>117</v>
      </c>
      <c r="R6" s="551"/>
      <c r="S6" s="551">
        <f aca="true" t="shared" si="1" ref="S6:S25">G6+M6</f>
        <v>279</v>
      </c>
      <c r="T6" s="551"/>
      <c r="U6" s="551">
        <f aca="true" t="shared" si="2" ref="U6:U25">I6+O6</f>
        <v>396</v>
      </c>
      <c r="V6" s="551"/>
    </row>
    <row r="7" spans="1:22" ht="21.75" customHeight="1">
      <c r="A7" s="526" t="s">
        <v>99</v>
      </c>
      <c r="B7" s="526"/>
      <c r="C7" s="526"/>
      <c r="D7" s="527"/>
      <c r="E7" s="555">
        <v>61</v>
      </c>
      <c r="F7" s="551"/>
      <c r="G7" s="551">
        <v>36</v>
      </c>
      <c r="H7" s="551"/>
      <c r="I7" s="551">
        <f>SUM(E7:H7)</f>
        <v>97</v>
      </c>
      <c r="J7" s="551"/>
      <c r="K7" s="555">
        <v>10</v>
      </c>
      <c r="L7" s="551"/>
      <c r="M7" s="551">
        <v>4</v>
      </c>
      <c r="N7" s="551"/>
      <c r="O7" s="551">
        <f>SUM(K7:N7)</f>
        <v>14</v>
      </c>
      <c r="P7" s="551"/>
      <c r="Q7" s="551">
        <f t="shared" si="0"/>
        <v>71</v>
      </c>
      <c r="R7" s="551"/>
      <c r="S7" s="551">
        <f t="shared" si="1"/>
        <v>40</v>
      </c>
      <c r="T7" s="551"/>
      <c r="U7" s="551">
        <f t="shared" si="2"/>
        <v>111</v>
      </c>
      <c r="V7" s="551"/>
    </row>
    <row r="8" spans="1:22" ht="21.75" customHeight="1">
      <c r="A8" s="528" t="s">
        <v>160</v>
      </c>
      <c r="B8" s="529"/>
      <c r="C8" s="448" t="s">
        <v>100</v>
      </c>
      <c r="D8" s="449"/>
      <c r="E8" s="554">
        <v>70</v>
      </c>
      <c r="F8" s="553"/>
      <c r="G8" s="552">
        <v>78</v>
      </c>
      <c r="H8" s="553"/>
      <c r="I8" s="441">
        <f>SUM(E8:H8)</f>
        <v>148</v>
      </c>
      <c r="J8" s="441"/>
      <c r="K8" s="554">
        <v>15</v>
      </c>
      <c r="L8" s="553"/>
      <c r="M8" s="552">
        <v>24</v>
      </c>
      <c r="N8" s="553"/>
      <c r="O8" s="441">
        <f>SUM(K8:N8)</f>
        <v>39</v>
      </c>
      <c r="P8" s="441"/>
      <c r="Q8" s="552">
        <f t="shared" si="0"/>
        <v>85</v>
      </c>
      <c r="R8" s="553"/>
      <c r="S8" s="552">
        <f t="shared" si="1"/>
        <v>102</v>
      </c>
      <c r="T8" s="553"/>
      <c r="U8" s="552">
        <f t="shared" si="2"/>
        <v>187</v>
      </c>
      <c r="V8" s="553"/>
    </row>
    <row r="9" spans="1:22" ht="21.75" customHeight="1">
      <c r="A9" s="530"/>
      <c r="B9" s="531"/>
      <c r="C9" s="450" t="s">
        <v>101</v>
      </c>
      <c r="D9" s="451"/>
      <c r="E9" s="434">
        <v>1</v>
      </c>
      <c r="F9" s="435"/>
      <c r="G9" s="436">
        <v>3</v>
      </c>
      <c r="H9" s="435"/>
      <c r="I9" s="437">
        <f>SUM(E9:H9)</f>
        <v>4</v>
      </c>
      <c r="J9" s="437"/>
      <c r="K9" s="434">
        <v>0</v>
      </c>
      <c r="L9" s="435"/>
      <c r="M9" s="436">
        <v>0</v>
      </c>
      <c r="N9" s="435"/>
      <c r="O9" s="437">
        <f>SUM(K9:N9)</f>
        <v>0</v>
      </c>
      <c r="P9" s="437"/>
      <c r="Q9" s="436">
        <f t="shared" si="0"/>
        <v>1</v>
      </c>
      <c r="R9" s="435"/>
      <c r="S9" s="436">
        <f t="shared" si="1"/>
        <v>3</v>
      </c>
      <c r="T9" s="435"/>
      <c r="U9" s="436">
        <f t="shared" si="2"/>
        <v>4</v>
      </c>
      <c r="V9" s="435"/>
    </row>
    <row r="10" spans="1:22" ht="21.75" customHeight="1">
      <c r="A10" s="532"/>
      <c r="B10" s="533"/>
      <c r="C10" s="524" t="s">
        <v>135</v>
      </c>
      <c r="D10" s="525"/>
      <c r="E10" s="428">
        <f>SUM(E8:F9)</f>
        <v>71</v>
      </c>
      <c r="F10" s="429"/>
      <c r="G10" s="428">
        <f>SUM(G8:H9)</f>
        <v>81</v>
      </c>
      <c r="H10" s="429"/>
      <c r="I10" s="430">
        <f>SUM(I8:J9)</f>
        <v>152</v>
      </c>
      <c r="J10" s="431"/>
      <c r="K10" s="428">
        <f>SUM(K8:L9)</f>
        <v>15</v>
      </c>
      <c r="L10" s="429"/>
      <c r="M10" s="428">
        <f>SUM(M8:N9)</f>
        <v>24</v>
      </c>
      <c r="N10" s="429"/>
      <c r="O10" s="430">
        <f>SUM(O8:P9)</f>
        <v>39</v>
      </c>
      <c r="P10" s="431"/>
      <c r="Q10" s="562">
        <f t="shared" si="0"/>
        <v>86</v>
      </c>
      <c r="R10" s="429"/>
      <c r="S10" s="562">
        <f t="shared" si="1"/>
        <v>105</v>
      </c>
      <c r="T10" s="429"/>
      <c r="U10" s="562">
        <f t="shared" si="2"/>
        <v>191</v>
      </c>
      <c r="V10" s="429"/>
    </row>
    <row r="11" spans="1:22" ht="21.75" customHeight="1">
      <c r="A11" s="534" t="s">
        <v>161</v>
      </c>
      <c r="B11" s="535"/>
      <c r="C11" s="544" t="s">
        <v>100</v>
      </c>
      <c r="D11" s="545"/>
      <c r="E11" s="554">
        <v>123</v>
      </c>
      <c r="F11" s="553"/>
      <c r="G11" s="552">
        <v>169</v>
      </c>
      <c r="H11" s="553"/>
      <c r="I11" s="441">
        <f>SUM(E11:H11)</f>
        <v>292</v>
      </c>
      <c r="J11" s="441"/>
      <c r="K11" s="554">
        <v>40</v>
      </c>
      <c r="L11" s="553"/>
      <c r="M11" s="552">
        <v>40</v>
      </c>
      <c r="N11" s="553"/>
      <c r="O11" s="441">
        <f>SUM(K11:N11)</f>
        <v>80</v>
      </c>
      <c r="P11" s="441"/>
      <c r="Q11" s="440">
        <f t="shared" si="0"/>
        <v>163</v>
      </c>
      <c r="R11" s="439"/>
      <c r="S11" s="440">
        <f t="shared" si="1"/>
        <v>209</v>
      </c>
      <c r="T11" s="439"/>
      <c r="U11" s="440">
        <f t="shared" si="2"/>
        <v>372</v>
      </c>
      <c r="V11" s="439"/>
    </row>
    <row r="12" spans="1:22" ht="21.75" customHeight="1">
      <c r="A12" s="530"/>
      <c r="B12" s="531"/>
      <c r="C12" s="450" t="s">
        <v>101</v>
      </c>
      <c r="D12" s="451"/>
      <c r="E12" s="434">
        <v>0</v>
      </c>
      <c r="F12" s="435"/>
      <c r="G12" s="436">
        <v>0</v>
      </c>
      <c r="H12" s="435"/>
      <c r="I12" s="437">
        <f>SUM(E12:H12)</f>
        <v>0</v>
      </c>
      <c r="J12" s="437"/>
      <c r="K12" s="434">
        <v>1</v>
      </c>
      <c r="L12" s="435"/>
      <c r="M12" s="436">
        <v>0</v>
      </c>
      <c r="N12" s="435"/>
      <c r="O12" s="437">
        <f>SUM(K12:N12)</f>
        <v>1</v>
      </c>
      <c r="P12" s="437"/>
      <c r="Q12" s="436">
        <f t="shared" si="0"/>
        <v>1</v>
      </c>
      <c r="R12" s="435"/>
      <c r="S12" s="436">
        <f t="shared" si="1"/>
        <v>0</v>
      </c>
      <c r="T12" s="435"/>
      <c r="U12" s="436">
        <f t="shared" si="2"/>
        <v>1</v>
      </c>
      <c r="V12" s="435"/>
    </row>
    <row r="13" spans="1:22" ht="21.75" customHeight="1">
      <c r="A13" s="536"/>
      <c r="B13" s="537"/>
      <c r="C13" s="524" t="s">
        <v>135</v>
      </c>
      <c r="D13" s="525"/>
      <c r="E13" s="428">
        <f>SUM(E11:F12)</f>
        <v>123</v>
      </c>
      <c r="F13" s="429"/>
      <c r="G13" s="428">
        <f>SUM(G11:H12)</f>
        <v>169</v>
      </c>
      <c r="H13" s="429"/>
      <c r="I13" s="430">
        <f>SUM(I11:J12)</f>
        <v>292</v>
      </c>
      <c r="J13" s="431"/>
      <c r="K13" s="428">
        <f>SUM(K11:L12)</f>
        <v>41</v>
      </c>
      <c r="L13" s="429"/>
      <c r="M13" s="428">
        <f>SUM(M11:N12)</f>
        <v>40</v>
      </c>
      <c r="N13" s="429"/>
      <c r="O13" s="430">
        <f>SUM(O11:P12)</f>
        <v>81</v>
      </c>
      <c r="P13" s="431"/>
      <c r="Q13" s="428">
        <f>SUM(Q11:R12)</f>
        <v>164</v>
      </c>
      <c r="R13" s="429"/>
      <c r="S13" s="563">
        <f t="shared" si="1"/>
        <v>209</v>
      </c>
      <c r="T13" s="564"/>
      <c r="U13" s="563">
        <f t="shared" si="2"/>
        <v>373</v>
      </c>
      <c r="V13" s="564"/>
    </row>
    <row r="14" spans="1:22" ht="21.75" customHeight="1">
      <c r="A14" s="442" t="s">
        <v>162</v>
      </c>
      <c r="B14" s="443"/>
      <c r="C14" s="546" t="s">
        <v>100</v>
      </c>
      <c r="D14" s="449"/>
      <c r="E14" s="438">
        <v>84</v>
      </c>
      <c r="F14" s="439"/>
      <c r="G14" s="440">
        <v>291</v>
      </c>
      <c r="H14" s="439"/>
      <c r="I14" s="441">
        <f>SUM(E14:H14)</f>
        <v>375</v>
      </c>
      <c r="J14" s="441"/>
      <c r="K14" s="438">
        <v>31</v>
      </c>
      <c r="L14" s="439"/>
      <c r="M14" s="440">
        <v>89</v>
      </c>
      <c r="N14" s="439"/>
      <c r="O14" s="441">
        <f>SUM(K14:N14)</f>
        <v>120</v>
      </c>
      <c r="P14" s="441"/>
      <c r="Q14" s="440">
        <f aca="true" t="shared" si="3" ref="Q14:Q22">E14+K14</f>
        <v>115</v>
      </c>
      <c r="R14" s="439"/>
      <c r="S14" s="552">
        <f aca="true" t="shared" si="4" ref="S14:S22">G14+M14</f>
        <v>380</v>
      </c>
      <c r="T14" s="553"/>
      <c r="U14" s="552">
        <f aca="true" t="shared" si="5" ref="U14:U22">I14+O14</f>
        <v>495</v>
      </c>
      <c r="V14" s="553"/>
    </row>
    <row r="15" spans="1:22" ht="21.75" customHeight="1">
      <c r="A15" s="444"/>
      <c r="B15" s="445"/>
      <c r="C15" s="547" t="s">
        <v>101</v>
      </c>
      <c r="D15" s="451"/>
      <c r="E15" s="434">
        <v>0</v>
      </c>
      <c r="F15" s="435"/>
      <c r="G15" s="436">
        <v>0</v>
      </c>
      <c r="H15" s="435"/>
      <c r="I15" s="437">
        <f>SUM(E15:H15)</f>
        <v>0</v>
      </c>
      <c r="J15" s="437"/>
      <c r="K15" s="434">
        <v>0</v>
      </c>
      <c r="L15" s="435"/>
      <c r="M15" s="436">
        <v>1</v>
      </c>
      <c r="N15" s="435"/>
      <c r="O15" s="437">
        <f>SUM(K15:N15)</f>
        <v>1</v>
      </c>
      <c r="P15" s="437"/>
      <c r="Q15" s="436">
        <f t="shared" si="3"/>
        <v>0</v>
      </c>
      <c r="R15" s="435"/>
      <c r="S15" s="436">
        <f t="shared" si="4"/>
        <v>1</v>
      </c>
      <c r="T15" s="435"/>
      <c r="U15" s="436">
        <f t="shared" si="5"/>
        <v>1</v>
      </c>
      <c r="V15" s="435"/>
    </row>
    <row r="16" spans="1:22" ht="21.75" customHeight="1">
      <c r="A16" s="538"/>
      <c r="B16" s="539"/>
      <c r="C16" s="548" t="s">
        <v>135</v>
      </c>
      <c r="D16" s="525"/>
      <c r="E16" s="428">
        <f>SUM(E14:F15)</f>
        <v>84</v>
      </c>
      <c r="F16" s="429"/>
      <c r="G16" s="428">
        <f>SUM(G14:H15)</f>
        <v>291</v>
      </c>
      <c r="H16" s="429"/>
      <c r="I16" s="430">
        <f>SUM(I14:J15)</f>
        <v>375</v>
      </c>
      <c r="J16" s="431"/>
      <c r="K16" s="428">
        <f>SUM(K14:L15)</f>
        <v>31</v>
      </c>
      <c r="L16" s="429"/>
      <c r="M16" s="428">
        <f>SUM(M14:N15)</f>
        <v>90</v>
      </c>
      <c r="N16" s="429"/>
      <c r="O16" s="430">
        <f>SUM(O14:P15)</f>
        <v>121</v>
      </c>
      <c r="P16" s="431"/>
      <c r="Q16" s="563">
        <f t="shared" si="3"/>
        <v>115</v>
      </c>
      <c r="R16" s="564"/>
      <c r="S16" s="563">
        <f t="shared" si="4"/>
        <v>381</v>
      </c>
      <c r="T16" s="564"/>
      <c r="U16" s="563">
        <f t="shared" si="5"/>
        <v>496</v>
      </c>
      <c r="V16" s="564"/>
    </row>
    <row r="17" spans="1:22" ht="21.75" customHeight="1">
      <c r="A17" s="442" t="s">
        <v>163</v>
      </c>
      <c r="B17" s="443"/>
      <c r="C17" s="448" t="s">
        <v>100</v>
      </c>
      <c r="D17" s="449"/>
      <c r="E17" s="438">
        <v>137</v>
      </c>
      <c r="F17" s="439"/>
      <c r="G17" s="440">
        <v>279</v>
      </c>
      <c r="H17" s="439"/>
      <c r="I17" s="441">
        <f>SUM(E17:H17)</f>
        <v>416</v>
      </c>
      <c r="J17" s="441"/>
      <c r="K17" s="438">
        <v>39</v>
      </c>
      <c r="L17" s="439"/>
      <c r="M17" s="440">
        <v>98</v>
      </c>
      <c r="N17" s="439"/>
      <c r="O17" s="441">
        <f>SUM(K17:N17)</f>
        <v>137</v>
      </c>
      <c r="P17" s="441"/>
      <c r="Q17" s="552">
        <f t="shared" si="3"/>
        <v>176</v>
      </c>
      <c r="R17" s="553"/>
      <c r="S17" s="552">
        <f t="shared" si="4"/>
        <v>377</v>
      </c>
      <c r="T17" s="553"/>
      <c r="U17" s="552">
        <f t="shared" si="5"/>
        <v>553</v>
      </c>
      <c r="V17" s="553"/>
    </row>
    <row r="18" spans="1:22" ht="21.75" customHeight="1">
      <c r="A18" s="444"/>
      <c r="B18" s="445"/>
      <c r="C18" s="450" t="s">
        <v>101</v>
      </c>
      <c r="D18" s="451"/>
      <c r="E18" s="434">
        <v>0</v>
      </c>
      <c r="F18" s="435"/>
      <c r="G18" s="436">
        <v>1</v>
      </c>
      <c r="H18" s="435"/>
      <c r="I18" s="437">
        <f>SUM(E18:H18)</f>
        <v>1</v>
      </c>
      <c r="J18" s="437"/>
      <c r="K18" s="434">
        <v>0</v>
      </c>
      <c r="L18" s="435"/>
      <c r="M18" s="436">
        <v>0</v>
      </c>
      <c r="N18" s="435"/>
      <c r="O18" s="437">
        <f>SUM(K18:N18)</f>
        <v>0</v>
      </c>
      <c r="P18" s="437"/>
      <c r="Q18" s="436">
        <f t="shared" si="3"/>
        <v>0</v>
      </c>
      <c r="R18" s="435"/>
      <c r="S18" s="436">
        <f t="shared" si="4"/>
        <v>1</v>
      </c>
      <c r="T18" s="435"/>
      <c r="U18" s="436">
        <f t="shared" si="5"/>
        <v>1</v>
      </c>
      <c r="V18" s="435"/>
    </row>
    <row r="19" spans="1:22" ht="21.75" customHeight="1">
      <c r="A19" s="538"/>
      <c r="B19" s="539"/>
      <c r="C19" s="524" t="s">
        <v>135</v>
      </c>
      <c r="D19" s="525"/>
      <c r="E19" s="428">
        <f>SUM(E17:F18)</f>
        <v>137</v>
      </c>
      <c r="F19" s="429"/>
      <c r="G19" s="428">
        <f>SUM(G17:H18)</f>
        <v>280</v>
      </c>
      <c r="H19" s="429"/>
      <c r="I19" s="430">
        <f>SUM(I17:J18)</f>
        <v>417</v>
      </c>
      <c r="J19" s="431"/>
      <c r="K19" s="428">
        <f>SUM(K17:L18)</f>
        <v>39</v>
      </c>
      <c r="L19" s="429"/>
      <c r="M19" s="428">
        <f>SUM(M17:N18)</f>
        <v>98</v>
      </c>
      <c r="N19" s="429"/>
      <c r="O19" s="430">
        <f>SUM(O17:P18)</f>
        <v>137</v>
      </c>
      <c r="P19" s="431"/>
      <c r="Q19" s="562">
        <f t="shared" si="3"/>
        <v>176</v>
      </c>
      <c r="R19" s="429"/>
      <c r="S19" s="562">
        <f t="shared" si="4"/>
        <v>378</v>
      </c>
      <c r="T19" s="429"/>
      <c r="U19" s="562">
        <f t="shared" si="5"/>
        <v>554</v>
      </c>
      <c r="V19" s="429"/>
    </row>
    <row r="20" spans="1:22" ht="21.75" customHeight="1">
      <c r="A20" s="566" t="s">
        <v>218</v>
      </c>
      <c r="B20" s="567"/>
      <c r="C20" s="544" t="s">
        <v>100</v>
      </c>
      <c r="D20" s="545"/>
      <c r="E20" s="438">
        <v>60</v>
      </c>
      <c r="F20" s="439"/>
      <c r="G20" s="440">
        <v>133</v>
      </c>
      <c r="H20" s="439"/>
      <c r="I20" s="441">
        <f>SUM(E20:H20)</f>
        <v>193</v>
      </c>
      <c r="J20" s="441"/>
      <c r="K20" s="438">
        <v>17</v>
      </c>
      <c r="L20" s="439"/>
      <c r="M20" s="440">
        <v>30</v>
      </c>
      <c r="N20" s="439"/>
      <c r="O20" s="441">
        <f>SUM(K20:N20)</f>
        <v>47</v>
      </c>
      <c r="P20" s="441"/>
      <c r="Q20" s="552">
        <f t="shared" si="3"/>
        <v>77</v>
      </c>
      <c r="R20" s="553"/>
      <c r="S20" s="552">
        <f t="shared" si="4"/>
        <v>163</v>
      </c>
      <c r="T20" s="553"/>
      <c r="U20" s="552">
        <f t="shared" si="5"/>
        <v>240</v>
      </c>
      <c r="V20" s="553"/>
    </row>
    <row r="21" spans="1:22" ht="21.75" customHeight="1">
      <c r="A21" s="444"/>
      <c r="B21" s="445"/>
      <c r="C21" s="450" t="s">
        <v>101</v>
      </c>
      <c r="D21" s="451"/>
      <c r="E21" s="434">
        <v>1</v>
      </c>
      <c r="F21" s="435"/>
      <c r="G21" s="436">
        <v>0</v>
      </c>
      <c r="H21" s="435"/>
      <c r="I21" s="437">
        <f>SUM(E21:H21)</f>
        <v>1</v>
      </c>
      <c r="J21" s="437"/>
      <c r="K21" s="434">
        <v>0</v>
      </c>
      <c r="L21" s="435"/>
      <c r="M21" s="436">
        <v>0</v>
      </c>
      <c r="N21" s="435"/>
      <c r="O21" s="437">
        <f>SUM(K21:N21)</f>
        <v>0</v>
      </c>
      <c r="P21" s="437"/>
      <c r="Q21" s="436">
        <f t="shared" si="3"/>
        <v>1</v>
      </c>
      <c r="R21" s="435"/>
      <c r="S21" s="436">
        <f t="shared" si="4"/>
        <v>0</v>
      </c>
      <c r="T21" s="435"/>
      <c r="U21" s="436">
        <f t="shared" si="5"/>
        <v>1</v>
      </c>
      <c r="V21" s="435"/>
    </row>
    <row r="22" spans="1:22" ht="21.75" customHeight="1">
      <c r="A22" s="446"/>
      <c r="B22" s="447"/>
      <c r="C22" s="452" t="s">
        <v>135</v>
      </c>
      <c r="D22" s="453"/>
      <c r="E22" s="428">
        <f>SUM(E20:F21)</f>
        <v>61</v>
      </c>
      <c r="F22" s="429"/>
      <c r="G22" s="428">
        <f>SUM(G20:H21)</f>
        <v>133</v>
      </c>
      <c r="H22" s="429"/>
      <c r="I22" s="430">
        <f>SUM(I20:J21)</f>
        <v>194</v>
      </c>
      <c r="J22" s="431"/>
      <c r="K22" s="428">
        <f>SUM(K20:L21)</f>
        <v>17</v>
      </c>
      <c r="L22" s="429"/>
      <c r="M22" s="428">
        <f>SUM(M20:N21)</f>
        <v>30</v>
      </c>
      <c r="N22" s="429"/>
      <c r="O22" s="430">
        <f>SUM(O20:P21)</f>
        <v>47</v>
      </c>
      <c r="P22" s="431"/>
      <c r="Q22" s="562">
        <f t="shared" si="3"/>
        <v>78</v>
      </c>
      <c r="R22" s="429"/>
      <c r="S22" s="562">
        <f t="shared" si="4"/>
        <v>163</v>
      </c>
      <c r="T22" s="429"/>
      <c r="U22" s="562">
        <f t="shared" si="5"/>
        <v>241</v>
      </c>
      <c r="V22" s="429"/>
    </row>
    <row r="23" spans="1:22" ht="21.75" customHeight="1">
      <c r="A23" s="442" t="s">
        <v>219</v>
      </c>
      <c r="B23" s="443"/>
      <c r="C23" s="448" t="s">
        <v>100</v>
      </c>
      <c r="D23" s="449"/>
      <c r="E23" s="438">
        <v>10</v>
      </c>
      <c r="F23" s="439"/>
      <c r="G23" s="440">
        <v>68</v>
      </c>
      <c r="H23" s="439"/>
      <c r="I23" s="441">
        <f>SUM(E23:H23)</f>
        <v>78</v>
      </c>
      <c r="J23" s="441"/>
      <c r="K23" s="438">
        <v>2</v>
      </c>
      <c r="L23" s="439"/>
      <c r="M23" s="440">
        <v>13</v>
      </c>
      <c r="N23" s="439"/>
      <c r="O23" s="441">
        <f>SUM(K23:N23)</f>
        <v>15</v>
      </c>
      <c r="P23" s="441"/>
      <c r="Q23" s="440">
        <f t="shared" si="0"/>
        <v>12</v>
      </c>
      <c r="R23" s="439"/>
      <c r="S23" s="440">
        <f t="shared" si="1"/>
        <v>81</v>
      </c>
      <c r="T23" s="439"/>
      <c r="U23" s="440">
        <f t="shared" si="2"/>
        <v>93</v>
      </c>
      <c r="V23" s="439"/>
    </row>
    <row r="24" spans="1:22" ht="21.75" customHeight="1">
      <c r="A24" s="444"/>
      <c r="B24" s="445"/>
      <c r="C24" s="450" t="s">
        <v>101</v>
      </c>
      <c r="D24" s="451"/>
      <c r="E24" s="434">
        <v>0</v>
      </c>
      <c r="F24" s="435"/>
      <c r="G24" s="436">
        <v>0</v>
      </c>
      <c r="H24" s="435"/>
      <c r="I24" s="437">
        <f>SUM(E24:H24)</f>
        <v>0</v>
      </c>
      <c r="J24" s="437"/>
      <c r="K24" s="434">
        <v>0</v>
      </c>
      <c r="L24" s="435"/>
      <c r="M24" s="436">
        <v>0</v>
      </c>
      <c r="N24" s="435"/>
      <c r="O24" s="437">
        <f>SUM(K24:N24)</f>
        <v>0</v>
      </c>
      <c r="P24" s="437"/>
      <c r="Q24" s="436">
        <f t="shared" si="0"/>
        <v>0</v>
      </c>
      <c r="R24" s="435"/>
      <c r="S24" s="436">
        <f t="shared" si="1"/>
        <v>0</v>
      </c>
      <c r="T24" s="435"/>
      <c r="U24" s="436">
        <f t="shared" si="2"/>
        <v>0</v>
      </c>
      <c r="V24" s="435"/>
    </row>
    <row r="25" spans="1:22" ht="21.75" customHeight="1">
      <c r="A25" s="446"/>
      <c r="B25" s="447"/>
      <c r="C25" s="452" t="s">
        <v>135</v>
      </c>
      <c r="D25" s="453"/>
      <c r="E25" s="428">
        <f>SUM(E23:F24)</f>
        <v>10</v>
      </c>
      <c r="F25" s="429"/>
      <c r="G25" s="428">
        <f>SUM(G23:H24)</f>
        <v>68</v>
      </c>
      <c r="H25" s="429"/>
      <c r="I25" s="430">
        <f>SUM(I23:J24)</f>
        <v>78</v>
      </c>
      <c r="J25" s="431"/>
      <c r="K25" s="428">
        <f>SUM(K23:L24)</f>
        <v>2</v>
      </c>
      <c r="L25" s="429"/>
      <c r="M25" s="428">
        <f>SUM(M23:N24)</f>
        <v>13</v>
      </c>
      <c r="N25" s="429"/>
      <c r="O25" s="430">
        <f>SUM(O23:P24)</f>
        <v>15</v>
      </c>
      <c r="P25" s="431"/>
      <c r="Q25" s="562">
        <f t="shared" si="0"/>
        <v>12</v>
      </c>
      <c r="R25" s="429"/>
      <c r="S25" s="562">
        <f t="shared" si="1"/>
        <v>81</v>
      </c>
      <c r="T25" s="429"/>
      <c r="U25" s="562">
        <f t="shared" si="2"/>
        <v>93</v>
      </c>
      <c r="V25" s="429"/>
    </row>
    <row r="26" spans="1:22" ht="21.75" customHeight="1">
      <c r="A26" s="442" t="s">
        <v>226</v>
      </c>
      <c r="B26" s="443"/>
      <c r="C26" s="448" t="s">
        <v>100</v>
      </c>
      <c r="D26" s="449"/>
      <c r="E26" s="438">
        <v>80</v>
      </c>
      <c r="F26" s="439"/>
      <c r="G26" s="440">
        <v>177</v>
      </c>
      <c r="H26" s="439"/>
      <c r="I26" s="441">
        <f>SUM(E26:H26)</f>
        <v>257</v>
      </c>
      <c r="J26" s="441"/>
      <c r="K26" s="438">
        <v>22</v>
      </c>
      <c r="L26" s="439"/>
      <c r="M26" s="440">
        <v>34</v>
      </c>
      <c r="N26" s="439"/>
      <c r="O26" s="441">
        <f>SUM(K26:N26)</f>
        <v>56</v>
      </c>
      <c r="P26" s="441"/>
      <c r="Q26" s="440">
        <f>E26+K26</f>
        <v>102</v>
      </c>
      <c r="R26" s="439"/>
      <c r="S26" s="440">
        <f>G26+M26</f>
        <v>211</v>
      </c>
      <c r="T26" s="439"/>
      <c r="U26" s="440">
        <f>I26+O26</f>
        <v>313</v>
      </c>
      <c r="V26" s="439"/>
    </row>
    <row r="27" spans="1:22" ht="21.75" customHeight="1">
      <c r="A27" s="444"/>
      <c r="B27" s="445"/>
      <c r="C27" s="450" t="s">
        <v>101</v>
      </c>
      <c r="D27" s="451"/>
      <c r="E27" s="434">
        <v>0</v>
      </c>
      <c r="F27" s="435"/>
      <c r="G27" s="436">
        <v>0</v>
      </c>
      <c r="H27" s="435"/>
      <c r="I27" s="437">
        <f>SUM(E27:H27)</f>
        <v>0</v>
      </c>
      <c r="J27" s="437"/>
      <c r="K27" s="434">
        <v>0</v>
      </c>
      <c r="L27" s="435"/>
      <c r="M27" s="436">
        <v>0</v>
      </c>
      <c r="N27" s="435"/>
      <c r="O27" s="437">
        <f>SUM(K27:N27)</f>
        <v>0</v>
      </c>
      <c r="P27" s="437"/>
      <c r="Q27" s="436">
        <f>E27+K27</f>
        <v>0</v>
      </c>
      <c r="R27" s="435"/>
      <c r="S27" s="436">
        <f>G27+M27</f>
        <v>0</v>
      </c>
      <c r="T27" s="435"/>
      <c r="U27" s="436">
        <f>I27+O27</f>
        <v>0</v>
      </c>
      <c r="V27" s="435"/>
    </row>
    <row r="28" spans="1:22" ht="21.75" customHeight="1" thickBot="1">
      <c r="A28" s="446"/>
      <c r="B28" s="447"/>
      <c r="C28" s="452" t="s">
        <v>135</v>
      </c>
      <c r="D28" s="453"/>
      <c r="E28" s="428">
        <f>SUM(E26:F27)</f>
        <v>80</v>
      </c>
      <c r="F28" s="429"/>
      <c r="G28" s="428">
        <f>SUM(G26:H27)</f>
        <v>177</v>
      </c>
      <c r="H28" s="429"/>
      <c r="I28" s="430">
        <f>SUM(I26:J27)</f>
        <v>257</v>
      </c>
      <c r="J28" s="431"/>
      <c r="K28" s="428">
        <f>SUM(K26:L27)</f>
        <v>22</v>
      </c>
      <c r="L28" s="429"/>
      <c r="M28" s="428">
        <f>SUM(M26:N27)</f>
        <v>34</v>
      </c>
      <c r="N28" s="429"/>
      <c r="O28" s="430">
        <f>SUM(O26:P27)</f>
        <v>56</v>
      </c>
      <c r="P28" s="431"/>
      <c r="Q28" s="432">
        <f>E28+K28</f>
        <v>102</v>
      </c>
      <c r="R28" s="433"/>
      <c r="S28" s="432">
        <f>G28+M28</f>
        <v>211</v>
      </c>
      <c r="T28" s="433"/>
      <c r="U28" s="432">
        <f>I28+O28</f>
        <v>313</v>
      </c>
      <c r="V28" s="433"/>
    </row>
    <row r="29" spans="1:22" ht="21.75" customHeight="1" thickTop="1">
      <c r="A29" s="540" t="s">
        <v>125</v>
      </c>
      <c r="B29" s="541"/>
      <c r="C29" s="519" t="s">
        <v>100</v>
      </c>
      <c r="D29" s="520"/>
      <c r="E29" s="549">
        <f>SUM(E8,E11,E14,E17,E20,E23,E26)</f>
        <v>564</v>
      </c>
      <c r="F29" s="550"/>
      <c r="G29" s="549">
        <f>SUM(G8,G11,G14,G17,G20,G23,G26)</f>
        <v>1195</v>
      </c>
      <c r="H29" s="550"/>
      <c r="I29" s="549">
        <f>SUM(I8,I11,I14,I17,I20,I23,I26)</f>
        <v>1759</v>
      </c>
      <c r="J29" s="550"/>
      <c r="K29" s="561">
        <f>SUM(K8,K11,K14,K17,K20,K23,K26)</f>
        <v>166</v>
      </c>
      <c r="L29" s="550"/>
      <c r="M29" s="549">
        <f>SUM(M8,M11,M14,M17,M20,M23,M26)</f>
        <v>328</v>
      </c>
      <c r="N29" s="550"/>
      <c r="O29" s="549">
        <f>SUM(O8,O11,O14,O17,O20,O23,O26)</f>
        <v>494</v>
      </c>
      <c r="P29" s="550"/>
      <c r="Q29" s="549">
        <f>SUM(Q8,Q11,Q14,Q17,Q20,Q23,Q26)</f>
        <v>730</v>
      </c>
      <c r="R29" s="550"/>
      <c r="S29" s="549">
        <f>SUM(S8,S11,S14,S17,S20,S23,S26)</f>
        <v>1523</v>
      </c>
      <c r="T29" s="550"/>
      <c r="U29" s="549">
        <f>SUM(U8,U11,U14,U17,U20,U23,U26)</f>
        <v>2253</v>
      </c>
      <c r="V29" s="550"/>
    </row>
    <row r="30" spans="1:22" ht="21.75" customHeight="1">
      <c r="A30" s="542"/>
      <c r="B30" s="543"/>
      <c r="C30" s="450" t="s">
        <v>101</v>
      </c>
      <c r="D30" s="451"/>
      <c r="E30" s="434">
        <f>SUM(E6,E7,E9,E12,E15,E18,E21,E24,E27)</f>
        <v>153</v>
      </c>
      <c r="F30" s="435"/>
      <c r="G30" s="434">
        <f>SUM(G6,G7,G9,G12,G15,G18,G21,G24,G27)</f>
        <v>273</v>
      </c>
      <c r="H30" s="435"/>
      <c r="I30" s="434">
        <f>SUM(I6,I7,I9,I12,I15,I18,I21,I24,I27)</f>
        <v>426</v>
      </c>
      <c r="J30" s="435"/>
      <c r="K30" s="436">
        <f>SUM(K6,K7,K9,K12,K15,K18,K21,K24,K27)</f>
        <v>38</v>
      </c>
      <c r="L30" s="435"/>
      <c r="M30" s="436">
        <f>SUM(M6,M7,M9,M12,M15,M18,M21,M24,M27)</f>
        <v>51</v>
      </c>
      <c r="N30" s="435"/>
      <c r="O30" s="436">
        <f>SUM(O6,O7,O9,O12,O15,O18,O21,O24,O27)</f>
        <v>89</v>
      </c>
      <c r="P30" s="435"/>
      <c r="Q30" s="436">
        <f>SUM(Q6,Q7,Q9,Q12,Q15,Q18,Q21,Q24,Q27)</f>
        <v>191</v>
      </c>
      <c r="R30" s="435"/>
      <c r="S30" s="436">
        <f>SUM(S6,S7,S9,S12,S15,S18,S21,S24,S27)</f>
        <v>324</v>
      </c>
      <c r="T30" s="435"/>
      <c r="U30" s="436">
        <f>SUM(U6,U7,U9,U12,U15,U18,U21,U24,U27)</f>
        <v>515</v>
      </c>
      <c r="V30" s="435"/>
    </row>
    <row r="31" spans="1:22" ht="21.75" customHeight="1">
      <c r="A31" s="542"/>
      <c r="B31" s="543"/>
      <c r="C31" s="524" t="s">
        <v>35</v>
      </c>
      <c r="D31" s="525"/>
      <c r="E31" s="428">
        <f>SUM(E6,E7,E10,E13,E16,E19,E22,E25,E28)</f>
        <v>717</v>
      </c>
      <c r="F31" s="429"/>
      <c r="G31" s="428">
        <f>SUM(G6,G7,G10,G13,G16,G19,G22,G25,G28)</f>
        <v>1468</v>
      </c>
      <c r="H31" s="429"/>
      <c r="I31" s="428">
        <f aca="true" t="shared" si="6" ref="I31:U31">SUM(I6,I7,I10,I13,I16,I19,I22,I25,I28)</f>
        <v>2185</v>
      </c>
      <c r="J31" s="429"/>
      <c r="K31" s="428">
        <f t="shared" si="6"/>
        <v>204</v>
      </c>
      <c r="L31" s="429"/>
      <c r="M31" s="428">
        <f t="shared" si="6"/>
        <v>379</v>
      </c>
      <c r="N31" s="429"/>
      <c r="O31" s="428">
        <f t="shared" si="6"/>
        <v>583</v>
      </c>
      <c r="P31" s="429"/>
      <c r="Q31" s="428">
        <f t="shared" si="6"/>
        <v>921</v>
      </c>
      <c r="R31" s="429"/>
      <c r="S31" s="428">
        <f t="shared" si="6"/>
        <v>1847</v>
      </c>
      <c r="T31" s="429"/>
      <c r="U31" s="428">
        <f t="shared" si="6"/>
        <v>2768</v>
      </c>
      <c r="V31" s="429"/>
    </row>
    <row r="32" ht="21.75" customHeight="1">
      <c r="A32" s="44" t="s">
        <v>132</v>
      </c>
    </row>
    <row r="33" spans="1:22" ht="33.75" customHeight="1">
      <c r="A33" s="515" t="s">
        <v>152</v>
      </c>
      <c r="B33" s="515"/>
      <c r="C33" s="515"/>
      <c r="D33" s="515"/>
      <c r="E33" s="515"/>
      <c r="F33" s="515"/>
      <c r="G33" s="515"/>
      <c r="H33" s="515"/>
      <c r="I33" s="515"/>
      <c r="J33" s="515"/>
      <c r="K33" s="515"/>
      <c r="L33" s="515"/>
      <c r="M33" s="515"/>
      <c r="N33" s="515"/>
      <c r="O33" s="515"/>
      <c r="P33" s="515"/>
      <c r="Q33" s="515"/>
      <c r="R33" s="515"/>
      <c r="S33" s="515"/>
      <c r="T33" s="515"/>
      <c r="U33" s="515"/>
      <c r="V33" s="515"/>
    </row>
    <row r="34" ht="21.75" customHeight="1"/>
    <row r="35" spans="1:10" s="45" customFormat="1" ht="21.75" customHeight="1">
      <c r="A35" s="516" t="s">
        <v>144</v>
      </c>
      <c r="B35" s="516"/>
      <c r="C35" s="516"/>
      <c r="D35" s="516"/>
      <c r="E35" s="516"/>
      <c r="F35" s="516"/>
      <c r="G35" s="516"/>
      <c r="H35" s="516"/>
      <c r="I35" s="517"/>
      <c r="J35" s="517"/>
    </row>
    <row r="36" spans="14:22" ht="21.75" customHeight="1" thickBot="1">
      <c r="N36" s="518" t="s">
        <v>52</v>
      </c>
      <c r="O36" s="518"/>
      <c r="P36" s="518"/>
      <c r="Q36" s="518"/>
      <c r="R36" s="518"/>
      <c r="S36" s="518"/>
      <c r="T36" s="518"/>
      <c r="U36" s="518"/>
      <c r="V36" s="518"/>
    </row>
    <row r="37" spans="1:22" s="74" customFormat="1" ht="21.75" customHeight="1">
      <c r="A37" s="471" t="s">
        <v>172</v>
      </c>
      <c r="B37" s="472"/>
      <c r="C37" s="475" t="s">
        <v>168</v>
      </c>
      <c r="D37" s="469"/>
      <c r="E37" s="469"/>
      <c r="F37" s="469"/>
      <c r="G37" s="468" t="s">
        <v>169</v>
      </c>
      <c r="H37" s="469"/>
      <c r="I37" s="469"/>
      <c r="J37" s="469"/>
      <c r="K37" s="468" t="s">
        <v>170</v>
      </c>
      <c r="L37" s="469"/>
      <c r="M37" s="469"/>
      <c r="N37" s="469"/>
      <c r="O37" s="468" t="s">
        <v>171</v>
      </c>
      <c r="P37" s="469"/>
      <c r="Q37" s="469"/>
      <c r="R37" s="469"/>
      <c r="S37" s="468" t="s">
        <v>125</v>
      </c>
      <c r="T37" s="469"/>
      <c r="U37" s="469"/>
      <c r="V37" s="470"/>
    </row>
    <row r="38" spans="1:22" s="74" customFormat="1" ht="21.75" customHeight="1" thickBot="1">
      <c r="A38" s="473"/>
      <c r="B38" s="474"/>
      <c r="C38" s="476" t="s">
        <v>102</v>
      </c>
      <c r="D38" s="466"/>
      <c r="E38" s="465" t="s">
        <v>103</v>
      </c>
      <c r="F38" s="466"/>
      <c r="G38" s="465" t="s">
        <v>102</v>
      </c>
      <c r="H38" s="466"/>
      <c r="I38" s="465" t="s">
        <v>103</v>
      </c>
      <c r="J38" s="466"/>
      <c r="K38" s="465" t="s">
        <v>102</v>
      </c>
      <c r="L38" s="466"/>
      <c r="M38" s="465" t="s">
        <v>103</v>
      </c>
      <c r="N38" s="466"/>
      <c r="O38" s="465" t="s">
        <v>102</v>
      </c>
      <c r="P38" s="466"/>
      <c r="Q38" s="465" t="s">
        <v>103</v>
      </c>
      <c r="R38" s="466"/>
      <c r="S38" s="465" t="s">
        <v>102</v>
      </c>
      <c r="T38" s="466"/>
      <c r="U38" s="465" t="s">
        <v>103</v>
      </c>
      <c r="V38" s="467"/>
    </row>
    <row r="39" spans="1:25" ht="21.75" customHeight="1" thickTop="1">
      <c r="A39" s="456" t="s">
        <v>222</v>
      </c>
      <c r="B39" s="457"/>
      <c r="C39" s="510">
        <v>1349</v>
      </c>
      <c r="D39" s="491"/>
      <c r="E39" s="485">
        <v>368190</v>
      </c>
      <c r="F39" s="491"/>
      <c r="G39" s="513">
        <v>1469</v>
      </c>
      <c r="H39" s="514"/>
      <c r="I39" s="485">
        <v>375580</v>
      </c>
      <c r="J39" s="491"/>
      <c r="K39" s="485">
        <v>1266</v>
      </c>
      <c r="L39" s="491"/>
      <c r="M39" s="498">
        <v>324340</v>
      </c>
      <c r="N39" s="499"/>
      <c r="O39" s="485">
        <v>1124</v>
      </c>
      <c r="P39" s="491"/>
      <c r="Q39" s="485">
        <v>276070</v>
      </c>
      <c r="R39" s="491"/>
      <c r="S39" s="485">
        <f aca="true" t="shared" si="7" ref="S39:S48">SUM(C39,G39,K39,O39)</f>
        <v>5208</v>
      </c>
      <c r="T39" s="491">
        <f>SUM(H39,N39)</f>
        <v>0</v>
      </c>
      <c r="U39" s="485">
        <f aca="true" t="shared" si="8" ref="U39:U48">SUM(E39,I39,M39,Q39)</f>
        <v>1344180</v>
      </c>
      <c r="V39" s="486"/>
      <c r="X39" s="96"/>
      <c r="Y39" s="97"/>
    </row>
    <row r="40" spans="1:25" ht="21.75" customHeight="1">
      <c r="A40" s="458" t="s">
        <v>99</v>
      </c>
      <c r="B40" s="459"/>
      <c r="C40" s="504">
        <v>574</v>
      </c>
      <c r="D40" s="487"/>
      <c r="E40" s="477">
        <v>114800</v>
      </c>
      <c r="F40" s="487"/>
      <c r="G40" s="521">
        <v>576</v>
      </c>
      <c r="H40" s="522"/>
      <c r="I40" s="477">
        <v>115200</v>
      </c>
      <c r="J40" s="487"/>
      <c r="K40" s="477">
        <v>542</v>
      </c>
      <c r="L40" s="487"/>
      <c r="M40" s="494">
        <v>108400</v>
      </c>
      <c r="N40" s="495"/>
      <c r="O40" s="477">
        <v>569</v>
      </c>
      <c r="P40" s="487"/>
      <c r="Q40" s="477">
        <v>113800</v>
      </c>
      <c r="R40" s="487"/>
      <c r="S40" s="477">
        <f t="shared" si="7"/>
        <v>2261</v>
      </c>
      <c r="T40" s="487">
        <f aca="true" t="shared" si="9" ref="T40:T46">SUM(H40,N40)</f>
        <v>0</v>
      </c>
      <c r="U40" s="477">
        <f t="shared" si="8"/>
        <v>452200</v>
      </c>
      <c r="V40" s="478"/>
      <c r="X40" s="96"/>
      <c r="Y40" s="97"/>
    </row>
    <row r="41" spans="1:25" ht="21.75" customHeight="1">
      <c r="A41" s="458" t="s">
        <v>165</v>
      </c>
      <c r="B41" s="459"/>
      <c r="C41" s="504">
        <v>3502</v>
      </c>
      <c r="D41" s="487"/>
      <c r="E41" s="477">
        <v>1400800</v>
      </c>
      <c r="F41" s="487"/>
      <c r="G41" s="521">
        <v>3777</v>
      </c>
      <c r="H41" s="522"/>
      <c r="I41" s="477">
        <v>1510800</v>
      </c>
      <c r="J41" s="487"/>
      <c r="K41" s="477">
        <v>3754</v>
      </c>
      <c r="L41" s="487"/>
      <c r="M41" s="494">
        <v>1501600</v>
      </c>
      <c r="N41" s="495"/>
      <c r="O41" s="477">
        <v>3753</v>
      </c>
      <c r="P41" s="487"/>
      <c r="Q41" s="477">
        <v>1501200</v>
      </c>
      <c r="R41" s="487"/>
      <c r="S41" s="477">
        <f t="shared" si="7"/>
        <v>14786</v>
      </c>
      <c r="T41" s="487">
        <f t="shared" si="9"/>
        <v>0</v>
      </c>
      <c r="U41" s="477">
        <f t="shared" si="8"/>
        <v>5914400</v>
      </c>
      <c r="V41" s="478"/>
      <c r="X41" s="96"/>
      <c r="Y41" s="97"/>
    </row>
    <row r="42" spans="1:25" ht="21.75" customHeight="1">
      <c r="A42" s="458" t="s">
        <v>164</v>
      </c>
      <c r="B42" s="459"/>
      <c r="C42" s="504">
        <v>1669</v>
      </c>
      <c r="D42" s="487"/>
      <c r="E42" s="477">
        <v>667600</v>
      </c>
      <c r="F42" s="487"/>
      <c r="G42" s="521">
        <v>1740</v>
      </c>
      <c r="H42" s="522"/>
      <c r="I42" s="477">
        <v>696000</v>
      </c>
      <c r="J42" s="487"/>
      <c r="K42" s="477">
        <v>1932</v>
      </c>
      <c r="L42" s="487"/>
      <c r="M42" s="494">
        <v>772800</v>
      </c>
      <c r="N42" s="495"/>
      <c r="O42" s="477">
        <v>2017</v>
      </c>
      <c r="P42" s="487"/>
      <c r="Q42" s="477">
        <v>806800</v>
      </c>
      <c r="R42" s="487"/>
      <c r="S42" s="477">
        <f t="shared" si="7"/>
        <v>7358</v>
      </c>
      <c r="T42" s="487">
        <f t="shared" si="9"/>
        <v>0</v>
      </c>
      <c r="U42" s="477">
        <f t="shared" si="8"/>
        <v>2943200</v>
      </c>
      <c r="V42" s="478"/>
      <c r="X42" s="96"/>
      <c r="Y42" s="97"/>
    </row>
    <row r="43" spans="1:25" ht="21.75" customHeight="1">
      <c r="A43" s="458" t="s">
        <v>166</v>
      </c>
      <c r="B43" s="459"/>
      <c r="C43" s="504">
        <v>4725</v>
      </c>
      <c r="D43" s="487"/>
      <c r="E43" s="477">
        <v>1890000</v>
      </c>
      <c r="F43" s="487"/>
      <c r="G43" s="477">
        <v>4972</v>
      </c>
      <c r="H43" s="487"/>
      <c r="I43" s="477">
        <v>1988800</v>
      </c>
      <c r="J43" s="487"/>
      <c r="K43" s="477">
        <v>4903</v>
      </c>
      <c r="L43" s="487"/>
      <c r="M43" s="494">
        <v>1961200</v>
      </c>
      <c r="N43" s="495"/>
      <c r="O43" s="477">
        <v>4801</v>
      </c>
      <c r="P43" s="487"/>
      <c r="Q43" s="477">
        <v>1920400</v>
      </c>
      <c r="R43" s="487"/>
      <c r="S43" s="477">
        <f t="shared" si="7"/>
        <v>19401</v>
      </c>
      <c r="T43" s="487">
        <f t="shared" si="9"/>
        <v>0</v>
      </c>
      <c r="U43" s="477">
        <f t="shared" si="8"/>
        <v>7760400</v>
      </c>
      <c r="V43" s="478"/>
      <c r="X43" s="96"/>
      <c r="Y43" s="97"/>
    </row>
    <row r="44" spans="1:25" ht="21.75" customHeight="1">
      <c r="A44" s="458" t="s">
        <v>167</v>
      </c>
      <c r="B44" s="460"/>
      <c r="C44" s="504">
        <v>5651</v>
      </c>
      <c r="D44" s="487"/>
      <c r="E44" s="477">
        <v>2260400</v>
      </c>
      <c r="F44" s="487"/>
      <c r="G44" s="477">
        <v>5729</v>
      </c>
      <c r="H44" s="487"/>
      <c r="I44" s="477">
        <v>2291600</v>
      </c>
      <c r="J44" s="487"/>
      <c r="K44" s="477">
        <v>5674</v>
      </c>
      <c r="L44" s="487"/>
      <c r="M44" s="494">
        <v>2269600</v>
      </c>
      <c r="N44" s="495"/>
      <c r="O44" s="477">
        <v>5542</v>
      </c>
      <c r="P44" s="487"/>
      <c r="Q44" s="477">
        <v>2216800</v>
      </c>
      <c r="R44" s="487"/>
      <c r="S44" s="477">
        <f t="shared" si="7"/>
        <v>22596</v>
      </c>
      <c r="T44" s="487">
        <f t="shared" si="9"/>
        <v>0</v>
      </c>
      <c r="U44" s="477">
        <f t="shared" si="8"/>
        <v>9038400</v>
      </c>
      <c r="V44" s="478"/>
      <c r="X44" s="96"/>
      <c r="Y44" s="97"/>
    </row>
    <row r="45" spans="1:25" ht="21.75" customHeight="1">
      <c r="A45" s="458" t="s">
        <v>217</v>
      </c>
      <c r="B45" s="459"/>
      <c r="C45" s="504">
        <v>2338</v>
      </c>
      <c r="D45" s="487"/>
      <c r="E45" s="477">
        <v>935200</v>
      </c>
      <c r="F45" s="487"/>
      <c r="G45" s="521">
        <v>2451</v>
      </c>
      <c r="H45" s="522"/>
      <c r="I45" s="477">
        <v>980400</v>
      </c>
      <c r="J45" s="487"/>
      <c r="K45" s="477">
        <v>2478</v>
      </c>
      <c r="L45" s="487"/>
      <c r="M45" s="494">
        <v>991200</v>
      </c>
      <c r="N45" s="495"/>
      <c r="O45" s="477">
        <v>2504</v>
      </c>
      <c r="P45" s="487"/>
      <c r="Q45" s="477">
        <v>1001600</v>
      </c>
      <c r="R45" s="487"/>
      <c r="S45" s="477">
        <f t="shared" si="7"/>
        <v>9771</v>
      </c>
      <c r="T45" s="487">
        <f>SUM(H45,N45)</f>
        <v>0</v>
      </c>
      <c r="U45" s="477">
        <f t="shared" si="8"/>
        <v>3908400</v>
      </c>
      <c r="V45" s="478"/>
      <c r="X45" s="96"/>
      <c r="Y45" s="97"/>
    </row>
    <row r="46" spans="1:25" ht="21.75" customHeight="1">
      <c r="A46" s="461" t="s">
        <v>223</v>
      </c>
      <c r="B46" s="462"/>
      <c r="C46" s="505">
        <v>899</v>
      </c>
      <c r="D46" s="488"/>
      <c r="E46" s="479">
        <v>359600</v>
      </c>
      <c r="F46" s="488"/>
      <c r="G46" s="500">
        <v>976</v>
      </c>
      <c r="H46" s="501"/>
      <c r="I46" s="479">
        <v>390400</v>
      </c>
      <c r="J46" s="488"/>
      <c r="K46" s="479">
        <v>972</v>
      </c>
      <c r="L46" s="488"/>
      <c r="M46" s="496">
        <v>388800</v>
      </c>
      <c r="N46" s="497"/>
      <c r="O46" s="479">
        <v>933</v>
      </c>
      <c r="P46" s="488"/>
      <c r="Q46" s="479">
        <v>373200</v>
      </c>
      <c r="R46" s="488"/>
      <c r="S46" s="479">
        <f t="shared" si="7"/>
        <v>3780</v>
      </c>
      <c r="T46" s="488">
        <f t="shared" si="9"/>
        <v>0</v>
      </c>
      <c r="U46" s="479">
        <f t="shared" si="8"/>
        <v>1512000</v>
      </c>
      <c r="V46" s="480"/>
      <c r="X46" s="96"/>
      <c r="Y46" s="97"/>
    </row>
    <row r="47" spans="1:25" ht="21.75" customHeight="1" thickBot="1">
      <c r="A47" s="463" t="s">
        <v>226</v>
      </c>
      <c r="B47" s="464"/>
      <c r="C47" s="508">
        <v>2914</v>
      </c>
      <c r="D47" s="509"/>
      <c r="E47" s="426">
        <v>1165600</v>
      </c>
      <c r="F47" s="427"/>
      <c r="G47" s="426">
        <v>3205</v>
      </c>
      <c r="H47" s="427"/>
      <c r="I47" s="426">
        <v>1282000</v>
      </c>
      <c r="J47" s="427"/>
      <c r="K47" s="426">
        <v>3363</v>
      </c>
      <c r="L47" s="427"/>
      <c r="M47" s="426">
        <v>1345200</v>
      </c>
      <c r="N47" s="427"/>
      <c r="O47" s="426">
        <v>3226</v>
      </c>
      <c r="P47" s="427"/>
      <c r="Q47" s="426">
        <v>1290400</v>
      </c>
      <c r="R47" s="427"/>
      <c r="S47" s="426">
        <f t="shared" si="7"/>
        <v>12708</v>
      </c>
      <c r="T47" s="427">
        <f>SUM(H47,N47)</f>
        <v>0</v>
      </c>
      <c r="U47" s="483">
        <f t="shared" si="8"/>
        <v>5083200</v>
      </c>
      <c r="V47" s="484"/>
      <c r="X47" s="96"/>
      <c r="Y47" s="97"/>
    </row>
    <row r="48" spans="1:25" ht="21.75" customHeight="1" thickBot="1" thickTop="1">
      <c r="A48" s="454" t="s">
        <v>125</v>
      </c>
      <c r="B48" s="455"/>
      <c r="C48" s="506">
        <f>SUM(C39:C47)</f>
        <v>23621</v>
      </c>
      <c r="D48" s="507"/>
      <c r="E48" s="492">
        <f>SUM(E39:F47)</f>
        <v>9162190</v>
      </c>
      <c r="F48" s="493"/>
      <c r="G48" s="502">
        <f>SUM(G39:H47)</f>
        <v>24895</v>
      </c>
      <c r="H48" s="503"/>
      <c r="I48" s="492">
        <f>SUM(I39:J47)</f>
        <v>9630780</v>
      </c>
      <c r="J48" s="493"/>
      <c r="K48" s="492">
        <f>SUM(K39:L47)</f>
        <v>24884</v>
      </c>
      <c r="L48" s="493"/>
      <c r="M48" s="492">
        <f>SUM(M39:N47)</f>
        <v>9663140</v>
      </c>
      <c r="N48" s="493"/>
      <c r="O48" s="492">
        <f>SUM(O39:P47)</f>
        <v>24469</v>
      </c>
      <c r="P48" s="493"/>
      <c r="Q48" s="492">
        <f>SUM(Q39:R47)</f>
        <v>9500270</v>
      </c>
      <c r="R48" s="493"/>
      <c r="S48" s="489">
        <f t="shared" si="7"/>
        <v>97869</v>
      </c>
      <c r="T48" s="490"/>
      <c r="U48" s="481">
        <f t="shared" si="8"/>
        <v>37956380</v>
      </c>
      <c r="V48" s="482"/>
      <c r="X48" s="98"/>
      <c r="Y48" s="99"/>
    </row>
  </sheetData>
  <mergeCells count="411">
    <mergeCell ref="E45:F45"/>
    <mergeCell ref="G45:H45"/>
    <mergeCell ref="I45:J45"/>
    <mergeCell ref="K45:L45"/>
    <mergeCell ref="I22:J22"/>
    <mergeCell ref="K22:L22"/>
    <mergeCell ref="M22:N22"/>
    <mergeCell ref="O22:P22"/>
    <mergeCell ref="I21:J21"/>
    <mergeCell ref="K21:L21"/>
    <mergeCell ref="M21:N21"/>
    <mergeCell ref="O21:P21"/>
    <mergeCell ref="I20:J20"/>
    <mergeCell ref="K20:L20"/>
    <mergeCell ref="M20:N20"/>
    <mergeCell ref="O20:P20"/>
    <mergeCell ref="A20:B22"/>
    <mergeCell ref="C20:D20"/>
    <mergeCell ref="E20:F20"/>
    <mergeCell ref="G20:H20"/>
    <mergeCell ref="C21:D21"/>
    <mergeCell ref="E21:F21"/>
    <mergeCell ref="G21:H21"/>
    <mergeCell ref="C22:D22"/>
    <mergeCell ref="E22:F22"/>
    <mergeCell ref="G22:H22"/>
    <mergeCell ref="K14:L14"/>
    <mergeCell ref="E44:F44"/>
    <mergeCell ref="E46:F46"/>
    <mergeCell ref="E48:F48"/>
    <mergeCell ref="G42:H42"/>
    <mergeCell ref="G43:H43"/>
    <mergeCell ref="K15:L15"/>
    <mergeCell ref="K16:L16"/>
    <mergeCell ref="K17:L17"/>
    <mergeCell ref="K18:L18"/>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3:R23"/>
    <mergeCell ref="Q24:R24"/>
    <mergeCell ref="Q20:R20"/>
    <mergeCell ref="Q21:R21"/>
    <mergeCell ref="Q22:R22"/>
    <mergeCell ref="Q25:R25"/>
    <mergeCell ref="Q29:R29"/>
    <mergeCell ref="Q30:R30"/>
    <mergeCell ref="Q31:R31"/>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3:T23"/>
    <mergeCell ref="S24:T24"/>
    <mergeCell ref="S20:T20"/>
    <mergeCell ref="S21:T21"/>
    <mergeCell ref="S22:T22"/>
    <mergeCell ref="S25:T25"/>
    <mergeCell ref="S29:T29"/>
    <mergeCell ref="S30:T30"/>
    <mergeCell ref="S31:T31"/>
    <mergeCell ref="S26:T26"/>
    <mergeCell ref="S27:T27"/>
    <mergeCell ref="S28:T28"/>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3:V23"/>
    <mergeCell ref="U24:V24"/>
    <mergeCell ref="U20:V20"/>
    <mergeCell ref="U21:V21"/>
    <mergeCell ref="U22:V22"/>
    <mergeCell ref="U25:V25"/>
    <mergeCell ref="U29:V29"/>
    <mergeCell ref="U30:V30"/>
    <mergeCell ref="U31:V31"/>
    <mergeCell ref="U26:V26"/>
    <mergeCell ref="U27:V27"/>
    <mergeCell ref="U28:V28"/>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3:P23"/>
    <mergeCell ref="O24:P24"/>
    <mergeCell ref="O25:P25"/>
    <mergeCell ref="O29:P29"/>
    <mergeCell ref="O30:P30"/>
    <mergeCell ref="O31:P31"/>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3:N23"/>
    <mergeCell ref="M24:N24"/>
    <mergeCell ref="M25:N25"/>
    <mergeCell ref="M29:N29"/>
    <mergeCell ref="M30:N30"/>
    <mergeCell ref="M31:N31"/>
    <mergeCell ref="K6:L6"/>
    <mergeCell ref="K7:L7"/>
    <mergeCell ref="K8:L8"/>
    <mergeCell ref="K9:L9"/>
    <mergeCell ref="K10:L10"/>
    <mergeCell ref="K11:L11"/>
    <mergeCell ref="K12:L12"/>
    <mergeCell ref="K13:L13"/>
    <mergeCell ref="K19:L19"/>
    <mergeCell ref="K23:L23"/>
    <mergeCell ref="K24:L24"/>
    <mergeCell ref="K25:L25"/>
    <mergeCell ref="K29:L29"/>
    <mergeCell ref="K30:L30"/>
    <mergeCell ref="K31:L31"/>
    <mergeCell ref="I5:J5"/>
    <mergeCell ref="I15:J15"/>
    <mergeCell ref="I16:J16"/>
    <mergeCell ref="I17:J17"/>
    <mergeCell ref="I18:J18"/>
    <mergeCell ref="I19:J19"/>
    <mergeCell ref="I23:J23"/>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3:F23"/>
    <mergeCell ref="E24:F24"/>
    <mergeCell ref="E25:F25"/>
    <mergeCell ref="E29:F29"/>
    <mergeCell ref="E30:F30"/>
    <mergeCell ref="E31:F31"/>
    <mergeCell ref="G7:H7"/>
    <mergeCell ref="G8:H8"/>
    <mergeCell ref="G9:H9"/>
    <mergeCell ref="G10:H10"/>
    <mergeCell ref="G11:H11"/>
    <mergeCell ref="G12:H12"/>
    <mergeCell ref="G13:H13"/>
    <mergeCell ref="G14:H14"/>
    <mergeCell ref="G15:H15"/>
    <mergeCell ref="G16:H16"/>
    <mergeCell ref="G17:H17"/>
    <mergeCell ref="G18:H18"/>
    <mergeCell ref="G19:H19"/>
    <mergeCell ref="G23:H23"/>
    <mergeCell ref="G24:H24"/>
    <mergeCell ref="G25:H25"/>
    <mergeCell ref="G29:H29"/>
    <mergeCell ref="G30:H30"/>
    <mergeCell ref="G31:H31"/>
    <mergeCell ref="I7:J7"/>
    <mergeCell ref="I8:J8"/>
    <mergeCell ref="I9:J9"/>
    <mergeCell ref="I10:J10"/>
    <mergeCell ref="I11:J11"/>
    <mergeCell ref="I12:J12"/>
    <mergeCell ref="I13:J13"/>
    <mergeCell ref="I14:J14"/>
    <mergeCell ref="I24:J24"/>
    <mergeCell ref="I25:J25"/>
    <mergeCell ref="I29:J29"/>
    <mergeCell ref="I30:J30"/>
    <mergeCell ref="I26:J26"/>
    <mergeCell ref="I27:J27"/>
    <mergeCell ref="I28:J28"/>
    <mergeCell ref="I31:J31"/>
    <mergeCell ref="C8:D8"/>
    <mergeCell ref="C9:D9"/>
    <mergeCell ref="C10:D10"/>
    <mergeCell ref="C11:D11"/>
    <mergeCell ref="C12:D12"/>
    <mergeCell ref="C13:D13"/>
    <mergeCell ref="C14:D14"/>
    <mergeCell ref="C15:D15"/>
    <mergeCell ref="C16:D16"/>
    <mergeCell ref="C30:D30"/>
    <mergeCell ref="C17:D17"/>
    <mergeCell ref="C18:D18"/>
    <mergeCell ref="C19:D19"/>
    <mergeCell ref="C23:D23"/>
    <mergeCell ref="A1:O1"/>
    <mergeCell ref="C31:D31"/>
    <mergeCell ref="A6:D6"/>
    <mergeCell ref="A7:D7"/>
    <mergeCell ref="A8:B10"/>
    <mergeCell ref="A11:B13"/>
    <mergeCell ref="A14:B16"/>
    <mergeCell ref="A17:B19"/>
    <mergeCell ref="A23:B25"/>
    <mergeCell ref="A29:B31"/>
    <mergeCell ref="E41:F41"/>
    <mergeCell ref="E42:F42"/>
    <mergeCell ref="E43:F43"/>
    <mergeCell ref="G40:H40"/>
    <mergeCell ref="G41:H41"/>
    <mergeCell ref="N3:V3"/>
    <mergeCell ref="E39:F39"/>
    <mergeCell ref="G39:H39"/>
    <mergeCell ref="E40:F40"/>
    <mergeCell ref="A33:V33"/>
    <mergeCell ref="A35:J35"/>
    <mergeCell ref="N36:V36"/>
    <mergeCell ref="C24:D24"/>
    <mergeCell ref="C25:D25"/>
    <mergeCell ref="C29:D29"/>
    <mergeCell ref="C39:D39"/>
    <mergeCell ref="C40:D40"/>
    <mergeCell ref="C41:D41"/>
    <mergeCell ref="C42:D42"/>
    <mergeCell ref="C43:D43"/>
    <mergeCell ref="C44:D44"/>
    <mergeCell ref="C46:D46"/>
    <mergeCell ref="C48:D48"/>
    <mergeCell ref="C45:D45"/>
    <mergeCell ref="C47:D47"/>
    <mergeCell ref="G44:H44"/>
    <mergeCell ref="G46:H46"/>
    <mergeCell ref="G48:H48"/>
    <mergeCell ref="I39:J39"/>
    <mergeCell ref="I40:J40"/>
    <mergeCell ref="I41:J41"/>
    <mergeCell ref="I42:J42"/>
    <mergeCell ref="I43:J43"/>
    <mergeCell ref="I44:J44"/>
    <mergeCell ref="I46:J46"/>
    <mergeCell ref="I48:J48"/>
    <mergeCell ref="K39:L39"/>
    <mergeCell ref="K40:L40"/>
    <mergeCell ref="K41:L41"/>
    <mergeCell ref="K42:L42"/>
    <mergeCell ref="K43:L43"/>
    <mergeCell ref="K44:L44"/>
    <mergeCell ref="K46:L46"/>
    <mergeCell ref="K48:L48"/>
    <mergeCell ref="M39:N39"/>
    <mergeCell ref="M40:N40"/>
    <mergeCell ref="M41:N41"/>
    <mergeCell ref="M42:N42"/>
    <mergeCell ref="M43:N43"/>
    <mergeCell ref="M44:N44"/>
    <mergeCell ref="M46:N46"/>
    <mergeCell ref="M48:N48"/>
    <mergeCell ref="M45:N45"/>
    <mergeCell ref="M47:N47"/>
    <mergeCell ref="O39:P39"/>
    <mergeCell ref="O40:P40"/>
    <mergeCell ref="O41:P41"/>
    <mergeCell ref="O42:P42"/>
    <mergeCell ref="O43:P43"/>
    <mergeCell ref="O44:P44"/>
    <mergeCell ref="O46:P46"/>
    <mergeCell ref="O48:P48"/>
    <mergeCell ref="O45:P45"/>
    <mergeCell ref="O47:P47"/>
    <mergeCell ref="Q39:R39"/>
    <mergeCell ref="Q40:R40"/>
    <mergeCell ref="Q41:R41"/>
    <mergeCell ref="Q42:R42"/>
    <mergeCell ref="Q43:R43"/>
    <mergeCell ref="Q44:R44"/>
    <mergeCell ref="Q46:R46"/>
    <mergeCell ref="Q48:R48"/>
    <mergeCell ref="Q45:R45"/>
    <mergeCell ref="Q47:R47"/>
    <mergeCell ref="S39:T39"/>
    <mergeCell ref="S40:T40"/>
    <mergeCell ref="S41:T41"/>
    <mergeCell ref="S42:T42"/>
    <mergeCell ref="S43:T43"/>
    <mergeCell ref="S44:T44"/>
    <mergeCell ref="S46:T46"/>
    <mergeCell ref="S48:T48"/>
    <mergeCell ref="S45:T45"/>
    <mergeCell ref="S47:T47"/>
    <mergeCell ref="U39:V39"/>
    <mergeCell ref="U40:V40"/>
    <mergeCell ref="U41:V41"/>
    <mergeCell ref="U42:V42"/>
    <mergeCell ref="U43:V43"/>
    <mergeCell ref="U44:V44"/>
    <mergeCell ref="U46:V46"/>
    <mergeCell ref="U48:V48"/>
    <mergeCell ref="U45:V45"/>
    <mergeCell ref="U47:V47"/>
    <mergeCell ref="A37:B38"/>
    <mergeCell ref="C37:F37"/>
    <mergeCell ref="C38:D38"/>
    <mergeCell ref="E38:F38"/>
    <mergeCell ref="G37:J37"/>
    <mergeCell ref="G38:H38"/>
    <mergeCell ref="I38:J38"/>
    <mergeCell ref="K38:L38"/>
    <mergeCell ref="S38:T38"/>
    <mergeCell ref="U38:V38"/>
    <mergeCell ref="S37:V37"/>
    <mergeCell ref="M38:N38"/>
    <mergeCell ref="K37:N37"/>
    <mergeCell ref="O37:R37"/>
    <mergeCell ref="O38:P38"/>
    <mergeCell ref="Q38:R38"/>
    <mergeCell ref="A48:B48"/>
    <mergeCell ref="A39:B39"/>
    <mergeCell ref="A40:B40"/>
    <mergeCell ref="A41:B41"/>
    <mergeCell ref="A42:B42"/>
    <mergeCell ref="A43:B43"/>
    <mergeCell ref="A44:B44"/>
    <mergeCell ref="A46:B46"/>
    <mergeCell ref="A45:B45"/>
    <mergeCell ref="A47:B47"/>
    <mergeCell ref="A26:B28"/>
    <mergeCell ref="C26:D26"/>
    <mergeCell ref="E26:F26"/>
    <mergeCell ref="G26:H26"/>
    <mergeCell ref="C27:D27"/>
    <mergeCell ref="E27:F27"/>
    <mergeCell ref="G27:H27"/>
    <mergeCell ref="C28:D28"/>
    <mergeCell ref="E28:F28"/>
    <mergeCell ref="G28:H28"/>
    <mergeCell ref="K26:L26"/>
    <mergeCell ref="M26:N26"/>
    <mergeCell ref="O26:P26"/>
    <mergeCell ref="Q26:R26"/>
    <mergeCell ref="K27:L27"/>
    <mergeCell ref="M27:N27"/>
    <mergeCell ref="O27:P27"/>
    <mergeCell ref="Q27:R27"/>
    <mergeCell ref="K28:L28"/>
    <mergeCell ref="M28:N28"/>
    <mergeCell ref="O28:P28"/>
    <mergeCell ref="Q28:R28"/>
    <mergeCell ref="E47:F47"/>
    <mergeCell ref="G47:H47"/>
    <mergeCell ref="I47:J47"/>
    <mergeCell ref="K47:L47"/>
  </mergeCells>
  <printOptions/>
  <pageMargins left="0.984251968503937" right="0.7874015748031497" top="0.7874015748031497" bottom="0.5905511811023623" header="0.5118110236220472" footer="0.31496062992125984"/>
  <pageSetup horizontalDpi="300" verticalDpi="300" orientation="portrait" paperSize="9" scale="75" r:id="rId2"/>
  <headerFooter alignWithMargins="0">
    <oddFooter>&amp;C&amp;14 27</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44" customWidth="1"/>
    <col min="2" max="8" width="10.25390625" style="44" customWidth="1"/>
    <col min="9" max="10" width="10.50390625" style="44" bestFit="1" customWidth="1"/>
    <col min="11" max="11" width="2.625" style="44" customWidth="1"/>
    <col min="12" max="16384" width="9.00390625" style="44" customWidth="1"/>
  </cols>
  <sheetData>
    <row r="1" s="45" customFormat="1" ht="18" customHeight="1">
      <c r="A1" s="45" t="s">
        <v>133</v>
      </c>
    </row>
    <row r="2" s="45" customFormat="1" ht="18" customHeight="1">
      <c r="A2" t="s">
        <v>196</v>
      </c>
    </row>
    <row r="3" s="45" customFormat="1" ht="18" customHeight="1">
      <c r="A3" s="45" t="s">
        <v>197</v>
      </c>
    </row>
    <row r="4" ht="15" customHeight="1" thickBot="1">
      <c r="H4" s="44" t="s">
        <v>52</v>
      </c>
    </row>
    <row r="5" spans="1:8" s="74" customFormat="1" ht="21" customHeight="1">
      <c r="A5" s="189"/>
      <c r="B5" s="168" t="s">
        <v>53</v>
      </c>
      <c r="C5" s="168" t="s">
        <v>142</v>
      </c>
      <c r="D5" s="168" t="s">
        <v>55</v>
      </c>
      <c r="E5" s="168" t="s">
        <v>10</v>
      </c>
      <c r="F5" s="168" t="s">
        <v>11</v>
      </c>
      <c r="G5" s="168" t="s">
        <v>12</v>
      </c>
      <c r="H5" s="168" t="s">
        <v>13</v>
      </c>
    </row>
    <row r="6" spans="1:8" s="74" customFormat="1" ht="21" customHeight="1">
      <c r="A6" s="190" t="s">
        <v>148</v>
      </c>
      <c r="B6" s="76">
        <v>684</v>
      </c>
      <c r="C6" s="76">
        <v>666</v>
      </c>
      <c r="D6" s="76">
        <v>684</v>
      </c>
      <c r="E6" s="76">
        <v>649</v>
      </c>
      <c r="F6" s="76">
        <v>539</v>
      </c>
      <c r="G6" s="76">
        <v>573</v>
      </c>
      <c r="H6" s="76">
        <v>548</v>
      </c>
    </row>
    <row r="7" spans="1:8" s="74" customFormat="1" ht="21" customHeight="1" thickBot="1">
      <c r="A7" s="191" t="s">
        <v>28</v>
      </c>
      <c r="B7" s="192">
        <v>3345755</v>
      </c>
      <c r="C7" s="192">
        <v>3373750</v>
      </c>
      <c r="D7" s="192">
        <v>3606221</v>
      </c>
      <c r="E7" s="192">
        <v>3289503</v>
      </c>
      <c r="F7" s="192">
        <v>1601844</v>
      </c>
      <c r="G7" s="192">
        <v>1641549</v>
      </c>
      <c r="H7" s="192">
        <v>1594063</v>
      </c>
    </row>
    <row r="8" ht="18" customHeight="1" thickBot="1"/>
    <row r="9" spans="1:8" s="74" customFormat="1" ht="21" customHeight="1">
      <c r="A9" s="168" t="s">
        <v>108</v>
      </c>
      <c r="B9" s="168" t="s">
        <v>109</v>
      </c>
      <c r="C9" s="168" t="s">
        <v>110</v>
      </c>
      <c r="D9" s="168" t="s">
        <v>111</v>
      </c>
      <c r="E9" s="194" t="s">
        <v>149</v>
      </c>
      <c r="F9" s="195" t="s">
        <v>233</v>
      </c>
      <c r="G9" s="196" t="s">
        <v>234</v>
      </c>
      <c r="H9" s="197" t="s">
        <v>188</v>
      </c>
    </row>
    <row r="10" spans="1:8" s="74" customFormat="1" ht="21" customHeight="1">
      <c r="A10" s="77">
        <v>563</v>
      </c>
      <c r="B10" s="77">
        <v>528</v>
      </c>
      <c r="C10" s="77">
        <v>500</v>
      </c>
      <c r="D10" s="77">
        <v>546</v>
      </c>
      <c r="E10" s="81">
        <v>528</v>
      </c>
      <c r="F10" s="164">
        <f>SUM(B6:H6,A10:E10)</f>
        <v>7008</v>
      </c>
      <c r="G10" s="165">
        <v>9299</v>
      </c>
      <c r="H10" s="198">
        <f>F10/G10</f>
        <v>0.7536294225185504</v>
      </c>
    </row>
    <row r="11" spans="1:8" s="74" customFormat="1" ht="21" customHeight="1" thickBot="1">
      <c r="A11" s="192">
        <v>1733780</v>
      </c>
      <c r="B11" s="192">
        <v>1469112</v>
      </c>
      <c r="C11" s="192">
        <v>1496129</v>
      </c>
      <c r="D11" s="192">
        <v>1453297</v>
      </c>
      <c r="E11" s="199">
        <v>1453020</v>
      </c>
      <c r="F11" s="200">
        <f>SUM(B7:H7,A11:E11)</f>
        <v>26058023</v>
      </c>
      <c r="G11" s="201">
        <v>42704663</v>
      </c>
      <c r="H11" s="202">
        <f>F11/G11</f>
        <v>0.6101915146830686</v>
      </c>
    </row>
    <row r="12" spans="2:8" s="74" customFormat="1" ht="12" customHeight="1">
      <c r="B12" s="80"/>
      <c r="C12" s="80"/>
      <c r="D12" s="80"/>
      <c r="E12" s="80"/>
      <c r="F12" s="80"/>
      <c r="G12" s="80"/>
      <c r="H12" s="80"/>
    </row>
    <row r="13" s="83" customFormat="1" ht="12">
      <c r="A13" s="83" t="s">
        <v>150</v>
      </c>
    </row>
    <row r="14" spans="1:10" s="83" customFormat="1" ht="32.25" customHeight="1">
      <c r="A14" s="568" t="s">
        <v>220</v>
      </c>
      <c r="B14" s="568"/>
      <c r="C14" s="568"/>
      <c r="D14" s="568"/>
      <c r="E14" s="568"/>
      <c r="F14" s="568"/>
      <c r="G14" s="568"/>
      <c r="H14" s="568"/>
      <c r="I14" s="84"/>
      <c r="J14" s="84"/>
    </row>
    <row r="15" spans="1:10" ht="15.75" customHeight="1">
      <c r="A15" s="82"/>
      <c r="B15" s="82"/>
      <c r="C15" s="82"/>
      <c r="D15" s="82"/>
      <c r="E15" s="82"/>
      <c r="F15" s="82"/>
      <c r="G15" s="82"/>
      <c r="H15" s="82"/>
      <c r="I15" s="51"/>
      <c r="J15" s="51"/>
    </row>
    <row r="16" s="45" customFormat="1" ht="18" customHeight="1">
      <c r="A16" s="45" t="s">
        <v>198</v>
      </c>
    </row>
    <row r="17" ht="15" customHeight="1" thickBot="1">
      <c r="H17" s="44" t="s">
        <v>52</v>
      </c>
    </row>
    <row r="18" spans="1:8" s="74" customFormat="1" ht="21" customHeight="1">
      <c r="A18" s="189"/>
      <c r="B18" s="168" t="s">
        <v>53</v>
      </c>
      <c r="C18" s="168" t="s">
        <v>142</v>
      </c>
      <c r="D18" s="168" t="s">
        <v>55</v>
      </c>
      <c r="E18" s="168" t="s">
        <v>10</v>
      </c>
      <c r="F18" s="168" t="s">
        <v>11</v>
      </c>
      <c r="G18" s="168" t="s">
        <v>12</v>
      </c>
      <c r="H18" s="168" t="s">
        <v>13</v>
      </c>
    </row>
    <row r="19" spans="1:8" s="74" customFormat="1" ht="21" customHeight="1">
      <c r="A19" s="190" t="s">
        <v>148</v>
      </c>
      <c r="B19" s="76">
        <v>48</v>
      </c>
      <c r="C19" s="76">
        <v>50</v>
      </c>
      <c r="D19" s="76">
        <v>54</v>
      </c>
      <c r="E19" s="76">
        <v>50</v>
      </c>
      <c r="F19" s="76">
        <v>121</v>
      </c>
      <c r="G19" s="76">
        <v>142</v>
      </c>
      <c r="H19" s="76">
        <v>141</v>
      </c>
    </row>
    <row r="20" spans="1:8" s="74" customFormat="1" ht="21" customHeight="1" thickBot="1">
      <c r="A20" s="191" t="s">
        <v>28</v>
      </c>
      <c r="B20" s="192">
        <v>269342</v>
      </c>
      <c r="C20" s="192">
        <v>251955</v>
      </c>
      <c r="D20" s="192">
        <v>288525</v>
      </c>
      <c r="E20" s="192">
        <v>244099</v>
      </c>
      <c r="F20" s="192">
        <v>731532</v>
      </c>
      <c r="G20" s="192">
        <v>792436</v>
      </c>
      <c r="H20" s="192">
        <v>723314</v>
      </c>
    </row>
    <row r="21" ht="18" customHeight="1" thickBot="1"/>
    <row r="22" spans="1:8" s="74" customFormat="1" ht="21" customHeight="1">
      <c r="A22" s="168" t="s">
        <v>108</v>
      </c>
      <c r="B22" s="168" t="s">
        <v>109</v>
      </c>
      <c r="C22" s="168" t="s">
        <v>110</v>
      </c>
      <c r="D22" s="168" t="s">
        <v>111</v>
      </c>
      <c r="E22" s="194" t="s">
        <v>149</v>
      </c>
      <c r="F22" s="195" t="s">
        <v>233</v>
      </c>
      <c r="G22" s="196" t="s">
        <v>234</v>
      </c>
      <c r="H22" s="197" t="s">
        <v>188</v>
      </c>
    </row>
    <row r="23" spans="1:8" s="74" customFormat="1" ht="21" customHeight="1">
      <c r="A23" s="77">
        <v>135</v>
      </c>
      <c r="B23" s="77">
        <v>130</v>
      </c>
      <c r="C23" s="77">
        <v>137</v>
      </c>
      <c r="D23" s="77">
        <v>132</v>
      </c>
      <c r="E23" s="81">
        <v>130</v>
      </c>
      <c r="F23" s="79">
        <f>SUM(B19:H19,A23:E23)</f>
        <v>1270</v>
      </c>
      <c r="G23" s="165">
        <v>592</v>
      </c>
      <c r="H23" s="198">
        <f>F23/G23</f>
        <v>2.14527027027027</v>
      </c>
    </row>
    <row r="24" spans="1:8" s="74" customFormat="1" ht="21" customHeight="1" thickBot="1">
      <c r="A24" s="192">
        <v>777318</v>
      </c>
      <c r="B24" s="192">
        <v>651876</v>
      </c>
      <c r="C24" s="192">
        <v>837643</v>
      </c>
      <c r="D24" s="192">
        <v>729589</v>
      </c>
      <c r="E24" s="203">
        <v>689961</v>
      </c>
      <c r="F24" s="204">
        <f>SUM(B20:H20,A24:E24)</f>
        <v>6987590</v>
      </c>
      <c r="G24" s="201">
        <v>2986844</v>
      </c>
      <c r="H24" s="202">
        <f>F24/G24</f>
        <v>2.3394559608737517</v>
      </c>
    </row>
    <row r="25" spans="2:8" s="74" customFormat="1" ht="9.75" customHeight="1">
      <c r="B25" s="80"/>
      <c r="C25" s="80"/>
      <c r="D25" s="80"/>
      <c r="E25" s="80"/>
      <c r="F25" s="80"/>
      <c r="G25" s="80"/>
      <c r="H25" s="80"/>
    </row>
    <row r="26" spans="1:8" ht="13.5">
      <c r="A26" s="83" t="s">
        <v>151</v>
      </c>
      <c r="B26" s="83"/>
      <c r="C26" s="83"/>
      <c r="D26" s="83"/>
      <c r="E26" s="83"/>
      <c r="F26" s="83"/>
      <c r="G26" s="83"/>
      <c r="H26" s="83"/>
    </row>
    <row r="27" spans="1:10" ht="45" customHeight="1">
      <c r="A27" s="568" t="s">
        <v>221</v>
      </c>
      <c r="B27" s="568"/>
      <c r="C27" s="568"/>
      <c r="D27" s="568"/>
      <c r="E27" s="568"/>
      <c r="F27" s="568"/>
      <c r="G27" s="568"/>
      <c r="H27" s="568"/>
      <c r="I27" s="51"/>
      <c r="J27" s="51"/>
    </row>
    <row r="28" ht="14.25" customHeight="1"/>
    <row r="29" spans="1:3" s="45" customFormat="1" ht="18" customHeight="1">
      <c r="A29" s="569" t="s">
        <v>199</v>
      </c>
      <c r="B29" s="569"/>
      <c r="C29" s="569"/>
    </row>
    <row r="30" spans="1:8" ht="15" customHeight="1" thickBot="1">
      <c r="A30" s="50"/>
      <c r="B30" s="50"/>
      <c r="C30" s="50"/>
      <c r="H30" s="44" t="s">
        <v>52</v>
      </c>
    </row>
    <row r="31" spans="1:8" s="74" customFormat="1" ht="21" customHeight="1">
      <c r="A31" s="193"/>
      <c r="B31" s="168" t="s">
        <v>53</v>
      </c>
      <c r="C31" s="168" t="s">
        <v>54</v>
      </c>
      <c r="D31" s="168" t="s">
        <v>104</v>
      </c>
      <c r="E31" s="168" t="s">
        <v>105</v>
      </c>
      <c r="F31" s="168" t="s">
        <v>106</v>
      </c>
      <c r="G31" s="168" t="s">
        <v>107</v>
      </c>
      <c r="H31" s="168" t="s">
        <v>112</v>
      </c>
    </row>
    <row r="32" spans="1:8" s="74" customFormat="1" ht="21" customHeight="1">
      <c r="A32" s="190" t="s">
        <v>148</v>
      </c>
      <c r="B32" s="77">
        <v>160</v>
      </c>
      <c r="C32" s="77">
        <v>163</v>
      </c>
      <c r="D32" s="77">
        <v>163</v>
      </c>
      <c r="E32" s="77">
        <v>166</v>
      </c>
      <c r="F32" s="77">
        <v>181</v>
      </c>
      <c r="G32" s="77">
        <v>172</v>
      </c>
      <c r="H32" s="77">
        <v>176</v>
      </c>
    </row>
    <row r="33" spans="1:8" s="74" customFormat="1" ht="21" customHeight="1" thickBot="1">
      <c r="A33" s="191" t="s">
        <v>28</v>
      </c>
      <c r="B33" s="192">
        <v>979465</v>
      </c>
      <c r="C33" s="192">
        <v>997806</v>
      </c>
      <c r="D33" s="192">
        <v>998100</v>
      </c>
      <c r="E33" s="192">
        <v>1016292</v>
      </c>
      <c r="F33" s="192">
        <v>1108205</v>
      </c>
      <c r="G33" s="192">
        <v>1052786</v>
      </c>
      <c r="H33" s="192">
        <v>1077289</v>
      </c>
    </row>
    <row r="34" ht="9" customHeight="1"/>
    <row r="35" ht="9" customHeight="1" thickBot="1"/>
    <row r="36" spans="1:8" s="74" customFormat="1" ht="21" customHeight="1">
      <c r="A36" s="168" t="s">
        <v>108</v>
      </c>
      <c r="B36" s="168" t="s">
        <v>109</v>
      </c>
      <c r="C36" s="168" t="s">
        <v>110</v>
      </c>
      <c r="D36" s="168" t="s">
        <v>63</v>
      </c>
      <c r="E36" s="205" t="s">
        <v>113</v>
      </c>
      <c r="F36" s="195" t="s">
        <v>235</v>
      </c>
      <c r="G36" s="196" t="s">
        <v>236</v>
      </c>
      <c r="H36" s="197" t="s">
        <v>188</v>
      </c>
    </row>
    <row r="37" spans="1:8" s="74" customFormat="1" ht="21" customHeight="1">
      <c r="A37" s="77">
        <v>177</v>
      </c>
      <c r="B37" s="77">
        <v>179</v>
      </c>
      <c r="C37" s="77">
        <v>182</v>
      </c>
      <c r="D37" s="77">
        <v>183</v>
      </c>
      <c r="E37" s="78">
        <v>190</v>
      </c>
      <c r="F37" s="79">
        <f>SUM(B32:H32)+SUM(A37:E37)</f>
        <v>2092</v>
      </c>
      <c r="G37" s="165">
        <v>1890</v>
      </c>
      <c r="H37" s="198">
        <f>F37/G37</f>
        <v>1.1068783068783068</v>
      </c>
    </row>
    <row r="38" spans="1:8" s="74" customFormat="1" ht="21" customHeight="1" thickBot="1">
      <c r="A38" s="192">
        <v>1083669</v>
      </c>
      <c r="B38" s="192">
        <v>1095553</v>
      </c>
      <c r="C38" s="192">
        <v>1113879</v>
      </c>
      <c r="D38" s="192">
        <v>1120283</v>
      </c>
      <c r="E38" s="199">
        <v>1163068</v>
      </c>
      <c r="F38" s="206">
        <f>SUM(B33:H33)+SUM(A38:E38)</f>
        <v>12806395</v>
      </c>
      <c r="G38" s="201">
        <v>11793280</v>
      </c>
      <c r="H38" s="202">
        <f>F38/G38</f>
        <v>1.0859061262006837</v>
      </c>
    </row>
    <row r="39" ht="10.5" customHeight="1"/>
    <row r="40" s="83" customFormat="1" ht="12">
      <c r="A40" s="83" t="s">
        <v>141</v>
      </c>
    </row>
    <row r="41" spans="1:10" s="83" customFormat="1" ht="32.25" customHeight="1">
      <c r="A41" s="568" t="s">
        <v>207</v>
      </c>
      <c r="B41" s="568"/>
      <c r="C41" s="568"/>
      <c r="D41" s="568"/>
      <c r="E41" s="568"/>
      <c r="F41" s="568"/>
      <c r="G41" s="568"/>
      <c r="H41" s="568"/>
      <c r="I41" s="84"/>
      <c r="J41" s="84"/>
    </row>
  </sheetData>
  <mergeCells count="4">
    <mergeCell ref="A41:H41"/>
    <mergeCell ref="A29:C29"/>
    <mergeCell ref="A14:H14"/>
    <mergeCell ref="A27:H27"/>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&amp;C&amp;10 28</oddFooter>
  </headerFooter>
</worksheet>
</file>

<file path=xl/worksheets/sheet8.xml><?xml version="1.0" encoding="utf-8"?>
<worksheet xmlns="http://schemas.openxmlformats.org/spreadsheetml/2006/main" xmlns:r="http://schemas.openxmlformats.org/officeDocument/2006/relationships">
  <dimension ref="A1:E33"/>
  <sheetViews>
    <sheetView workbookViewId="0" topLeftCell="A1">
      <selection activeCell="E7" sqref="E7"/>
    </sheetView>
  </sheetViews>
  <sheetFormatPr defaultColWidth="9.00390625" defaultRowHeight="24.75" customHeight="1"/>
  <cols>
    <col min="1" max="1" width="8.25390625" style="2" customWidth="1"/>
    <col min="2" max="4" width="10.875" style="2" customWidth="1"/>
    <col min="5" max="5" width="15.125" style="2" bestFit="1" customWidth="1"/>
    <col min="6" max="9" width="10.875" style="2" customWidth="1"/>
    <col min="10" max="16384" width="9.00390625" style="2" customWidth="1"/>
  </cols>
  <sheetData>
    <row r="1" spans="1:2" s="5" customFormat="1" ht="24.75" customHeight="1">
      <c r="A1" s="8" t="s">
        <v>44</v>
      </c>
      <c r="B1" s="9"/>
    </row>
    <row r="2" spans="1:2" s="5" customFormat="1" ht="24.75" customHeight="1">
      <c r="A2" s="8"/>
      <c r="B2" s="9"/>
    </row>
    <row r="3" spans="1:5" s="5" customFormat="1" ht="24.75" customHeight="1">
      <c r="A3" s="10" t="s">
        <v>39</v>
      </c>
      <c r="B3" s="11" t="s">
        <v>28</v>
      </c>
      <c r="D3" s="215"/>
      <c r="E3" s="215" t="s">
        <v>23</v>
      </c>
    </row>
    <row r="4" spans="1:5" s="5" customFormat="1" ht="24.75" customHeight="1">
      <c r="A4" s="12" t="s">
        <v>74</v>
      </c>
      <c r="B4" s="13">
        <f>ROUND('2 月別支給額'!$E$33/1000,0)</f>
        <v>1537769</v>
      </c>
      <c r="D4" s="215" t="s">
        <v>214</v>
      </c>
      <c r="E4" s="216">
        <f>ROUND('2 月別支給額'!$Q$65/1000,0)</f>
        <v>11298928</v>
      </c>
    </row>
    <row r="5" spans="1:5" s="4" customFormat="1" ht="24.75" customHeight="1">
      <c r="A5" s="12" t="s">
        <v>26</v>
      </c>
      <c r="B5" s="13">
        <f>ROUND('2 月別支給額'!$G$33/1000,0)</f>
        <v>1526011</v>
      </c>
      <c r="D5" s="217" t="s">
        <v>215</v>
      </c>
      <c r="E5" s="217">
        <f>ROUND('2 月別支給額'!$O$65/1000,0)</f>
        <v>14830378</v>
      </c>
    </row>
    <row r="6" spans="1:5" s="4" customFormat="1" ht="24.75" customHeight="1">
      <c r="A6" s="14" t="s">
        <v>9</v>
      </c>
      <c r="B6" s="15">
        <f>ROUND('2 月別支給額'!$I$33/1000,0)</f>
        <v>1598076</v>
      </c>
      <c r="D6" s="217" t="s">
        <v>216</v>
      </c>
      <c r="E6" s="217">
        <f>ROUND('2 月別支給額'!$M$65/1000,0)</f>
        <v>17238054</v>
      </c>
    </row>
    <row r="7" spans="1:5" ht="24.75" customHeight="1">
      <c r="A7" s="14" t="s">
        <v>10</v>
      </c>
      <c r="B7" s="15">
        <f>ROUND('2 月別支給額'!$K$33/1000,0)</f>
        <v>1552765</v>
      </c>
      <c r="D7" s="215" t="s">
        <v>237</v>
      </c>
      <c r="E7" s="217">
        <f>ROUND('2 月別支給額'!$K$65/1000,0)</f>
        <v>19486497</v>
      </c>
    </row>
    <row r="8" spans="1:2" ht="24.75" customHeight="1">
      <c r="A8" s="14" t="s">
        <v>11</v>
      </c>
      <c r="B8" s="15">
        <f>ROUND('2 月別支給額'!$M$33/1000,0)</f>
        <v>1655451</v>
      </c>
    </row>
    <row r="9" spans="1:2" ht="24.75" customHeight="1">
      <c r="A9" s="14" t="s">
        <v>12</v>
      </c>
      <c r="B9" s="15">
        <f>ROUND('2 月別支給額'!$O$33/1000,0)</f>
        <v>1657265</v>
      </c>
    </row>
    <row r="10" spans="1:2" ht="24.75" customHeight="1">
      <c r="A10" s="14" t="s">
        <v>13</v>
      </c>
      <c r="B10" s="15">
        <f>ROUND('2 月別支給額'!$Q$33/1000,0)</f>
        <v>1634876</v>
      </c>
    </row>
    <row r="11" spans="1:2" ht="24.75" customHeight="1">
      <c r="A11" s="14" t="s">
        <v>14</v>
      </c>
      <c r="B11" s="15">
        <f>ROUND('2 月別支給額'!$S$33/1000,0)</f>
        <v>1708423</v>
      </c>
    </row>
    <row r="12" spans="1:2" ht="24.75" customHeight="1">
      <c r="A12" s="14" t="s">
        <v>15</v>
      </c>
      <c r="B12" s="15">
        <f>ROUND('2 月別支給額'!$U$33/1000,0)</f>
        <v>1603094</v>
      </c>
    </row>
    <row r="13" spans="1:2" ht="24.75" customHeight="1">
      <c r="A13" s="14" t="s">
        <v>16</v>
      </c>
      <c r="B13" s="15">
        <f>ROUND('2 月別支給額'!$E$65/1000,0)</f>
        <v>1705796</v>
      </c>
    </row>
    <row r="14" spans="1:2" ht="24.75" customHeight="1">
      <c r="A14" s="14" t="s">
        <v>17</v>
      </c>
      <c r="B14" s="15">
        <f>ROUND('2 月別支給額'!$G$65/1000,0)</f>
        <v>1667549</v>
      </c>
    </row>
    <row r="15" spans="1:2" ht="24.75" customHeight="1">
      <c r="A15" s="14" t="s">
        <v>36</v>
      </c>
      <c r="B15" s="15">
        <f>ROUND('2 月別支給額'!$I$65/1000,0)</f>
        <v>1639421</v>
      </c>
    </row>
    <row r="16" spans="1:2" ht="24.75" customHeight="1">
      <c r="A16" s="10" t="s">
        <v>35</v>
      </c>
      <c r="B16" s="16">
        <f>SUM(B4:B15)</f>
        <v>19486496</v>
      </c>
    </row>
    <row r="18" ht="24.75" customHeight="1">
      <c r="A18" s="2" t="s">
        <v>45</v>
      </c>
    </row>
    <row r="20" spans="1:5" ht="24.75" customHeight="1">
      <c r="A20" s="10" t="s">
        <v>39</v>
      </c>
      <c r="B20" s="11" t="s">
        <v>38</v>
      </c>
      <c r="C20" s="6"/>
      <c r="D20" s="3" t="s">
        <v>76</v>
      </c>
      <c r="E20" s="11" t="s">
        <v>38</v>
      </c>
    </row>
    <row r="21" spans="1:5" ht="24.75" customHeight="1">
      <c r="A21" s="14" t="s">
        <v>74</v>
      </c>
      <c r="B21" s="17">
        <f>'3 支給限度額に対するサービス利用率'!E10</f>
        <v>44.26</v>
      </c>
      <c r="C21" s="7"/>
      <c r="D21" s="3" t="s">
        <v>46</v>
      </c>
      <c r="E21" s="23">
        <f>'3 支給限度額に対するサービス利用率'!T14</f>
        <v>41.839999999999996</v>
      </c>
    </row>
    <row r="22" spans="1:5" ht="24.75" customHeight="1">
      <c r="A22" s="14" t="s">
        <v>75</v>
      </c>
      <c r="B22" s="17">
        <f>'3 支給限度額に対するサービス利用率'!H10</f>
        <v>45.79</v>
      </c>
      <c r="C22" s="7"/>
      <c r="D22" s="3" t="s">
        <v>47</v>
      </c>
      <c r="E22" s="23">
        <f>'3 支給限度額に対するサービス利用率'!T15</f>
        <v>33.989999999999995</v>
      </c>
    </row>
    <row r="23" spans="1:5" ht="24.75" customHeight="1">
      <c r="A23" s="14" t="s">
        <v>9</v>
      </c>
      <c r="B23" s="17">
        <f>'3 支給限度額に対するサービス利用率'!K10</f>
        <v>43.9</v>
      </c>
      <c r="C23" s="7"/>
      <c r="D23" s="3" t="s">
        <v>48</v>
      </c>
      <c r="E23" s="23">
        <f>'3 支給限度額に対するサービス利用率'!T16</f>
        <v>44.519999999999996</v>
      </c>
    </row>
    <row r="24" spans="1:5" ht="24.75" customHeight="1">
      <c r="A24" s="14" t="s">
        <v>10</v>
      </c>
      <c r="B24" s="17">
        <f>'3 支給限度額に対するサービス利用率'!N10</f>
        <v>45.72</v>
      </c>
      <c r="C24" s="7"/>
      <c r="D24" s="3" t="s">
        <v>49</v>
      </c>
      <c r="E24" s="23">
        <f>'3 支給限度額に対するサービス利用率'!T17</f>
        <v>49.85</v>
      </c>
    </row>
    <row r="25" spans="1:5" ht="24.75" customHeight="1">
      <c r="A25" s="14" t="s">
        <v>11</v>
      </c>
      <c r="B25" s="17">
        <f>'3 支給限度額に対するサービス利用率'!Q10</f>
        <v>44.98</v>
      </c>
      <c r="C25" s="7"/>
      <c r="D25" s="3" t="s">
        <v>50</v>
      </c>
      <c r="E25" s="23">
        <f>'3 支給限度額に対するサービス利用率'!T18</f>
        <v>52.73</v>
      </c>
    </row>
    <row r="26" spans="1:5" ht="24.75" customHeight="1">
      <c r="A26" s="14" t="s">
        <v>12</v>
      </c>
      <c r="B26" s="17">
        <f>'3 支給限度額に対するサービス利用率'!T10</f>
        <v>44.59</v>
      </c>
      <c r="C26" s="7"/>
      <c r="D26" s="3" t="s">
        <v>51</v>
      </c>
      <c r="E26" s="23">
        <f>'3 支給限度額に対するサービス利用率'!T19</f>
        <v>53.879999999999995</v>
      </c>
    </row>
    <row r="27" spans="1:3" ht="24.75" customHeight="1">
      <c r="A27" s="14" t="s">
        <v>13</v>
      </c>
      <c r="B27" s="17">
        <f>'3 支給限度額に対するサービス利用率'!W10</f>
        <v>46.37</v>
      </c>
      <c r="C27" s="7"/>
    </row>
    <row r="28" spans="1:3" ht="24.75" customHeight="1">
      <c r="A28" s="14" t="s">
        <v>14</v>
      </c>
      <c r="B28" s="17">
        <f>'3 支給限度額に対するサービス利用率'!E20</f>
        <v>42.02</v>
      </c>
      <c r="C28" s="7"/>
    </row>
    <row r="29" spans="1:3" ht="24.75" customHeight="1">
      <c r="A29" s="14" t="s">
        <v>15</v>
      </c>
      <c r="B29" s="17">
        <f>'3 支給限度額に対するサービス利用率'!H20</f>
        <v>44.84</v>
      </c>
      <c r="C29" s="7"/>
    </row>
    <row r="30" spans="1:3" ht="24.75" customHeight="1">
      <c r="A30" s="14" t="s">
        <v>16</v>
      </c>
      <c r="B30" s="17">
        <f>'3 支給限度額に対するサービス利用率'!K20</f>
        <v>42.64</v>
      </c>
      <c r="C30" s="7"/>
    </row>
    <row r="31" spans="1:3" ht="24.75" customHeight="1">
      <c r="A31" s="14" t="s">
        <v>17</v>
      </c>
      <c r="B31" s="17">
        <f>'3 支給限度額に対するサービス利用率'!N20</f>
        <v>42.03</v>
      </c>
      <c r="C31" s="7"/>
    </row>
    <row r="32" spans="1:3" ht="24.75" customHeight="1">
      <c r="A32" s="14" t="s">
        <v>36</v>
      </c>
      <c r="B32" s="17">
        <f>'3 支給限度額に対するサービス利用率'!Q20</f>
        <v>45.48</v>
      </c>
      <c r="C32" s="22"/>
    </row>
    <row r="33" spans="1:2" ht="24.75" customHeight="1">
      <c r="A33" s="10" t="s">
        <v>40</v>
      </c>
      <c r="B33" s="17">
        <f>AVERAGE(B21:B32)</f>
        <v>44.385</v>
      </c>
    </row>
  </sheetData>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ama0023020</cp:lastModifiedBy>
  <cp:lastPrinted>2004-10-12T06:01:51Z</cp:lastPrinted>
  <dcterms:created xsi:type="dcterms:W3CDTF">2001-08-02T01:55:53Z</dcterms:created>
  <dcterms:modified xsi:type="dcterms:W3CDTF">2006-12-18T01:15:31Z</dcterms:modified>
  <cp:category/>
  <cp:version/>
  <cp:contentType/>
  <cp:contentStatus/>
</cp:coreProperties>
</file>