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9.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drawings/drawing1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56" yWindow="65386" windowWidth="14940" windowHeight="8550" tabRatio="607" activeTab="0"/>
  </bookViews>
  <sheets>
    <sheet name="１受給者状況" sheetId="1" r:id="rId1"/>
    <sheet name="１(3)受給者数" sheetId="2" r:id="rId2"/>
    <sheet name="2 月別支給額" sheetId="3" r:id="rId3"/>
    <sheet name="3 支給限度額に対するサービス利用率" sheetId="4" r:id="rId4"/>
    <sheet name="４高額介護サービス費支給状況　５　減免認定状況" sheetId="5" r:id="rId5"/>
    <sheet name="６尼崎市いきいき健康づくり事業" sheetId="6" r:id="rId6"/>
    <sheet name="７　一般施策" sheetId="7" r:id="rId7"/>
    <sheet name="グラフテーブル" sheetId="8" r:id="rId8"/>
  </sheets>
  <definedNames>
    <definedName name="_xlnm.Print_Area" localSheetId="1">'１(3)受給者数'!$A$1:$H$40</definedName>
    <definedName name="_xlnm.Print_Area" localSheetId="0">'１受給者状況'!$A$1:$AC$85</definedName>
    <definedName name="_xlnm.Print_Area" localSheetId="5">'６尼崎市いきいき健康づくり事業'!$A$1:$V$56</definedName>
    <definedName name="_xlnm.Print_Area" localSheetId="6">'７　一般施策'!$A$1:$H$41</definedName>
    <definedName name="_xlnm.Print_Area" localSheetId="7">'グラフテーブル'!$A$1:$H$34</definedName>
  </definedNames>
  <calcPr fullCalcOnLoad="1"/>
</workbook>
</file>

<file path=xl/sharedStrings.xml><?xml version="1.0" encoding="utf-8"?>
<sst xmlns="http://schemas.openxmlformats.org/spreadsheetml/2006/main" count="535" uniqueCount="198">
  <si>
    <t>訪問介護</t>
  </si>
  <si>
    <t>訪問入浴介護</t>
  </si>
  <si>
    <t>訪問看護</t>
  </si>
  <si>
    <t>訪問リハビリ</t>
  </si>
  <si>
    <t>通所介護</t>
  </si>
  <si>
    <t>通所リハビリ</t>
  </si>
  <si>
    <t>福祉用具貸与</t>
  </si>
  <si>
    <t>短期入所老健施設</t>
  </si>
  <si>
    <t>居宅療養管理指導</t>
  </si>
  <si>
    <t>痴呆対応型</t>
  </si>
  <si>
    <t>6月</t>
  </si>
  <si>
    <t>7月</t>
  </si>
  <si>
    <t>8月</t>
  </si>
  <si>
    <t>9月</t>
  </si>
  <si>
    <t>10月</t>
  </si>
  <si>
    <t>11月</t>
  </si>
  <si>
    <t>12月</t>
  </si>
  <si>
    <t>1月</t>
  </si>
  <si>
    <t>2月</t>
  </si>
  <si>
    <t>審査支払手数料</t>
  </si>
  <si>
    <t>高額介護サービス費</t>
  </si>
  <si>
    <t>居宅サービス計画費</t>
  </si>
  <si>
    <t>福祉用具購入費</t>
  </si>
  <si>
    <t>住宅改修費</t>
  </si>
  <si>
    <t>短期入所療養型</t>
  </si>
  <si>
    <t>短期入所特養</t>
  </si>
  <si>
    <t>保険給付費合計</t>
  </si>
  <si>
    <t>うち食費（再掲）</t>
  </si>
  <si>
    <t>サービス種類</t>
  </si>
  <si>
    <t>5月</t>
  </si>
  <si>
    <t>件数</t>
  </si>
  <si>
    <t>支給額</t>
  </si>
  <si>
    <t>訪問通所計</t>
  </si>
  <si>
    <t>短期入所計</t>
  </si>
  <si>
    <t>特定施設</t>
  </si>
  <si>
    <t>その他単品計</t>
  </si>
  <si>
    <t>施設サービス費</t>
  </si>
  <si>
    <t>介護福祉施設</t>
  </si>
  <si>
    <t>介護保健施設</t>
  </si>
  <si>
    <t>介護医療施設</t>
  </si>
  <si>
    <t>3月</t>
  </si>
  <si>
    <t>合計</t>
  </si>
  <si>
    <t>3月</t>
  </si>
  <si>
    <t>4月</t>
  </si>
  <si>
    <t>利用率</t>
  </si>
  <si>
    <t>対象月</t>
  </si>
  <si>
    <t>年平均</t>
  </si>
  <si>
    <t>受給率</t>
  </si>
  <si>
    <t>認定者数</t>
  </si>
  <si>
    <t>人数</t>
  </si>
  <si>
    <t>合　　　計</t>
  </si>
  <si>
    <r>
      <t>(</t>
    </r>
    <r>
      <rPr>
        <sz val="11"/>
        <rFont val="ＭＳ Ｐゴシック"/>
        <family val="0"/>
      </rPr>
      <t xml:space="preserve">1) </t>
    </r>
    <r>
      <rPr>
        <sz val="11"/>
        <rFont val="ＭＳ Ｐゴシック"/>
        <family val="0"/>
      </rPr>
      <t>保険給付費支給状況</t>
    </r>
  </si>
  <si>
    <r>
      <t>(</t>
    </r>
    <r>
      <rPr>
        <sz val="11"/>
        <rFont val="ＭＳ Ｐゴシック"/>
        <family val="0"/>
      </rPr>
      <t xml:space="preserve">2) </t>
    </r>
    <r>
      <rPr>
        <sz val="11"/>
        <rFont val="ＭＳ Ｐゴシック"/>
        <family val="0"/>
      </rPr>
      <t>支給限度額に対するサービス利用率</t>
    </r>
  </si>
  <si>
    <r>
      <t>（3</t>
    </r>
    <r>
      <rPr>
        <sz val="11"/>
        <rFont val="ＭＳ Ｐゴシック"/>
        <family val="0"/>
      </rPr>
      <t xml:space="preserve">) </t>
    </r>
    <r>
      <rPr>
        <sz val="11"/>
        <rFont val="ＭＳ Ｐゴシック"/>
        <family val="0"/>
      </rPr>
      <t>要介護（要支援）認定者に占めるサービス受給者数の割合</t>
    </r>
  </si>
  <si>
    <t>要支援</t>
  </si>
  <si>
    <t>要介護1</t>
  </si>
  <si>
    <t>要介護2</t>
  </si>
  <si>
    <t>要介護3</t>
  </si>
  <si>
    <t>要介護4</t>
  </si>
  <si>
    <t>要介護5</t>
  </si>
  <si>
    <t>（単位：円）</t>
  </si>
  <si>
    <t>４月</t>
  </si>
  <si>
    <t>５月</t>
  </si>
  <si>
    <t>６月</t>
  </si>
  <si>
    <t>７月</t>
  </si>
  <si>
    <t>８月</t>
  </si>
  <si>
    <t>９月</t>
  </si>
  <si>
    <t>１０月</t>
  </si>
  <si>
    <t>１１月</t>
  </si>
  <si>
    <t>１２月</t>
  </si>
  <si>
    <t>１月</t>
  </si>
  <si>
    <t>２月</t>
  </si>
  <si>
    <t>３月</t>
  </si>
  <si>
    <t>要介護１</t>
  </si>
  <si>
    <t>要介護２</t>
  </si>
  <si>
    <t>要介護３</t>
  </si>
  <si>
    <t>要介護４</t>
  </si>
  <si>
    <t>要介護５</t>
  </si>
  <si>
    <t>要支援</t>
  </si>
  <si>
    <t>単位数</t>
  </si>
  <si>
    <t>支給限度額</t>
  </si>
  <si>
    <t>受給 者数</t>
  </si>
  <si>
    <t>4月</t>
  </si>
  <si>
    <t>5月</t>
  </si>
  <si>
    <t>介護度</t>
  </si>
  <si>
    <t>計（平均）</t>
  </si>
  <si>
    <t>３　居宅サービス受給者の支給限度額に対するサービス利用率</t>
  </si>
  <si>
    <t>２　保険給付費月別支給額</t>
  </si>
  <si>
    <t>居宅サービス受給者</t>
  </si>
  <si>
    <t>施設サービス受給者</t>
  </si>
  <si>
    <t xml:space="preserve"> </t>
  </si>
  <si>
    <t>１　介護サービス受給者状況</t>
  </si>
  <si>
    <t>(1) 居宅介護（支援）サービス受給者数</t>
  </si>
  <si>
    <t>要介護１</t>
  </si>
  <si>
    <t>要介護２</t>
  </si>
  <si>
    <t>要介護３</t>
  </si>
  <si>
    <t>要介護４</t>
  </si>
  <si>
    <t>要介護５</t>
  </si>
  <si>
    <t>計</t>
  </si>
  <si>
    <t>(2)　施設別介護サービス受給者数</t>
  </si>
  <si>
    <t>介護老人　　　福祉施設</t>
  </si>
  <si>
    <t>介護老人　　　保健施設</t>
  </si>
  <si>
    <t>介護療養型　　　医療施設</t>
  </si>
  <si>
    <t>そ　の　他</t>
  </si>
  <si>
    <t>４　高額介護サービス費支給状況</t>
  </si>
  <si>
    <t>６　尼崎市いきいき健康づくり事業</t>
  </si>
  <si>
    <t>　</t>
  </si>
  <si>
    <t>６５～７４歳</t>
  </si>
  <si>
    <t>７５歳以上</t>
  </si>
  <si>
    <t>　</t>
  </si>
  <si>
    <t>男</t>
  </si>
  <si>
    <t>女</t>
  </si>
  <si>
    <t>ハーティ21</t>
  </si>
  <si>
    <t>体  育  館</t>
  </si>
  <si>
    <t>グンゼ</t>
  </si>
  <si>
    <t>会員</t>
  </si>
  <si>
    <t>会員以外</t>
  </si>
  <si>
    <t>ウッディ</t>
  </si>
  <si>
    <t>アクティス</t>
  </si>
  <si>
    <t>パシオ</t>
  </si>
  <si>
    <t>ルネサンス</t>
  </si>
  <si>
    <t>１０～１２月</t>
  </si>
  <si>
    <t>１～３月</t>
  </si>
  <si>
    <t>利用回数</t>
  </si>
  <si>
    <t>助成金額</t>
  </si>
  <si>
    <t>ハーティ21</t>
  </si>
  <si>
    <t>ウッディ</t>
  </si>
  <si>
    <t>アクティス</t>
  </si>
  <si>
    <t>パシオ</t>
  </si>
  <si>
    <t>ルネサンス</t>
  </si>
  <si>
    <t>６月</t>
  </si>
  <si>
    <t>７月</t>
  </si>
  <si>
    <t>８月</t>
  </si>
  <si>
    <t>９月</t>
  </si>
  <si>
    <t>１１月</t>
  </si>
  <si>
    <t>１２月</t>
  </si>
  <si>
    <t>１月</t>
  </si>
  <si>
    <t>２月</t>
  </si>
  <si>
    <t>１０月</t>
  </si>
  <si>
    <t>３月</t>
  </si>
  <si>
    <t>第1号被保険者</t>
  </si>
  <si>
    <t>第2号被保険者</t>
  </si>
  <si>
    <t>－</t>
  </si>
  <si>
    <t>　（１）　標準負担額減額認定</t>
  </si>
  <si>
    <t>市町村民税世帯非課税者等</t>
  </si>
  <si>
    <t>介護老人</t>
  </si>
  <si>
    <t>保健施設</t>
  </si>
  <si>
    <t>介護療養型</t>
  </si>
  <si>
    <t>医療施設</t>
  </si>
  <si>
    <t>老齢福祉年金受給者等</t>
  </si>
  <si>
    <t>　（２）　利用者負担減額・免除認定</t>
  </si>
  <si>
    <t>　（３）　介護老人福祉施設旧措置入所者に係る減額・免除認定</t>
  </si>
  <si>
    <t>世  帯  合  算</t>
  </si>
  <si>
    <t>合　計</t>
  </si>
  <si>
    <t>合　　計</t>
  </si>
  <si>
    <t>減　額（本人負担　3%～10%）</t>
  </si>
  <si>
    <t>免　除（本人負担　　　　　0%）</t>
  </si>
  <si>
    <t>特　　定　　標　　準　　負　　担</t>
  </si>
  <si>
    <t>利　　用　　者　　負　　担</t>
  </si>
  <si>
    <t>合　　計</t>
  </si>
  <si>
    <t>福祉施設</t>
  </si>
  <si>
    <t>※ いきいき健康づくり事業</t>
  </si>
  <si>
    <t>7　一般施策</t>
  </si>
  <si>
    <t>　（２）　家族介護用品支給事業</t>
  </si>
  <si>
    <r>
      <t xml:space="preserve"> </t>
    </r>
    <r>
      <rPr>
        <sz val="11"/>
        <rFont val="ＭＳ Ｐゴシック"/>
        <family val="0"/>
      </rPr>
      <t xml:space="preserve"> （１）　訪問介護利用者負担軽減措置</t>
    </r>
  </si>
  <si>
    <t>（単位：人）</t>
  </si>
  <si>
    <t>小計</t>
  </si>
  <si>
    <t>小　計</t>
  </si>
  <si>
    <t>　①　老齢福祉年金受給者等</t>
  </si>
  <si>
    <t>　　　支　給　額　　　　　　（円）</t>
  </si>
  <si>
    <t>　　　件　　 　数　　　　　　（件）</t>
  </si>
  <si>
    <t>　②　市町村民税世帯非課税者等</t>
  </si>
  <si>
    <t>　③　①及び②以外</t>
  </si>
  <si>
    <t>　④　合計</t>
  </si>
  <si>
    <t>５　減免認定状況　（平成13年3月31日現在）</t>
  </si>
  <si>
    <t>（単位：件）</t>
  </si>
  <si>
    <t>小計</t>
  </si>
  <si>
    <t>※ 家族介護用品支給事業</t>
  </si>
  <si>
    <t xml:space="preserve"> </t>
  </si>
  <si>
    <t>5月</t>
  </si>
  <si>
    <r>
      <t>　（１）　施設利用券交付状況（平成13年</t>
    </r>
    <r>
      <rPr>
        <sz val="11"/>
        <rFont val="ＭＳ Ｐゴシック"/>
        <family val="0"/>
      </rPr>
      <t>3月31日現在）</t>
    </r>
  </si>
  <si>
    <t>（単位：人）</t>
  </si>
  <si>
    <t>合　　　　計</t>
  </si>
  <si>
    <t>（２）　施設利用状況</t>
  </si>
  <si>
    <t>減　               額</t>
  </si>
  <si>
    <t>免　               除</t>
  </si>
  <si>
    <t>利　　  用　  　者　  　負  　　担</t>
  </si>
  <si>
    <t>支給件数</t>
  </si>
  <si>
    <t>3月</t>
  </si>
  <si>
    <t>※法施行時の訪問介護利用者に対する利用者負担軽減措置（高齢者）</t>
  </si>
  <si>
    <r>
      <t xml:space="preserve"> </t>
    </r>
    <r>
      <rPr>
        <sz val="11"/>
        <rFont val="ＭＳ Ｐゴシック"/>
        <family val="0"/>
      </rPr>
      <t xml:space="preserve">    </t>
    </r>
    <r>
      <rPr>
        <sz val="11"/>
        <rFont val="ＭＳ Ｐゴシック"/>
        <family val="0"/>
      </rPr>
      <t>①法施行時の訪問介護利用者に対する利用者負担軽減措置（高齢者）</t>
    </r>
  </si>
  <si>
    <t xml:space="preserve">   低所得者で重度（要介護４・５）の介護を要する高齢者等を介護している家族に対し、介護用品（紙おむつ等）を宅配し、介護者の精神的・経済的負担を軽減する。</t>
  </si>
  <si>
    <r>
      <t xml:space="preserve"> </t>
    </r>
    <r>
      <rPr>
        <sz val="11"/>
        <rFont val="ＭＳ Ｐゴシック"/>
        <family val="0"/>
      </rPr>
      <t xml:space="preserve">    ②障害者ホームヘルプサービス利用者に対する支援措置</t>
    </r>
  </si>
  <si>
    <t>※障害者ホームヘルプサービス利用者に対する支援措置</t>
  </si>
  <si>
    <t xml:space="preserve">   低所得世帯（所得税非課税世帯）であって、障害者施策によるホームヘルプサービスを利用していた者等について、当該サービスの利用者負担を平成16年度までの間３％とし、経済的負担の軽減を図る。</t>
  </si>
  <si>
    <t xml:space="preserve"> 　介護保険制度の主旨である予防の視点を重視し、介護が必要となる状態を引き起こす主な原因である生活習慣病などの予防のために、適度な運動を継続して行えるよう、スポーツ施設の利用料等の一部助成を行う。</t>
  </si>
  <si>
    <t>　　（単位）</t>
  </si>
  <si>
    <t xml:space="preserve"> 　法施行時にホームヘルプサービスを利用していた低所得高齢者（所得税非課税世帯）に対し、当該サービスの利用者負担を当面３年間３％とし、経済的負担の軽減を図る。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</si>
</sst>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quot;\-&quot;#,##0"/>
    <numFmt numFmtId="181" formatCode="0_);[Red]\(0\)"/>
    <numFmt numFmtId="182" formatCode="0.0%"/>
    <numFmt numFmtId="183" formatCode="0.0000000%"/>
    <numFmt numFmtId="184" formatCode="#,##0.00_ ;[Red]\-#,##0.00\ "/>
    <numFmt numFmtId="185" formatCode="[&lt;=999]000;[&lt;=99999]000\-00;000\-0000"/>
    <numFmt numFmtId="186" formatCode="mmm\-yyyy"/>
    <numFmt numFmtId="187" formatCode="0;[Red]0"/>
    <numFmt numFmtId="188" formatCode="0_ "/>
    <numFmt numFmtId="189" formatCode="[=0]#;General"/>
    <numFmt numFmtId="190" formatCode="[=0]#;g/\'\'\ \'\'"/>
    <numFmt numFmtId="191" formatCode="#,##0_ "/>
  </numFmts>
  <fonts count="32">
    <font>
      <sz val="11"/>
      <name val="ＭＳ Ｐゴシック"/>
      <family val="0"/>
    </font>
    <font>
      <sz val="9"/>
      <color indexed="8"/>
      <name val="Arial"/>
      <family val="2"/>
    </font>
    <font>
      <sz val="6"/>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9"/>
      <color indexed="8"/>
      <name val="ＭＳ Ｐ明朝"/>
      <family val="1"/>
    </font>
    <font>
      <sz val="11"/>
      <name val="ＭＳ Ｐ明朝"/>
      <family val="1"/>
    </font>
    <font>
      <sz val="9"/>
      <name val="ＭＳ Ｐ明朝"/>
      <family val="1"/>
    </font>
    <font>
      <sz val="2.75"/>
      <name val="ＭＳ Ｐゴシック"/>
      <family val="3"/>
    </font>
    <font>
      <sz val="2"/>
      <name val="ＭＳ Ｐゴシック"/>
      <family val="3"/>
    </font>
    <font>
      <sz val="10.75"/>
      <name val="ＭＳ Ｐゴシック"/>
      <family val="3"/>
    </font>
    <font>
      <sz val="8"/>
      <name val="ＭＳ Ｐゴシック"/>
      <family val="3"/>
    </font>
    <font>
      <sz val="2.5"/>
      <name val="ＭＳ Ｐゴシック"/>
      <family val="3"/>
    </font>
    <font>
      <sz val="2.25"/>
      <name val="ＭＳ Ｐゴシック"/>
      <family val="3"/>
    </font>
    <font>
      <sz val="1.75"/>
      <name val="ＭＳ Ｐゴシック"/>
      <family val="3"/>
    </font>
    <font>
      <sz val="11"/>
      <color indexed="8"/>
      <name val="ＭＳ Ｐ明朝"/>
      <family val="1"/>
    </font>
    <font>
      <b/>
      <sz val="9"/>
      <color indexed="8"/>
      <name val="ＭＳ Ｐ明朝"/>
      <family val="1"/>
    </font>
    <font>
      <b/>
      <sz val="9"/>
      <name val="ＭＳ Ｐ明朝"/>
      <family val="1"/>
    </font>
    <font>
      <sz val="10.5"/>
      <name val="ＭＳ Ｐゴシック"/>
      <family val="3"/>
    </font>
    <font>
      <sz val="10.5"/>
      <name val="ＭＳ Ｐ明朝"/>
      <family val="1"/>
    </font>
    <font>
      <sz val="10"/>
      <name val="ＭＳ Ｐゴシック"/>
      <family val="3"/>
    </font>
    <font>
      <sz val="12"/>
      <name val="ＭＳ Ｐゴシック"/>
      <family val="3"/>
    </font>
    <font>
      <sz val="8.75"/>
      <name val="ＭＳ Ｐゴシック"/>
      <family val="3"/>
    </font>
    <font>
      <sz val="18.5"/>
      <name val="ＭＳ Ｐゴシック"/>
      <family val="3"/>
    </font>
    <font>
      <sz val="16.25"/>
      <name val="ＭＳ Ｐゴシック"/>
      <family val="3"/>
    </font>
    <font>
      <sz val="17.25"/>
      <name val="ＭＳ Ｐゴシック"/>
      <family val="3"/>
    </font>
    <font>
      <sz val="8.25"/>
      <name val="ＭＳ Ｐゴシック"/>
      <family val="3"/>
    </font>
    <font>
      <sz val="12"/>
      <name val="ＭＳ Ｐ明朝"/>
      <family val="1"/>
    </font>
    <font>
      <b/>
      <sz val="14"/>
      <name val="ＭＳ Ｐ明朝"/>
      <family val="1"/>
    </font>
    <font>
      <b/>
      <sz val="12"/>
      <name val="ＭＳ Ｐ明朝"/>
      <family val="1"/>
    </font>
    <font>
      <sz val="10"/>
      <name val="ＭＳ Ｐ明朝"/>
      <family val="1"/>
    </font>
  </fonts>
  <fills count="3">
    <fill>
      <patternFill/>
    </fill>
    <fill>
      <patternFill patternType="gray125"/>
    </fill>
    <fill>
      <patternFill patternType="solid">
        <fgColor indexed="9"/>
        <bgColor indexed="64"/>
      </patternFill>
    </fill>
  </fills>
  <borders count="109">
    <border>
      <left/>
      <right/>
      <top/>
      <bottom/>
      <diagonal/>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color indexed="63"/>
      </bottom>
    </border>
    <border>
      <left style="thin"/>
      <right style="thin"/>
      <top style="hair"/>
      <bottom style="hair"/>
    </border>
    <border>
      <left style="thin"/>
      <right style="thin"/>
      <top style="thin"/>
      <bottom style="hair"/>
    </border>
    <border>
      <left style="thin"/>
      <right style="thin"/>
      <top style="thin"/>
      <bottom>
        <color indexed="63"/>
      </bottom>
    </border>
    <border>
      <left style="thin"/>
      <right style="thin"/>
      <top style="hair"/>
      <bottom>
        <color indexed="63"/>
      </bottom>
    </border>
    <border>
      <left style="thin"/>
      <right style="thin"/>
      <top>
        <color indexed="63"/>
      </top>
      <bottom style="hair"/>
    </border>
    <border>
      <left style="thin"/>
      <right style="thin"/>
      <top style="thin"/>
      <bottom style="double"/>
    </border>
    <border>
      <left>
        <color indexed="63"/>
      </left>
      <right style="thin"/>
      <top style="thin"/>
      <bottom style="thin"/>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style="thin"/>
      <top style="hair"/>
      <bottom style="thin"/>
    </border>
    <border>
      <left style="thin"/>
      <right>
        <color indexed="63"/>
      </right>
      <top style="hair"/>
      <bottom style="thin"/>
    </border>
    <border>
      <left>
        <color indexed="63"/>
      </left>
      <right style="thin"/>
      <top style="hair"/>
      <bottom style="thin"/>
    </border>
    <border>
      <left style="hair"/>
      <right style="thin"/>
      <top style="thin"/>
      <bottom style="thin"/>
    </border>
    <border>
      <left style="thin"/>
      <right style="hair"/>
      <top style="thin"/>
      <bottom style="thin"/>
    </border>
    <border>
      <left style="hair"/>
      <right style="thin"/>
      <top style="thin"/>
      <bottom style="hair"/>
    </border>
    <border>
      <left style="thin"/>
      <right style="hair"/>
      <top style="thin"/>
      <bottom style="hair"/>
    </border>
    <border>
      <left style="hair"/>
      <right style="thin"/>
      <top style="hair"/>
      <bottom style="hair"/>
    </border>
    <border>
      <left style="thin"/>
      <right style="hair"/>
      <top style="hair"/>
      <bottom style="hair"/>
    </border>
    <border>
      <left style="hair"/>
      <right style="thin"/>
      <top style="hair"/>
      <bottom style="thin"/>
    </border>
    <border>
      <left style="thin"/>
      <right style="hair"/>
      <top style="hair"/>
      <bottom style="thin"/>
    </border>
    <border>
      <left style="medium"/>
      <right style="thin"/>
      <top style="thin"/>
      <bottom style="hair"/>
    </border>
    <border>
      <left style="thin"/>
      <right style="medium"/>
      <top style="thin"/>
      <bottom style="hair"/>
    </border>
    <border>
      <left style="medium"/>
      <right style="thin"/>
      <top style="hair"/>
      <bottom style="hair"/>
    </border>
    <border>
      <left style="thin"/>
      <right style="medium"/>
      <top style="hair"/>
      <bottom style="hair"/>
    </border>
    <border>
      <left style="medium"/>
      <right style="thin"/>
      <top style="hair"/>
      <bottom style="thin"/>
    </border>
    <border>
      <left style="thin"/>
      <right style="medium"/>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double"/>
    </border>
    <border>
      <left>
        <color indexed="63"/>
      </left>
      <right>
        <color indexed="63"/>
      </right>
      <top>
        <color indexed="63"/>
      </top>
      <bottom style="double"/>
    </border>
    <border>
      <left style="double"/>
      <right style="thin"/>
      <top style="thin"/>
      <bottom style="thin"/>
    </border>
    <border>
      <left style="double"/>
      <right style="thin"/>
      <top style="thin"/>
      <bottom style="hair"/>
    </border>
    <border>
      <left style="double"/>
      <right style="thin"/>
      <top style="hair"/>
      <bottom style="thin"/>
    </border>
    <border>
      <left style="thin"/>
      <right style="double"/>
      <top style="thin"/>
      <bottom style="thin"/>
    </border>
    <border>
      <left style="thin"/>
      <right style="double"/>
      <top style="thin"/>
      <bottom style="hair"/>
    </border>
    <border>
      <left style="thin"/>
      <right style="double"/>
      <top style="hair"/>
      <bottom style="thin"/>
    </border>
    <border>
      <left style="double"/>
      <right style="thin"/>
      <top style="thin"/>
      <bottom>
        <color indexed="63"/>
      </bottom>
    </border>
    <border>
      <left>
        <color indexed="63"/>
      </left>
      <right>
        <color indexed="63"/>
      </right>
      <top>
        <color indexed="63"/>
      </top>
      <bottom style="hair"/>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style="hair"/>
    </border>
    <border>
      <left>
        <color indexed="63"/>
      </left>
      <right style="thin"/>
      <top style="hair"/>
      <bottom>
        <color indexed="63"/>
      </bottom>
    </border>
    <border>
      <left>
        <color indexed="63"/>
      </left>
      <right style="thin"/>
      <top>
        <color indexed="63"/>
      </top>
      <bottom style="hair"/>
    </border>
    <border>
      <left>
        <color indexed="63"/>
      </left>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color indexed="8"/>
      </left>
      <right>
        <color indexed="63"/>
      </right>
      <top style="thin">
        <color indexed="8"/>
      </top>
      <bottom style="thin"/>
    </border>
    <border>
      <left>
        <color indexed="63"/>
      </left>
      <right style="thin">
        <color indexed="8"/>
      </right>
      <top style="thin">
        <color indexed="8"/>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style="thin"/>
    </border>
    <border>
      <left>
        <color indexed="63"/>
      </left>
      <right style="double"/>
      <top style="hair"/>
      <bottom style="hair"/>
    </border>
    <border>
      <left style="thin"/>
      <right>
        <color indexed="63"/>
      </right>
      <top style="hair"/>
      <bottom style="double"/>
    </border>
    <border>
      <left>
        <color indexed="63"/>
      </left>
      <right>
        <color indexed="63"/>
      </right>
      <top style="hair"/>
      <bottom style="double"/>
    </border>
    <border>
      <left>
        <color indexed="63"/>
      </left>
      <right style="double"/>
      <top style="hair"/>
      <bottom style="double"/>
    </border>
    <border diagonalDown="1">
      <left style="thin"/>
      <right>
        <color indexed="63"/>
      </right>
      <top style="hair"/>
      <bottom style="hair"/>
      <diagonal style="thin"/>
    </border>
    <border diagonalDown="1">
      <left>
        <color indexed="63"/>
      </left>
      <right>
        <color indexed="63"/>
      </right>
      <top style="hair"/>
      <bottom style="hair"/>
      <diagonal style="thin"/>
    </border>
    <border diagonalDown="1">
      <left style="thin"/>
      <right>
        <color indexed="63"/>
      </right>
      <top style="hair"/>
      <bottom style="double"/>
      <diagonal style="thin"/>
    </border>
    <border diagonalDown="1">
      <left>
        <color indexed="63"/>
      </left>
      <right>
        <color indexed="63"/>
      </right>
      <top style="hair"/>
      <bottom style="double"/>
      <diagonal style="thin"/>
    </border>
    <border diagonalDown="1">
      <left style="double"/>
      <right>
        <color indexed="63"/>
      </right>
      <top style="hair"/>
      <bottom style="hair"/>
      <diagonal style="thin"/>
    </border>
    <border diagonalDown="1">
      <left>
        <color indexed="63"/>
      </left>
      <right style="thin"/>
      <top style="hair"/>
      <bottom style="hair"/>
      <diagonal style="thin"/>
    </border>
    <border diagonalDown="1">
      <left style="double"/>
      <right>
        <color indexed="63"/>
      </right>
      <top style="hair"/>
      <bottom style="double"/>
      <diagonal style="thin"/>
    </border>
    <border diagonalDown="1">
      <left>
        <color indexed="63"/>
      </left>
      <right style="thin"/>
      <top style="hair"/>
      <bottom style="double"/>
      <diagonal style="thin"/>
    </border>
    <border>
      <left style="double"/>
      <right>
        <color indexed="63"/>
      </right>
      <top style="hair"/>
      <bottom style="hair"/>
    </border>
    <border>
      <left>
        <color indexed="63"/>
      </left>
      <right style="thin"/>
      <top style="hair"/>
      <bottom style="double"/>
    </border>
    <border>
      <left>
        <color indexed="63"/>
      </left>
      <right style="thin"/>
      <top style="double"/>
      <bottom>
        <color indexed="63"/>
      </bottom>
    </border>
    <border>
      <left style="double"/>
      <right>
        <color indexed="63"/>
      </right>
      <top>
        <color indexed="63"/>
      </top>
      <bottom>
        <color indexed="63"/>
      </bottom>
    </border>
    <border>
      <left style="double"/>
      <right>
        <color indexed="63"/>
      </right>
      <top>
        <color indexed="63"/>
      </top>
      <bottom style="thin"/>
    </border>
    <border>
      <left style="double"/>
      <right>
        <color indexed="63"/>
      </right>
      <top>
        <color indexed="63"/>
      </top>
      <bottom style="double"/>
    </border>
    <border>
      <left>
        <color indexed="63"/>
      </left>
      <right style="thin"/>
      <top>
        <color indexed="63"/>
      </top>
      <bottom style="double"/>
    </border>
    <border>
      <left style="double"/>
      <right>
        <color indexed="63"/>
      </right>
      <top style="double"/>
      <bottom style="hair"/>
    </border>
    <border>
      <left>
        <color indexed="63"/>
      </left>
      <right>
        <color indexed="63"/>
      </right>
      <top style="double"/>
      <bottom style="hair"/>
    </border>
    <border>
      <left>
        <color indexed="63"/>
      </left>
      <right style="thin"/>
      <top style="double"/>
      <bottom style="hair"/>
    </border>
    <border>
      <left style="thin"/>
      <right>
        <color indexed="63"/>
      </right>
      <top style="double"/>
      <bottom style="hair"/>
    </border>
    <border>
      <left style="double"/>
      <right>
        <color indexed="63"/>
      </right>
      <top style="thin"/>
      <bottom style="thin"/>
    </border>
    <border>
      <left>
        <color indexed="63"/>
      </left>
      <right style="double"/>
      <top style="hair"/>
      <bottom style="thin"/>
    </border>
    <border>
      <left style="thin"/>
      <right>
        <color indexed="63"/>
      </right>
      <top style="double"/>
      <bottom style="thin"/>
    </border>
    <border>
      <left>
        <color indexed="63"/>
      </left>
      <right style="thin"/>
      <top style="double"/>
      <bottom style="thin"/>
    </border>
    <border>
      <left>
        <color indexed="63"/>
      </left>
      <right style="double"/>
      <top style="double"/>
      <bottom style="hair"/>
    </border>
    <border>
      <left>
        <color indexed="63"/>
      </left>
      <right style="double"/>
      <top style="thin"/>
      <bottom style="hair"/>
    </border>
    <border>
      <left>
        <color indexed="63"/>
      </left>
      <right style="double"/>
      <top>
        <color indexed="63"/>
      </top>
      <bottom style="hair"/>
    </border>
    <border>
      <left>
        <color indexed="63"/>
      </left>
      <right>
        <color indexed="63"/>
      </right>
      <top style="hair"/>
      <bottom style="thin"/>
    </border>
    <border>
      <left>
        <color indexed="63"/>
      </left>
      <right>
        <color indexed="63"/>
      </right>
      <top style="thin"/>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436">
    <xf numFmtId="0" fontId="0" fillId="0" borderId="0" xfId="0" applyAlignment="1">
      <alignment/>
    </xf>
    <xf numFmtId="38" fontId="8" fillId="0" borderId="0" xfId="17" applyFont="1" applyAlignment="1">
      <alignment vertical="center"/>
    </xf>
    <xf numFmtId="0" fontId="0" fillId="0" borderId="0" xfId="0" applyFont="1" applyFill="1" applyAlignment="1">
      <alignment vertical="center"/>
    </xf>
    <xf numFmtId="0" fontId="0" fillId="0" borderId="1" xfId="0" applyFont="1" applyFill="1" applyBorder="1" applyAlignment="1">
      <alignment vertical="center"/>
    </xf>
    <xf numFmtId="38" fontId="0" fillId="0" borderId="0" xfId="17"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wrapText="1"/>
    </xf>
    <xf numFmtId="0" fontId="0" fillId="0" borderId="2" xfId="0" applyFont="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38" fontId="16" fillId="0" borderId="3" xfId="17" applyFont="1" applyFill="1" applyBorder="1" applyAlignment="1">
      <alignment horizontal="right" vertical="center"/>
    </xf>
    <xf numFmtId="38" fontId="16" fillId="0" borderId="3" xfId="17" applyFont="1" applyFill="1" applyBorder="1" applyAlignment="1">
      <alignment vertical="center"/>
    </xf>
    <xf numFmtId="38" fontId="16" fillId="0" borderId="1" xfId="17" applyFont="1" applyFill="1" applyBorder="1" applyAlignment="1">
      <alignment horizontal="right" vertical="center"/>
    </xf>
    <xf numFmtId="38" fontId="16" fillId="0" borderId="1" xfId="17" applyFont="1" applyFill="1" applyBorder="1" applyAlignment="1">
      <alignment vertical="center"/>
    </xf>
    <xf numFmtId="38" fontId="7" fillId="0" borderId="1" xfId="0" applyNumberFormat="1" applyFont="1" applyFill="1" applyBorder="1" applyAlignment="1">
      <alignment vertical="center"/>
    </xf>
    <xf numFmtId="10" fontId="7" fillId="0" borderId="1" xfId="0" applyNumberFormat="1" applyFont="1" applyFill="1" applyBorder="1" applyAlignment="1">
      <alignment horizontal="center" vertical="center"/>
    </xf>
    <xf numFmtId="0" fontId="8" fillId="0" borderId="0" xfId="0" applyFont="1" applyAlignment="1">
      <alignment vertical="center"/>
    </xf>
    <xf numFmtId="38" fontId="8" fillId="2" borderId="4" xfId="17" applyFont="1" applyFill="1" applyBorder="1" applyAlignment="1">
      <alignment horizontal="center" vertical="center"/>
    </xf>
    <xf numFmtId="38" fontId="8" fillId="2" borderId="1" xfId="17" applyFont="1" applyFill="1" applyBorder="1" applyAlignment="1">
      <alignment horizontal="center" vertical="center"/>
    </xf>
    <xf numFmtId="38" fontId="8" fillId="2" borderId="1" xfId="17" applyFont="1" applyFill="1" applyBorder="1" applyAlignment="1">
      <alignment vertical="center"/>
    </xf>
    <xf numFmtId="0" fontId="18" fillId="0" borderId="0" xfId="0" applyFont="1" applyBorder="1" applyAlignment="1" applyProtection="1">
      <alignment vertical="center"/>
      <protection/>
    </xf>
    <xf numFmtId="0" fontId="18" fillId="0" borderId="0" xfId="0" applyFont="1" applyBorder="1" applyAlignment="1">
      <alignment vertical="center"/>
    </xf>
    <xf numFmtId="0" fontId="8" fillId="2" borderId="1" xfId="0" applyFont="1" applyFill="1" applyBorder="1" applyAlignment="1">
      <alignment horizontal="center" vertical="center" wrapText="1"/>
    </xf>
    <xf numFmtId="10" fontId="8" fillId="2" borderId="1" xfId="17" applyNumberFormat="1" applyFont="1" applyFill="1" applyBorder="1" applyAlignment="1">
      <alignment vertical="center"/>
    </xf>
    <xf numFmtId="0" fontId="19" fillId="0" borderId="0" xfId="0" applyFont="1" applyAlignment="1">
      <alignment vertical="center"/>
    </xf>
    <xf numFmtId="0" fontId="0" fillId="0" borderId="0" xfId="0" applyFont="1" applyBorder="1" applyAlignment="1">
      <alignment vertical="center"/>
    </xf>
    <xf numFmtId="10" fontId="0" fillId="0" borderId="1" xfId="0" applyNumberFormat="1" applyFont="1" applyFill="1" applyBorder="1" applyAlignment="1">
      <alignment vertical="center"/>
    </xf>
    <xf numFmtId="10" fontId="8" fillId="2" borderId="4" xfId="17" applyNumberFormat="1" applyFont="1" applyFill="1" applyBorder="1" applyAlignment="1">
      <alignment vertical="center"/>
    </xf>
    <xf numFmtId="0" fontId="8" fillId="2" borderId="5" xfId="0" applyFont="1" applyFill="1" applyBorder="1" applyAlignment="1">
      <alignment horizontal="center" vertical="center" wrapText="1"/>
    </xf>
    <xf numFmtId="38" fontId="8" fillId="2" borderId="6" xfId="17" applyFont="1" applyFill="1" applyBorder="1" applyAlignment="1">
      <alignment horizontal="center" vertical="center"/>
    </xf>
    <xf numFmtId="38" fontId="8" fillId="0" borderId="7" xfId="17" applyFont="1" applyBorder="1" applyAlignment="1">
      <alignment vertical="center"/>
    </xf>
    <xf numFmtId="38" fontId="8" fillId="0" borderId="8" xfId="17" applyFont="1" applyBorder="1" applyAlignment="1">
      <alignment vertical="center"/>
    </xf>
    <xf numFmtId="10" fontId="8" fillId="2" borderId="9" xfId="17" applyNumberFormat="1" applyFont="1" applyFill="1" applyBorder="1" applyAlignment="1">
      <alignment vertical="center"/>
    </xf>
    <xf numFmtId="38" fontId="8" fillId="0" borderId="3" xfId="17" applyFont="1" applyFill="1" applyBorder="1" applyAlignment="1">
      <alignment vertical="center"/>
    </xf>
    <xf numFmtId="38" fontId="19" fillId="0" borderId="0" xfId="17" applyFont="1" applyFill="1" applyAlignment="1">
      <alignment vertical="center"/>
    </xf>
    <xf numFmtId="38" fontId="8" fillId="0" borderId="0" xfId="17" applyFont="1" applyFill="1" applyAlignment="1">
      <alignment vertical="center"/>
    </xf>
    <xf numFmtId="38" fontId="20" fillId="0" borderId="0" xfId="17" applyFont="1" applyFill="1" applyAlignment="1">
      <alignment vertical="center"/>
    </xf>
    <xf numFmtId="38" fontId="6" fillId="0" borderId="1" xfId="17" applyFont="1" applyFill="1" applyBorder="1" applyAlignment="1">
      <alignment horizontal="center" vertical="center"/>
    </xf>
    <xf numFmtId="38" fontId="6" fillId="0" borderId="10" xfId="17" applyFont="1" applyFill="1" applyBorder="1" applyAlignment="1">
      <alignment horizontal="right" vertical="center" wrapText="1"/>
    </xf>
    <xf numFmtId="38" fontId="6" fillId="0" borderId="11" xfId="17" applyFont="1" applyFill="1" applyBorder="1" applyAlignment="1">
      <alignment vertical="center" wrapText="1"/>
    </xf>
    <xf numFmtId="38" fontId="6" fillId="0" borderId="11" xfId="17" applyFont="1" applyFill="1" applyBorder="1" applyAlignment="1">
      <alignment horizontal="right" vertical="center" wrapText="1"/>
    </xf>
    <xf numFmtId="38" fontId="6" fillId="0" borderId="3" xfId="17" applyFont="1" applyFill="1" applyBorder="1" applyAlignment="1">
      <alignment vertical="center" wrapText="1"/>
    </xf>
    <xf numFmtId="38" fontId="6" fillId="0" borderId="3" xfId="17" applyFont="1" applyFill="1" applyBorder="1" applyAlignment="1">
      <alignment horizontal="right" vertical="center" wrapText="1"/>
    </xf>
    <xf numFmtId="38" fontId="8" fillId="0" borderId="1" xfId="17" applyFont="1" applyFill="1" applyBorder="1" applyAlignment="1">
      <alignment vertical="center"/>
    </xf>
    <xf numFmtId="38" fontId="6" fillId="0" borderId="1" xfId="17" applyFont="1" applyFill="1" applyBorder="1" applyAlignment="1">
      <alignment horizontal="right" vertical="center" wrapText="1"/>
    </xf>
    <xf numFmtId="38" fontId="6" fillId="0" borderId="12" xfId="17" applyFont="1" applyFill="1" applyBorder="1" applyAlignment="1">
      <alignment horizontal="right" vertical="center" wrapText="1"/>
    </xf>
    <xf numFmtId="38" fontId="6" fillId="0" borderId="13" xfId="17" applyFont="1" applyFill="1" applyBorder="1" applyAlignment="1">
      <alignment horizontal="right" vertical="center" wrapText="1"/>
    </xf>
    <xf numFmtId="38" fontId="8" fillId="0" borderId="10" xfId="17" applyFont="1" applyFill="1" applyBorder="1" applyAlignment="1">
      <alignment vertical="center"/>
    </xf>
    <xf numFmtId="38" fontId="6" fillId="0" borderId="14" xfId="17" applyFont="1" applyFill="1" applyBorder="1" applyAlignment="1">
      <alignment horizontal="right" vertical="center" wrapText="1"/>
    </xf>
    <xf numFmtId="38" fontId="6" fillId="0" borderId="15" xfId="17" applyFont="1" applyFill="1" applyBorder="1" applyAlignment="1">
      <alignment vertical="center" wrapText="1"/>
    </xf>
    <xf numFmtId="38" fontId="6" fillId="0" borderId="15" xfId="17" applyFont="1" applyFill="1" applyBorder="1" applyAlignment="1">
      <alignment horizontal="right" vertical="center" wrapText="1"/>
    </xf>
    <xf numFmtId="38" fontId="6" fillId="0" borderId="16" xfId="17" applyFont="1" applyFill="1" applyBorder="1" applyAlignment="1">
      <alignment horizontal="right" vertical="center" wrapText="1"/>
    </xf>
    <xf numFmtId="38" fontId="6" fillId="0" borderId="0" xfId="17" applyFont="1" applyFill="1" applyBorder="1" applyAlignment="1">
      <alignment horizontal="right" vertical="center" wrapText="1"/>
    </xf>
    <xf numFmtId="0" fontId="7" fillId="0" borderId="1"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7" fillId="0" borderId="17" xfId="0" applyFont="1" applyFill="1" applyBorder="1" applyAlignment="1" applyProtection="1">
      <alignment horizontal="center" vertical="center"/>
      <protection/>
    </xf>
    <xf numFmtId="0" fontId="7" fillId="0" borderId="4" xfId="0" applyFont="1" applyFill="1" applyBorder="1" applyAlignment="1" applyProtection="1">
      <alignment horizontal="center" vertical="center" wrapText="1"/>
      <protection/>
    </xf>
    <xf numFmtId="0" fontId="7" fillId="0" borderId="0" xfId="0" applyFont="1" applyAlignment="1">
      <alignment/>
    </xf>
    <xf numFmtId="0" fontId="0" fillId="0" borderId="0" xfId="0" applyFont="1" applyAlignment="1">
      <alignment/>
    </xf>
    <xf numFmtId="0" fontId="0" fillId="0" borderId="0" xfId="0" applyFont="1" applyFill="1" applyBorder="1" applyAlignment="1">
      <alignment horizontal="left"/>
    </xf>
    <xf numFmtId="0" fontId="0" fillId="0" borderId="0" xfId="0" applyFont="1" applyAlignment="1">
      <alignment horizontal="left"/>
    </xf>
    <xf numFmtId="0" fontId="0" fillId="0" borderId="0" xfId="0" applyFont="1" applyFill="1" applyBorder="1" applyAlignment="1">
      <alignment horizontal="center"/>
    </xf>
    <xf numFmtId="0" fontId="30" fillId="0" borderId="0" xfId="0" applyFont="1" applyFill="1" applyBorder="1" applyAlignment="1">
      <alignment horizontal="left"/>
    </xf>
    <xf numFmtId="0" fontId="7" fillId="0" borderId="0" xfId="0" applyFont="1" applyAlignment="1">
      <alignment/>
    </xf>
    <xf numFmtId="0" fontId="28" fillId="0" borderId="0" xfId="0" applyFont="1" applyAlignment="1">
      <alignment vertical="center" wrapText="1"/>
    </xf>
    <xf numFmtId="0" fontId="8" fillId="2" borderId="1" xfId="0" applyFont="1" applyFill="1" applyBorder="1" applyAlignment="1">
      <alignment horizontal="center" vertical="center"/>
    </xf>
    <xf numFmtId="0" fontId="0" fillId="0" borderId="0" xfId="0" applyFont="1" applyAlignment="1">
      <alignment/>
    </xf>
    <xf numFmtId="38" fontId="16" fillId="0" borderId="12" xfId="17" applyFont="1" applyFill="1" applyBorder="1" applyAlignment="1" applyProtection="1">
      <alignment horizontal="right" vertical="center"/>
      <protection/>
    </xf>
    <xf numFmtId="38" fontId="7" fillId="0" borderId="12" xfId="17" applyFont="1" applyFill="1" applyBorder="1" applyAlignment="1" applyProtection="1">
      <alignment vertical="center"/>
      <protection locked="0"/>
    </xf>
    <xf numFmtId="38" fontId="7" fillId="0" borderId="18" xfId="17" applyFont="1" applyFill="1" applyBorder="1" applyAlignment="1" applyProtection="1">
      <alignment vertical="center"/>
      <protection locked="0"/>
    </xf>
    <xf numFmtId="10" fontId="7" fillId="0" borderId="19" xfId="0" applyNumberFormat="1" applyFont="1" applyFill="1" applyBorder="1" applyAlignment="1" applyProtection="1">
      <alignment horizontal="center" vertical="center"/>
      <protection/>
    </xf>
    <xf numFmtId="38" fontId="16" fillId="0" borderId="11" xfId="17" applyFont="1" applyFill="1" applyBorder="1" applyAlignment="1" applyProtection="1">
      <alignment horizontal="right" vertical="center"/>
      <protection/>
    </xf>
    <xf numFmtId="38" fontId="7" fillId="0" borderId="11" xfId="17" applyFont="1" applyFill="1" applyBorder="1" applyAlignment="1" applyProtection="1">
      <alignment vertical="center"/>
      <protection locked="0"/>
    </xf>
    <xf numFmtId="38" fontId="7" fillId="0" borderId="20" xfId="17" applyFont="1" applyFill="1" applyBorder="1" applyAlignment="1" applyProtection="1">
      <alignment vertical="center"/>
      <protection locked="0"/>
    </xf>
    <xf numFmtId="10" fontId="7" fillId="0" borderId="21" xfId="0" applyNumberFormat="1" applyFont="1" applyFill="1" applyBorder="1" applyAlignment="1" applyProtection="1">
      <alignment horizontal="center" vertical="center"/>
      <protection/>
    </xf>
    <xf numFmtId="38" fontId="16" fillId="0" borderId="22" xfId="17" applyFont="1" applyFill="1" applyBorder="1" applyAlignment="1" applyProtection="1">
      <alignment horizontal="right" vertical="center"/>
      <protection/>
    </xf>
    <xf numFmtId="38" fontId="7" fillId="0" borderId="22" xfId="17" applyFont="1" applyFill="1" applyBorder="1" applyAlignment="1" applyProtection="1">
      <alignment vertical="center"/>
      <protection locked="0"/>
    </xf>
    <xf numFmtId="38" fontId="7" fillId="0" borderId="23" xfId="17" applyFont="1" applyFill="1" applyBorder="1" applyAlignment="1" applyProtection="1">
      <alignment vertical="center"/>
      <protection locked="0"/>
    </xf>
    <xf numFmtId="10" fontId="7" fillId="0" borderId="24" xfId="0" applyNumberFormat="1" applyFont="1" applyFill="1" applyBorder="1" applyAlignment="1" applyProtection="1">
      <alignment horizontal="center" vertical="center"/>
      <protection/>
    </xf>
    <xf numFmtId="0" fontId="7" fillId="0" borderId="1"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7" fillId="0" borderId="25" xfId="0" applyFont="1" applyFill="1" applyBorder="1" applyAlignment="1" applyProtection="1">
      <alignment horizontal="center" vertical="center"/>
      <protection/>
    </xf>
    <xf numFmtId="0" fontId="7" fillId="0" borderId="26" xfId="0" applyFont="1" applyFill="1" applyBorder="1" applyAlignment="1" applyProtection="1">
      <alignment horizontal="center" vertical="center" wrapText="1"/>
      <protection/>
    </xf>
    <xf numFmtId="10" fontId="7" fillId="0" borderId="27" xfId="0" applyNumberFormat="1" applyFont="1" applyFill="1" applyBorder="1" applyAlignment="1" applyProtection="1">
      <alignment horizontal="center" vertical="center"/>
      <protection/>
    </xf>
    <xf numFmtId="38" fontId="7" fillId="0" borderId="28" xfId="17" applyFont="1" applyFill="1" applyBorder="1" applyAlignment="1" applyProtection="1">
      <alignment vertical="center"/>
      <protection locked="0"/>
    </xf>
    <xf numFmtId="10" fontId="7" fillId="0" borderId="29" xfId="0" applyNumberFormat="1" applyFont="1" applyFill="1" applyBorder="1" applyAlignment="1" applyProtection="1">
      <alignment horizontal="center" vertical="center"/>
      <protection/>
    </xf>
    <xf numFmtId="38" fontId="7" fillId="0" borderId="30" xfId="17" applyFont="1" applyFill="1" applyBorder="1" applyAlignment="1" applyProtection="1">
      <alignment vertical="center"/>
      <protection locked="0"/>
    </xf>
    <xf numFmtId="10" fontId="7" fillId="0" borderId="31" xfId="0" applyNumberFormat="1" applyFont="1" applyFill="1" applyBorder="1" applyAlignment="1" applyProtection="1">
      <alignment horizontal="center" vertical="center"/>
      <protection/>
    </xf>
    <xf numFmtId="38" fontId="7" fillId="0" borderId="32" xfId="17" applyFont="1" applyFill="1" applyBorder="1" applyAlignment="1" applyProtection="1">
      <alignment vertical="center"/>
      <protection locked="0"/>
    </xf>
    <xf numFmtId="10" fontId="7" fillId="0" borderId="25" xfId="0" applyNumberFormat="1" applyFont="1" applyFill="1" applyBorder="1" applyAlignment="1" applyProtection="1">
      <alignment horizontal="center" vertical="center"/>
      <protection/>
    </xf>
    <xf numFmtId="0" fontId="7" fillId="0" borderId="26" xfId="0" applyFont="1" applyFill="1" applyBorder="1" applyAlignment="1" applyProtection="1">
      <alignment horizontal="center" vertical="center"/>
      <protection locked="0"/>
    </xf>
    <xf numFmtId="0" fontId="8" fillId="2" borderId="12" xfId="0" applyFont="1" applyFill="1" applyBorder="1" applyAlignment="1">
      <alignment horizontal="center" vertical="center"/>
    </xf>
    <xf numFmtId="38" fontId="8" fillId="2" borderId="12" xfId="17" applyFont="1" applyFill="1" applyBorder="1" applyAlignment="1">
      <alignment vertical="center"/>
    </xf>
    <xf numFmtId="10" fontId="8" fillId="2" borderId="12" xfId="17" applyNumberFormat="1" applyFont="1" applyFill="1" applyBorder="1" applyAlignment="1">
      <alignment vertical="center"/>
    </xf>
    <xf numFmtId="0" fontId="8" fillId="2" borderId="11" xfId="0" applyFont="1" applyFill="1" applyBorder="1" applyAlignment="1">
      <alignment horizontal="center" vertical="center"/>
    </xf>
    <xf numFmtId="38" fontId="8" fillId="2" borderId="11" xfId="17" applyFont="1" applyFill="1" applyBorder="1" applyAlignment="1">
      <alignment vertical="center"/>
    </xf>
    <xf numFmtId="10" fontId="8" fillId="2" borderId="11" xfId="17" applyNumberFormat="1" applyFont="1" applyFill="1" applyBorder="1" applyAlignment="1">
      <alignment vertical="center"/>
    </xf>
    <xf numFmtId="38" fontId="8" fillId="2" borderId="11" xfId="17" applyFont="1" applyFill="1" applyBorder="1" applyAlignment="1">
      <alignment horizontal="right" vertical="center"/>
    </xf>
    <xf numFmtId="0" fontId="8" fillId="2" borderId="22" xfId="0" applyFont="1" applyFill="1" applyBorder="1" applyAlignment="1">
      <alignment horizontal="center" vertical="center"/>
    </xf>
    <xf numFmtId="38" fontId="8" fillId="2" borderId="22" xfId="17" applyFont="1" applyFill="1" applyBorder="1" applyAlignment="1">
      <alignment vertical="center"/>
    </xf>
    <xf numFmtId="10" fontId="8" fillId="2" borderId="22" xfId="17" applyNumberFormat="1" applyFont="1" applyFill="1" applyBorder="1" applyAlignment="1">
      <alignment vertical="center"/>
    </xf>
    <xf numFmtId="38" fontId="8" fillId="0" borderId="12" xfId="0" applyNumberFormat="1" applyFont="1" applyBorder="1" applyAlignment="1" applyProtection="1">
      <alignment vertical="center"/>
      <protection/>
    </xf>
    <xf numFmtId="38" fontId="8" fillId="0" borderId="12" xfId="17" applyFont="1" applyBorder="1" applyAlignment="1">
      <alignment vertical="center"/>
    </xf>
    <xf numFmtId="10" fontId="8" fillId="2" borderId="18" xfId="17" applyNumberFormat="1" applyFont="1" applyFill="1" applyBorder="1" applyAlignment="1">
      <alignment vertical="center"/>
    </xf>
    <xf numFmtId="38" fontId="8" fillId="0" borderId="33" xfId="17" applyFont="1" applyBorder="1" applyAlignment="1">
      <alignment vertical="center"/>
    </xf>
    <xf numFmtId="10" fontId="8" fillId="2" borderId="34" xfId="17" applyNumberFormat="1" applyFont="1" applyFill="1" applyBorder="1" applyAlignment="1">
      <alignment vertical="center"/>
    </xf>
    <xf numFmtId="38" fontId="8" fillId="0" borderId="11" xfId="0" applyNumberFormat="1" applyFont="1" applyBorder="1" applyAlignment="1" applyProtection="1">
      <alignment vertical="center"/>
      <protection/>
    </xf>
    <xf numFmtId="38" fontId="8" fillId="0" borderId="11" xfId="17" applyFont="1" applyBorder="1" applyAlignment="1">
      <alignment vertical="center"/>
    </xf>
    <xf numFmtId="10" fontId="8" fillId="2" borderId="20" xfId="17" applyNumberFormat="1" applyFont="1" applyFill="1" applyBorder="1" applyAlignment="1">
      <alignment vertical="center"/>
    </xf>
    <xf numFmtId="38" fontId="8" fillId="0" borderId="35" xfId="17" applyFont="1" applyBorder="1" applyAlignment="1">
      <alignment vertical="center"/>
    </xf>
    <xf numFmtId="10" fontId="8" fillId="2" borderId="36" xfId="17" applyNumberFormat="1" applyFont="1" applyFill="1" applyBorder="1" applyAlignment="1">
      <alignment vertical="center"/>
    </xf>
    <xf numFmtId="38" fontId="8" fillId="0" borderId="22" xfId="0" applyNumberFormat="1" applyFont="1" applyBorder="1" applyAlignment="1" applyProtection="1">
      <alignment vertical="center"/>
      <protection/>
    </xf>
    <xf numFmtId="38" fontId="8" fillId="0" borderId="22" xfId="17" applyFont="1" applyBorder="1" applyAlignment="1">
      <alignment vertical="center"/>
    </xf>
    <xf numFmtId="10" fontId="8" fillId="2" borderId="23" xfId="17" applyNumberFormat="1" applyFont="1" applyFill="1" applyBorder="1" applyAlignment="1">
      <alignment vertical="center"/>
    </xf>
    <xf numFmtId="38" fontId="8" fillId="0" borderId="37" xfId="17" applyFont="1" applyBorder="1" applyAlignment="1">
      <alignment vertical="center"/>
    </xf>
    <xf numFmtId="10" fontId="8" fillId="2" borderId="38" xfId="17" applyNumberFormat="1" applyFont="1" applyFill="1" applyBorder="1" applyAlignment="1">
      <alignment vertical="center"/>
    </xf>
    <xf numFmtId="0" fontId="0" fillId="0" borderId="0" xfId="0" applyBorder="1" applyAlignment="1">
      <alignment/>
    </xf>
    <xf numFmtId="0" fontId="0" fillId="0" borderId="0" xfId="0" applyBorder="1" applyAlignment="1">
      <alignment horizontal="center"/>
    </xf>
    <xf numFmtId="0" fontId="0" fillId="0" borderId="0" xfId="0" applyFont="1" applyBorder="1" applyAlignment="1">
      <alignment horizontal="center"/>
    </xf>
    <xf numFmtId="0" fontId="7" fillId="0" borderId="0" xfId="0" applyFont="1" applyBorder="1" applyAlignment="1">
      <alignment/>
    </xf>
    <xf numFmtId="0" fontId="7" fillId="0" borderId="39" xfId="0" applyFont="1" applyBorder="1" applyAlignment="1">
      <alignment/>
    </xf>
    <xf numFmtId="0" fontId="29" fillId="0" borderId="40" xfId="0" applyFont="1" applyFill="1" applyBorder="1" applyAlignment="1">
      <alignment horizontal="right" vertical="center"/>
    </xf>
    <xf numFmtId="0" fontId="7" fillId="0" borderId="40" xfId="0" applyFont="1" applyBorder="1" applyAlignment="1">
      <alignment/>
    </xf>
    <xf numFmtId="0" fontId="30" fillId="0" borderId="2" xfId="0" applyFont="1" applyFill="1" applyBorder="1" applyAlignment="1">
      <alignment horizontal="left"/>
    </xf>
    <xf numFmtId="0" fontId="7" fillId="0" borderId="41" xfId="0" applyFont="1" applyBorder="1" applyAlignment="1">
      <alignment/>
    </xf>
    <xf numFmtId="0" fontId="7" fillId="0" borderId="42" xfId="0" applyFont="1" applyBorder="1" applyAlignment="1">
      <alignment/>
    </xf>
    <xf numFmtId="0" fontId="7" fillId="0" borderId="0" xfId="0" applyFont="1" applyBorder="1" applyAlignment="1">
      <alignment horizontal="right"/>
    </xf>
    <xf numFmtId="38" fontId="8" fillId="0" borderId="0" xfId="17" applyFont="1" applyFill="1" applyAlignment="1">
      <alignment horizontal="right" vertical="center"/>
    </xf>
    <xf numFmtId="38" fontId="8" fillId="0" borderId="0" xfId="17" applyFont="1" applyAlignment="1">
      <alignment horizontal="right" vertical="center"/>
    </xf>
    <xf numFmtId="0" fontId="0" fillId="0" borderId="0" xfId="0" applyFont="1" applyAlignment="1">
      <alignment horizontal="right"/>
    </xf>
    <xf numFmtId="0" fontId="7" fillId="0" borderId="40" xfId="0" applyFont="1" applyBorder="1" applyAlignment="1">
      <alignment vertical="center"/>
    </xf>
    <xf numFmtId="38" fontId="0" fillId="0" borderId="0" xfId="17" applyFont="1" applyAlignment="1">
      <alignment vertical="center"/>
    </xf>
    <xf numFmtId="38" fontId="7" fillId="0" borderId="0" xfId="17" applyFont="1" applyAlignment="1">
      <alignment vertical="center"/>
    </xf>
    <xf numFmtId="38" fontId="7" fillId="0" borderId="0" xfId="17" applyFont="1" applyBorder="1" applyAlignment="1">
      <alignment horizontal="center" vertical="center"/>
    </xf>
    <xf numFmtId="38" fontId="7" fillId="0" borderId="0" xfId="17" applyFont="1" applyBorder="1" applyAlignment="1">
      <alignment horizontal="right" vertical="center"/>
    </xf>
    <xf numFmtId="38" fontId="7" fillId="0" borderId="43" xfId="17" applyFont="1" applyBorder="1" applyAlignment="1">
      <alignment horizontal="center" vertical="center"/>
    </xf>
    <xf numFmtId="38" fontId="7" fillId="0" borderId="44" xfId="17" applyFont="1" applyBorder="1" applyAlignment="1">
      <alignment horizontal="center" vertical="center"/>
    </xf>
    <xf numFmtId="38" fontId="7" fillId="0" borderId="0" xfId="17" applyFont="1" applyBorder="1" applyAlignment="1">
      <alignment vertical="center"/>
    </xf>
    <xf numFmtId="0" fontId="7" fillId="0" borderId="0" xfId="0" applyFont="1" applyAlignment="1">
      <alignment vertical="center"/>
    </xf>
    <xf numFmtId="0" fontId="7" fillId="0" borderId="1" xfId="0" applyFont="1" applyBorder="1" applyAlignment="1">
      <alignment horizontal="center" vertical="center"/>
    </xf>
    <xf numFmtId="0" fontId="7" fillId="0" borderId="0" xfId="0" applyFont="1" applyBorder="1" applyAlignment="1">
      <alignment vertical="center"/>
    </xf>
    <xf numFmtId="0" fontId="7" fillId="0" borderId="39" xfId="0" applyFont="1" applyBorder="1" applyAlignment="1">
      <alignment vertical="center"/>
    </xf>
    <xf numFmtId="0" fontId="7" fillId="0" borderId="4" xfId="0" applyFont="1" applyBorder="1" applyAlignment="1">
      <alignment horizontal="center" vertical="center"/>
    </xf>
    <xf numFmtId="0" fontId="30" fillId="0" borderId="45" xfId="0" applyFont="1" applyFill="1" applyBorder="1" applyAlignment="1">
      <alignment horizontal="left" vertical="center"/>
    </xf>
    <xf numFmtId="0" fontId="7" fillId="0" borderId="46" xfId="0" applyFont="1" applyBorder="1" applyAlignment="1">
      <alignment vertical="center"/>
    </xf>
    <xf numFmtId="3" fontId="7" fillId="0" borderId="15" xfId="0" applyNumberFormat="1" applyFont="1" applyBorder="1" applyAlignment="1">
      <alignment horizontal="right" vertical="center"/>
    </xf>
    <xf numFmtId="0" fontId="7" fillId="0" borderId="47" xfId="0" applyFont="1" applyBorder="1" applyAlignment="1">
      <alignment horizontal="center" vertical="center"/>
    </xf>
    <xf numFmtId="3" fontId="7" fillId="0" borderId="12" xfId="0" applyNumberFormat="1" applyFont="1" applyBorder="1" applyAlignment="1">
      <alignment horizontal="right" vertical="center"/>
    </xf>
    <xf numFmtId="3" fontId="7" fillId="0" borderId="18" xfId="0" applyNumberFormat="1" applyFont="1" applyBorder="1" applyAlignment="1">
      <alignment horizontal="right" vertical="center"/>
    </xf>
    <xf numFmtId="3" fontId="7" fillId="0" borderId="48" xfId="0" applyNumberFormat="1" applyFont="1" applyBorder="1" applyAlignment="1">
      <alignment horizontal="right" vertical="center"/>
    </xf>
    <xf numFmtId="3" fontId="7" fillId="0" borderId="22" xfId="0" applyNumberFormat="1" applyFont="1" applyBorder="1" applyAlignment="1">
      <alignment horizontal="right" vertical="center"/>
    </xf>
    <xf numFmtId="3" fontId="7" fillId="0" borderId="23" xfId="0" applyNumberFormat="1" applyFont="1" applyBorder="1" applyAlignment="1">
      <alignment horizontal="right" vertical="center"/>
    </xf>
    <xf numFmtId="3" fontId="7" fillId="0" borderId="49" xfId="0" applyNumberFormat="1" applyFont="1" applyBorder="1" applyAlignment="1">
      <alignment horizontal="right" vertical="center"/>
    </xf>
    <xf numFmtId="0" fontId="7" fillId="0" borderId="0" xfId="0" applyFont="1" applyBorder="1" applyAlignment="1">
      <alignment horizontal="center" vertical="center"/>
    </xf>
    <xf numFmtId="3" fontId="7" fillId="0" borderId="0" xfId="0" applyNumberFormat="1" applyFont="1" applyBorder="1" applyAlignment="1">
      <alignment horizontal="right" vertical="center"/>
    </xf>
    <xf numFmtId="0" fontId="7" fillId="0" borderId="50" xfId="0" applyFont="1" applyBorder="1" applyAlignment="1">
      <alignment horizontal="center" vertical="center"/>
    </xf>
    <xf numFmtId="3" fontId="7" fillId="0" borderId="51" xfId="0" applyNumberFormat="1" applyFont="1" applyBorder="1" applyAlignment="1">
      <alignment horizontal="right" vertical="center"/>
    </xf>
    <xf numFmtId="3" fontId="7" fillId="0" borderId="52" xfId="0" applyNumberFormat="1" applyFont="1" applyBorder="1" applyAlignment="1">
      <alignment horizontal="right" vertical="center"/>
    </xf>
    <xf numFmtId="0" fontId="7" fillId="0" borderId="0" xfId="0" applyFont="1" applyAlignment="1">
      <alignment vertical="center" wrapText="1"/>
    </xf>
    <xf numFmtId="0" fontId="31" fillId="0" borderId="0" xfId="0" applyFont="1" applyAlignment="1">
      <alignment/>
    </xf>
    <xf numFmtId="0" fontId="31" fillId="0" borderId="0" xfId="0" applyFont="1" applyAlignment="1">
      <alignment vertical="center" wrapText="1"/>
    </xf>
    <xf numFmtId="3" fontId="7" fillId="0" borderId="53" xfId="0" applyNumberFormat="1" applyFont="1" applyBorder="1" applyAlignment="1">
      <alignment horizontal="right" vertical="center"/>
    </xf>
    <xf numFmtId="0" fontId="8" fillId="2" borderId="3" xfId="0" applyFont="1" applyFill="1" applyBorder="1" applyAlignment="1">
      <alignment horizontal="center" vertical="center" wrapText="1"/>
    </xf>
    <xf numFmtId="0" fontId="8" fillId="2" borderId="13" xfId="0" applyFont="1" applyFill="1" applyBorder="1" applyAlignment="1">
      <alignment horizontal="center" wrapText="1"/>
    </xf>
    <xf numFmtId="0" fontId="7" fillId="0" borderId="54" xfId="0" applyFont="1" applyBorder="1" applyAlignment="1">
      <alignment vertical="center"/>
    </xf>
    <xf numFmtId="0" fontId="7" fillId="0" borderId="43" xfId="0" applyFont="1" applyBorder="1" applyAlignment="1">
      <alignment vertical="center"/>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7" fillId="0" borderId="44" xfId="0" applyFont="1" applyBorder="1" applyAlignment="1">
      <alignment vertical="center"/>
    </xf>
    <xf numFmtId="38" fontId="7" fillId="0" borderId="57" xfId="17" applyFont="1" applyBorder="1" applyAlignment="1">
      <alignment vertical="center"/>
    </xf>
    <xf numFmtId="38" fontId="7" fillId="0" borderId="54" xfId="17" applyFont="1" applyBorder="1" applyAlignment="1">
      <alignment vertical="center"/>
    </xf>
    <xf numFmtId="38" fontId="7" fillId="0" borderId="39" xfId="17" applyFont="1" applyBorder="1" applyAlignment="1">
      <alignment horizontal="center" vertical="center"/>
    </xf>
    <xf numFmtId="38" fontId="7" fillId="0" borderId="40" xfId="17" applyFont="1" applyBorder="1" applyAlignment="1">
      <alignment horizontal="center" vertical="center"/>
    </xf>
    <xf numFmtId="0" fontId="7" fillId="0" borderId="40" xfId="0" applyFont="1" applyBorder="1" applyAlignment="1">
      <alignment horizontal="center" vertical="center"/>
    </xf>
    <xf numFmtId="38" fontId="7" fillId="0" borderId="58" xfId="17" applyFont="1" applyBorder="1" applyAlignment="1">
      <alignment horizontal="right" vertical="center"/>
    </xf>
    <xf numFmtId="38" fontId="7" fillId="0" borderId="21" xfId="17" applyFont="1" applyBorder="1" applyAlignment="1">
      <alignment horizontal="right" vertical="center"/>
    </xf>
    <xf numFmtId="38" fontId="7" fillId="0" borderId="54" xfId="17" applyFont="1" applyBorder="1" applyAlignment="1">
      <alignment horizontal="right" vertical="center"/>
    </xf>
    <xf numFmtId="38" fontId="7" fillId="0" borderId="59" xfId="17" applyFont="1" applyBorder="1" applyAlignment="1">
      <alignment horizontal="right" vertical="center"/>
    </xf>
    <xf numFmtId="38" fontId="7" fillId="0" borderId="20" xfId="17" applyFont="1" applyBorder="1" applyAlignment="1">
      <alignment horizontal="right" vertical="center"/>
    </xf>
    <xf numFmtId="38" fontId="7" fillId="0" borderId="60" xfId="17" applyFont="1" applyBorder="1" applyAlignment="1">
      <alignment horizontal="right" vertical="center"/>
    </xf>
    <xf numFmtId="38" fontId="7" fillId="0" borderId="12" xfId="17" applyFont="1" applyBorder="1" applyAlignment="1">
      <alignment vertical="center"/>
    </xf>
    <xf numFmtId="0" fontId="7" fillId="0" borderId="12" xfId="0" applyFont="1" applyBorder="1" applyAlignment="1">
      <alignment vertical="center"/>
    </xf>
    <xf numFmtId="38" fontId="7" fillId="0" borderId="11" xfId="17" applyFont="1" applyBorder="1" applyAlignment="1">
      <alignment vertical="center"/>
    </xf>
    <xf numFmtId="0" fontId="7" fillId="0" borderId="11" xfId="0" applyFont="1" applyBorder="1" applyAlignment="1">
      <alignment vertical="center"/>
    </xf>
    <xf numFmtId="38" fontId="7" fillId="0" borderId="11" xfId="17" applyFont="1" applyBorder="1" applyAlignment="1">
      <alignment horizontal="right" vertical="center"/>
    </xf>
    <xf numFmtId="38" fontId="7" fillId="0" borderId="22" xfId="17" applyFont="1" applyBorder="1" applyAlignment="1">
      <alignment horizontal="right" vertical="center"/>
    </xf>
    <xf numFmtId="38" fontId="7" fillId="0" borderId="22" xfId="17" applyFont="1" applyBorder="1" applyAlignment="1">
      <alignment vertical="center"/>
    </xf>
    <xf numFmtId="0" fontId="7" fillId="0" borderId="22" xfId="0" applyFont="1" applyBorder="1" applyAlignment="1">
      <alignment vertical="center"/>
    </xf>
    <xf numFmtId="38" fontId="7" fillId="0" borderId="14" xfId="17" applyFont="1" applyBorder="1" applyAlignment="1">
      <alignment vertical="center"/>
    </xf>
    <xf numFmtId="0" fontId="7" fillId="0" borderId="14" xfId="0" applyFont="1" applyBorder="1" applyAlignment="1">
      <alignment vertical="center"/>
    </xf>
    <xf numFmtId="38" fontId="7" fillId="0" borderId="12" xfId="17" applyFont="1" applyBorder="1" applyAlignment="1">
      <alignment horizontal="left" vertical="center"/>
    </xf>
    <xf numFmtId="0" fontId="7" fillId="0" borderId="12" xfId="0" applyFont="1" applyBorder="1" applyAlignment="1">
      <alignment horizontal="left" vertical="center"/>
    </xf>
    <xf numFmtId="38" fontId="7" fillId="0" borderId="12" xfId="17" applyFont="1" applyBorder="1" applyAlignment="1">
      <alignment horizontal="right" vertical="center"/>
    </xf>
    <xf numFmtId="38" fontId="7" fillId="0" borderId="22" xfId="17" applyFont="1" applyBorder="1" applyAlignment="1">
      <alignment horizontal="center" vertical="center"/>
    </xf>
    <xf numFmtId="0" fontId="7" fillId="0" borderId="22" xfId="0" applyFont="1" applyBorder="1" applyAlignment="1">
      <alignment horizontal="center" vertical="center"/>
    </xf>
    <xf numFmtId="38" fontId="7" fillId="0" borderId="11" xfId="17" applyFont="1" applyBorder="1" applyAlignment="1">
      <alignment horizontal="left" vertical="center"/>
    </xf>
    <xf numFmtId="0" fontId="7" fillId="0" borderId="11" xfId="0" applyFont="1" applyBorder="1" applyAlignment="1">
      <alignment horizontal="left" vertical="center"/>
    </xf>
    <xf numFmtId="38" fontId="7" fillId="0" borderId="14" xfId="17" applyFont="1" applyBorder="1" applyAlignment="1">
      <alignment horizontal="right" vertical="center"/>
    </xf>
    <xf numFmtId="38" fontId="7" fillId="0" borderId="15" xfId="17" applyFont="1" applyBorder="1" applyAlignment="1">
      <alignment horizontal="right" vertical="center"/>
    </xf>
    <xf numFmtId="38" fontId="7" fillId="0" borderId="15" xfId="17" applyFont="1" applyBorder="1" applyAlignment="1">
      <alignment vertical="center"/>
    </xf>
    <xf numFmtId="0" fontId="7" fillId="0" borderId="15" xfId="0" applyFont="1" applyBorder="1" applyAlignment="1">
      <alignment vertical="center"/>
    </xf>
    <xf numFmtId="38" fontId="7" fillId="0" borderId="61" xfId="17" applyFont="1" applyBorder="1" applyAlignment="1">
      <alignment horizontal="right" vertical="center"/>
    </xf>
    <xf numFmtId="38" fontId="7" fillId="0" borderId="62" xfId="17" applyFont="1" applyBorder="1" applyAlignment="1">
      <alignment horizontal="right" vertical="center"/>
    </xf>
    <xf numFmtId="38" fontId="7" fillId="0" borderId="57" xfId="17" applyFont="1" applyBorder="1" applyAlignment="1">
      <alignment horizontal="right" vertical="center"/>
    </xf>
    <xf numFmtId="0" fontId="7" fillId="0" borderId="59" xfId="0" applyFont="1" applyBorder="1" applyAlignment="1">
      <alignment vertical="center"/>
    </xf>
    <xf numFmtId="38" fontId="7" fillId="0" borderId="20" xfId="17" applyFont="1" applyBorder="1" applyAlignment="1">
      <alignment vertical="center"/>
    </xf>
    <xf numFmtId="38" fontId="7" fillId="0" borderId="60" xfId="17" applyFont="1" applyBorder="1" applyAlignment="1">
      <alignment vertical="center"/>
    </xf>
    <xf numFmtId="0" fontId="7" fillId="0" borderId="60" xfId="0" applyFont="1" applyBorder="1" applyAlignment="1">
      <alignment vertical="center"/>
    </xf>
    <xf numFmtId="0" fontId="7" fillId="0" borderId="21" xfId="0" applyFont="1" applyBorder="1" applyAlignment="1">
      <alignment vertical="center"/>
    </xf>
    <xf numFmtId="38" fontId="7" fillId="0" borderId="39" xfId="17" applyFont="1" applyBorder="1" applyAlignment="1">
      <alignment horizontal="center" vertical="center" wrapText="1"/>
    </xf>
    <xf numFmtId="38" fontId="7" fillId="0" borderId="40" xfId="17" applyFont="1" applyBorder="1" applyAlignment="1">
      <alignment horizontal="center" vertical="center" wrapText="1"/>
    </xf>
    <xf numFmtId="38" fontId="7" fillId="0" borderId="55" xfId="17" applyFont="1" applyBorder="1" applyAlignment="1">
      <alignment horizontal="center" vertical="center" wrapText="1"/>
    </xf>
    <xf numFmtId="38" fontId="7" fillId="0" borderId="56" xfId="17" applyFont="1" applyBorder="1" applyAlignment="1">
      <alignment horizontal="center" vertical="center" wrapText="1"/>
    </xf>
    <xf numFmtId="38" fontId="7" fillId="0" borderId="61" xfId="17" applyFont="1" applyBorder="1" applyAlignment="1">
      <alignment vertical="center"/>
    </xf>
    <xf numFmtId="38" fontId="7" fillId="0" borderId="62" xfId="17" applyFont="1" applyBorder="1" applyAlignment="1">
      <alignment vertical="center"/>
    </xf>
    <xf numFmtId="0" fontId="7" fillId="0" borderId="62" xfId="0" applyFont="1" applyBorder="1" applyAlignment="1">
      <alignment vertical="center"/>
    </xf>
    <xf numFmtId="0" fontId="7" fillId="0" borderId="58" xfId="0" applyFont="1" applyBorder="1" applyAlignment="1">
      <alignment vertical="center"/>
    </xf>
    <xf numFmtId="38" fontId="31" fillId="0" borderId="1" xfId="17" applyFont="1" applyBorder="1" applyAlignment="1">
      <alignment horizontal="center" vertical="center"/>
    </xf>
    <xf numFmtId="38" fontId="0" fillId="0" borderId="0" xfId="17" applyFont="1" applyAlignment="1">
      <alignment vertical="center"/>
    </xf>
    <xf numFmtId="38" fontId="7" fillId="0" borderId="55" xfId="17" applyFont="1" applyBorder="1" applyAlignment="1">
      <alignment horizontal="center" vertical="center"/>
    </xf>
    <xf numFmtId="0" fontId="7" fillId="0" borderId="40"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44" xfId="0" applyFont="1" applyBorder="1" applyAlignment="1">
      <alignment horizontal="center" vertical="center" wrapText="1"/>
    </xf>
    <xf numFmtId="38" fontId="7" fillId="0" borderId="40" xfId="17" applyFont="1" applyBorder="1" applyAlignment="1">
      <alignment vertical="center"/>
    </xf>
    <xf numFmtId="0" fontId="7" fillId="0" borderId="40" xfId="0" applyFont="1" applyBorder="1" applyAlignment="1">
      <alignment vertical="center"/>
    </xf>
    <xf numFmtId="0" fontId="7" fillId="0" borderId="56" xfId="0" applyFont="1" applyBorder="1" applyAlignment="1">
      <alignment vertical="center"/>
    </xf>
    <xf numFmtId="38" fontId="7" fillId="0" borderId="1" xfId="17" applyFont="1" applyBorder="1" applyAlignment="1">
      <alignment horizontal="center" vertical="center"/>
    </xf>
    <xf numFmtId="0" fontId="7" fillId="0" borderId="1" xfId="0" applyFont="1" applyBorder="1" applyAlignment="1">
      <alignment vertical="center"/>
    </xf>
    <xf numFmtId="38" fontId="7" fillId="0" borderId="2" xfId="17" applyFont="1" applyBorder="1" applyAlignment="1">
      <alignment horizontal="right" vertical="center"/>
    </xf>
    <xf numFmtId="38" fontId="7" fillId="0" borderId="63" xfId="17" applyFont="1" applyBorder="1" applyAlignment="1">
      <alignment horizontal="right" vertical="center"/>
    </xf>
    <xf numFmtId="38" fontId="7" fillId="0" borderId="55" xfId="17" applyFont="1" applyBorder="1" applyAlignment="1">
      <alignment horizontal="right" vertical="center"/>
    </xf>
    <xf numFmtId="38" fontId="7" fillId="0" borderId="44" xfId="17" applyFont="1" applyBorder="1" applyAlignment="1">
      <alignment horizontal="right" vertical="center"/>
    </xf>
    <xf numFmtId="38" fontId="7" fillId="0" borderId="39" xfId="17" applyFont="1" applyBorder="1" applyAlignment="1">
      <alignment horizontal="right" vertical="center"/>
    </xf>
    <xf numFmtId="38" fontId="7" fillId="0" borderId="43" xfId="17" applyFont="1" applyBorder="1" applyAlignment="1">
      <alignment horizontal="right" vertical="center"/>
    </xf>
    <xf numFmtId="0" fontId="7" fillId="0" borderId="39" xfId="0" applyFont="1" applyFill="1" applyBorder="1" applyAlignment="1" applyProtection="1">
      <alignment horizontal="center" vertical="center" wrapText="1"/>
      <protection/>
    </xf>
    <xf numFmtId="0" fontId="7" fillId="0" borderId="43" xfId="0" applyFont="1" applyFill="1" applyBorder="1" applyAlignment="1" applyProtection="1">
      <alignment horizontal="center" vertical="center" wrapText="1"/>
      <protection/>
    </xf>
    <xf numFmtId="0" fontId="7" fillId="0" borderId="1" xfId="0" applyFont="1" applyFill="1" applyBorder="1" applyAlignment="1" applyProtection="1">
      <alignment horizontal="center" vertical="center"/>
      <protection/>
    </xf>
    <xf numFmtId="0" fontId="7" fillId="0" borderId="1" xfId="0" applyFont="1" applyBorder="1" applyAlignment="1" applyProtection="1">
      <alignment vertical="center"/>
      <protection/>
    </xf>
    <xf numFmtId="0" fontId="7" fillId="0" borderId="13" xfId="0" applyFont="1" applyFill="1" applyBorder="1" applyAlignment="1" applyProtection="1">
      <alignment horizontal="center" vertical="center"/>
      <protection/>
    </xf>
    <xf numFmtId="0" fontId="7" fillId="0" borderId="3" xfId="0" applyFont="1" applyBorder="1" applyAlignment="1" applyProtection="1">
      <alignment horizontal="center" vertical="center"/>
      <protection/>
    </xf>
    <xf numFmtId="0" fontId="7" fillId="0" borderId="4" xfId="0" applyFont="1" applyFill="1" applyBorder="1" applyAlignment="1" applyProtection="1">
      <alignment horizontal="center" vertical="center"/>
      <protection/>
    </xf>
    <xf numFmtId="0" fontId="7" fillId="0" borderId="17" xfId="0" applyFont="1" applyFill="1" applyBorder="1" applyAlignment="1" applyProtection="1">
      <alignment horizontal="center" vertical="center"/>
      <protection/>
    </xf>
    <xf numFmtId="38" fontId="8" fillId="0" borderId="39" xfId="17" applyFont="1" applyFill="1" applyBorder="1" applyAlignment="1">
      <alignment vertical="center"/>
    </xf>
    <xf numFmtId="38" fontId="8" fillId="0" borderId="17" xfId="17" applyFont="1" applyFill="1" applyBorder="1" applyAlignment="1">
      <alignment vertical="center"/>
    </xf>
    <xf numFmtId="38" fontId="18" fillId="0" borderId="4" xfId="17" applyFont="1" applyFill="1" applyBorder="1" applyAlignment="1">
      <alignment vertical="center"/>
    </xf>
    <xf numFmtId="38" fontId="18" fillId="0" borderId="64" xfId="17" applyFont="1" applyFill="1" applyBorder="1" applyAlignment="1">
      <alignment vertical="center"/>
    </xf>
    <xf numFmtId="38" fontId="18" fillId="0" borderId="17" xfId="17" applyFont="1" applyFill="1" applyBorder="1" applyAlignment="1">
      <alignment vertical="center"/>
    </xf>
    <xf numFmtId="38" fontId="18" fillId="0" borderId="65" xfId="17" applyFont="1" applyFill="1" applyBorder="1" applyAlignment="1">
      <alignment vertical="center"/>
    </xf>
    <xf numFmtId="38" fontId="18" fillId="0" borderId="66" xfId="17" applyFont="1" applyFill="1" applyBorder="1" applyAlignment="1">
      <alignment vertical="center"/>
    </xf>
    <xf numFmtId="38" fontId="18" fillId="0" borderId="67" xfId="17" applyFont="1" applyFill="1" applyBorder="1" applyAlignment="1">
      <alignment vertical="center"/>
    </xf>
    <xf numFmtId="38" fontId="18" fillId="0" borderId="3" xfId="17" applyFont="1" applyFill="1" applyBorder="1" applyAlignment="1">
      <alignment vertical="center"/>
    </xf>
    <xf numFmtId="38" fontId="17" fillId="0" borderId="13" xfId="17" applyFont="1" applyFill="1" applyBorder="1" applyAlignment="1">
      <alignment vertical="center" wrapText="1"/>
    </xf>
    <xf numFmtId="38" fontId="18" fillId="0" borderId="13" xfId="17" applyFont="1" applyFill="1" applyBorder="1" applyAlignment="1">
      <alignment vertical="center"/>
    </xf>
    <xf numFmtId="38" fontId="6" fillId="0" borderId="18" xfId="17" applyFont="1" applyFill="1" applyBorder="1" applyAlignment="1">
      <alignment vertical="center" wrapText="1"/>
    </xf>
    <xf numFmtId="38" fontId="6" fillId="0" borderId="19" xfId="17" applyFont="1" applyFill="1" applyBorder="1" applyAlignment="1">
      <alignment vertical="center" wrapText="1"/>
    </xf>
    <xf numFmtId="38" fontId="6" fillId="0" borderId="20" xfId="17" applyFont="1" applyFill="1" applyBorder="1" applyAlignment="1">
      <alignment vertical="center" wrapText="1"/>
    </xf>
    <xf numFmtId="38" fontId="6" fillId="0" borderId="21" xfId="17" applyFont="1" applyFill="1" applyBorder="1" applyAlignment="1">
      <alignment vertical="center" wrapText="1"/>
    </xf>
    <xf numFmtId="38" fontId="6" fillId="0" borderId="61" xfId="17" applyFont="1" applyFill="1" applyBorder="1" applyAlignment="1">
      <alignment vertical="center" wrapText="1"/>
    </xf>
    <xf numFmtId="38" fontId="6" fillId="0" borderId="58" xfId="17" applyFont="1" applyFill="1" applyBorder="1" applyAlignment="1">
      <alignment vertical="center" wrapText="1"/>
    </xf>
    <xf numFmtId="38" fontId="6" fillId="0" borderId="3" xfId="17" applyFont="1" applyFill="1" applyBorder="1" applyAlignment="1">
      <alignment vertical="center" wrapText="1"/>
    </xf>
    <xf numFmtId="38" fontId="8" fillId="0" borderId="3" xfId="17" applyFont="1" applyFill="1" applyBorder="1" applyAlignment="1">
      <alignment vertical="center"/>
    </xf>
    <xf numFmtId="38" fontId="17" fillId="0" borderId="1" xfId="17" applyFont="1" applyFill="1" applyBorder="1" applyAlignment="1">
      <alignment vertical="center" wrapText="1"/>
    </xf>
    <xf numFmtId="38" fontId="8" fillId="0" borderId="1" xfId="17" applyFont="1" applyFill="1" applyBorder="1" applyAlignment="1">
      <alignment vertical="center"/>
    </xf>
    <xf numFmtId="38" fontId="17" fillId="0" borderId="4" xfId="17" applyFont="1" applyFill="1" applyBorder="1" applyAlignment="1">
      <alignment vertical="center" wrapText="1"/>
    </xf>
    <xf numFmtId="38" fontId="17" fillId="0" borderId="64" xfId="17" applyFont="1" applyFill="1" applyBorder="1" applyAlignment="1">
      <alignment vertical="center" wrapText="1"/>
    </xf>
    <xf numFmtId="0" fontId="8" fillId="0" borderId="17" xfId="0" applyFont="1" applyFill="1" applyBorder="1" applyAlignment="1">
      <alignment vertical="center"/>
    </xf>
    <xf numFmtId="38" fontId="6" fillId="0" borderId="13" xfId="17" applyFont="1" applyFill="1" applyBorder="1" applyAlignment="1">
      <alignment vertical="center" wrapText="1"/>
    </xf>
    <xf numFmtId="38" fontId="8" fillId="0" borderId="13" xfId="17" applyFont="1" applyFill="1" applyBorder="1" applyAlignment="1">
      <alignment vertical="center"/>
    </xf>
    <xf numFmtId="38" fontId="6" fillId="0" borderId="11" xfId="17" applyFont="1" applyFill="1" applyBorder="1" applyAlignment="1">
      <alignment vertical="center" wrapText="1"/>
    </xf>
    <xf numFmtId="38" fontId="8" fillId="0" borderId="11" xfId="17" applyFont="1" applyFill="1" applyBorder="1" applyAlignment="1">
      <alignment vertical="center"/>
    </xf>
    <xf numFmtId="38" fontId="6" fillId="0" borderId="12" xfId="17" applyFont="1" applyFill="1" applyBorder="1" applyAlignment="1">
      <alignment vertical="center" wrapText="1"/>
    </xf>
    <xf numFmtId="38" fontId="8" fillId="0" borderId="12" xfId="17" applyFont="1" applyFill="1" applyBorder="1" applyAlignment="1">
      <alignment vertical="center"/>
    </xf>
    <xf numFmtId="38" fontId="6" fillId="0" borderId="39" xfId="17" applyFont="1" applyFill="1" applyBorder="1" applyAlignment="1">
      <alignment vertical="center"/>
    </xf>
    <xf numFmtId="0" fontId="3" fillId="0" borderId="40" xfId="0" applyFont="1" applyFill="1" applyBorder="1" applyAlignment="1">
      <alignment/>
    </xf>
    <xf numFmtId="0" fontId="3" fillId="0" borderId="55" xfId="0" applyFont="1" applyFill="1" applyBorder="1" applyAlignment="1">
      <alignment/>
    </xf>
    <xf numFmtId="0" fontId="3" fillId="0" borderId="56" xfId="0" applyFont="1" applyFill="1" applyBorder="1" applyAlignment="1">
      <alignment/>
    </xf>
    <xf numFmtId="38" fontId="6" fillId="0" borderId="68" xfId="17" applyFont="1" applyFill="1" applyBorder="1" applyAlignment="1">
      <alignment horizontal="center" vertical="center"/>
    </xf>
    <xf numFmtId="0" fontId="3" fillId="0" borderId="69" xfId="0" applyFont="1" applyFill="1" applyBorder="1" applyAlignment="1">
      <alignment/>
    </xf>
    <xf numFmtId="38" fontId="8" fillId="2" borderId="4" xfId="17" applyFont="1" applyFill="1" applyBorder="1" applyAlignment="1">
      <alignment horizontal="center" vertical="center"/>
    </xf>
    <xf numFmtId="0" fontId="18" fillId="0" borderId="64" xfId="0" applyFont="1" applyBorder="1" applyAlignment="1">
      <alignment vertical="center"/>
    </xf>
    <xf numFmtId="0" fontId="0" fillId="0" borderId="17" xfId="0" applyBorder="1" applyAlignment="1">
      <alignment vertical="center"/>
    </xf>
    <xf numFmtId="0" fontId="8" fillId="2" borderId="13" xfId="0" applyFont="1" applyFill="1" applyBorder="1" applyAlignment="1">
      <alignment vertical="center"/>
    </xf>
    <xf numFmtId="0" fontId="8" fillId="2" borderId="3" xfId="0" applyFont="1" applyFill="1" applyBorder="1" applyAlignment="1">
      <alignment vertical="center"/>
    </xf>
    <xf numFmtId="38" fontId="8" fillId="2" borderId="64" xfId="17" applyFont="1" applyFill="1" applyBorder="1" applyAlignment="1">
      <alignment horizontal="center" vertical="center"/>
    </xf>
    <xf numFmtId="38" fontId="8" fillId="2" borderId="17" xfId="17" applyFont="1" applyFill="1" applyBorder="1" applyAlignment="1">
      <alignment horizontal="center" vertical="center"/>
    </xf>
    <xf numFmtId="0" fontId="8" fillId="0" borderId="64" xfId="0" applyFont="1" applyBorder="1" applyAlignment="1">
      <alignment vertical="center"/>
    </xf>
    <xf numFmtId="38" fontId="8" fillId="2" borderId="1" xfId="17" applyFont="1" applyFill="1" applyBorder="1" applyAlignment="1">
      <alignment horizontal="center" vertical="center"/>
    </xf>
    <xf numFmtId="0" fontId="0" fillId="0" borderId="1" xfId="0" applyBorder="1" applyAlignment="1">
      <alignment vertical="center"/>
    </xf>
    <xf numFmtId="0" fontId="18" fillId="0" borderId="1" xfId="0" applyFont="1" applyBorder="1" applyAlignment="1">
      <alignment vertical="center"/>
    </xf>
    <xf numFmtId="0" fontId="0" fillId="0" borderId="4" xfId="0" applyBorder="1" applyAlignment="1">
      <alignment vertical="center"/>
    </xf>
    <xf numFmtId="38" fontId="8" fillId="2" borderId="70" xfId="17" applyFont="1" applyFill="1" applyBorder="1" applyAlignment="1">
      <alignment horizontal="center" vertical="center"/>
    </xf>
    <xf numFmtId="0" fontId="18" fillId="0" borderId="71" xfId="0" applyFont="1" applyBorder="1" applyAlignment="1">
      <alignment vertical="center"/>
    </xf>
    <xf numFmtId="0" fontId="0" fillId="0" borderId="72" xfId="0" applyBorder="1" applyAlignment="1">
      <alignment vertical="center"/>
    </xf>
    <xf numFmtId="191" fontId="7" fillId="0" borderId="1" xfId="0" applyNumberFormat="1" applyFont="1" applyBorder="1" applyAlignment="1">
      <alignment horizontal="right" vertical="center"/>
    </xf>
    <xf numFmtId="0" fontId="7" fillId="0" borderId="1" xfId="0" applyFont="1" applyBorder="1" applyAlignment="1">
      <alignment horizontal="center" vertical="center"/>
    </xf>
    <xf numFmtId="0" fontId="7" fillId="0" borderId="39" xfId="0" applyFont="1" applyBorder="1" applyAlignment="1">
      <alignment horizontal="center" vertical="center"/>
    </xf>
    <xf numFmtId="0" fontId="7" fillId="0" borderId="43"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63" xfId="0" applyFont="1" applyBorder="1" applyAlignment="1">
      <alignment horizontal="center" vertical="center"/>
    </xf>
    <xf numFmtId="0" fontId="7" fillId="0" borderId="56" xfId="0" applyFont="1" applyBorder="1" applyAlignment="1">
      <alignment horizontal="right"/>
    </xf>
    <xf numFmtId="0" fontId="0" fillId="0" borderId="56" xfId="0" applyBorder="1" applyAlignment="1">
      <alignment/>
    </xf>
    <xf numFmtId="0" fontId="28" fillId="0" borderId="73" xfId="0" applyFont="1" applyFill="1" applyBorder="1" applyAlignment="1">
      <alignment horizontal="center" vertical="center"/>
    </xf>
    <xf numFmtId="0" fontId="28" fillId="0" borderId="74" xfId="0" applyFont="1" applyFill="1" applyBorder="1" applyAlignment="1">
      <alignment horizontal="center" vertical="center"/>
    </xf>
    <xf numFmtId="0" fontId="28" fillId="0" borderId="75" xfId="0" applyFont="1" applyFill="1" applyBorder="1" applyAlignment="1">
      <alignment horizontal="center" vertical="center"/>
    </xf>
    <xf numFmtId="0" fontId="28" fillId="0" borderId="2"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42" xfId="0" applyFont="1" applyFill="1" applyBorder="1" applyAlignment="1">
      <alignment horizontal="center" vertical="center"/>
    </xf>
    <xf numFmtId="0" fontId="28" fillId="0" borderId="55" xfId="0" applyFont="1" applyFill="1" applyBorder="1" applyAlignment="1">
      <alignment horizontal="center" vertical="center"/>
    </xf>
    <xf numFmtId="0" fontId="28" fillId="0" borderId="56" xfId="0" applyFont="1" applyFill="1" applyBorder="1" applyAlignment="1">
      <alignment horizontal="center" vertical="center"/>
    </xf>
    <xf numFmtId="0" fontId="28" fillId="0" borderId="76" xfId="0" applyFont="1" applyFill="1" applyBorder="1" applyAlignment="1">
      <alignment horizontal="center" vertical="center"/>
    </xf>
    <xf numFmtId="0" fontId="28" fillId="0" borderId="20" xfId="0" applyFont="1" applyFill="1" applyBorder="1" applyAlignment="1">
      <alignment horizontal="center" vertical="center"/>
    </xf>
    <xf numFmtId="0" fontId="28" fillId="0" borderId="60" xfId="0" applyFont="1" applyFill="1" applyBorder="1" applyAlignment="1">
      <alignment horizontal="center" vertical="center"/>
    </xf>
    <xf numFmtId="0" fontId="28" fillId="0" borderId="77" xfId="0" applyFont="1" applyFill="1" applyBorder="1" applyAlignment="1">
      <alignment horizontal="center" vertical="center"/>
    </xf>
    <xf numFmtId="0" fontId="28" fillId="0" borderId="78" xfId="0" applyFont="1" applyFill="1" applyBorder="1" applyAlignment="1">
      <alignment horizontal="center" vertical="center"/>
    </xf>
    <xf numFmtId="0" fontId="28" fillId="0" borderId="79" xfId="0" applyFont="1" applyFill="1" applyBorder="1" applyAlignment="1">
      <alignment horizontal="center" vertical="center"/>
    </xf>
    <xf numFmtId="0" fontId="28" fillId="0" borderId="80" xfId="0" applyFont="1" applyFill="1" applyBorder="1" applyAlignment="1">
      <alignment horizontal="center" vertical="center"/>
    </xf>
    <xf numFmtId="3" fontId="7" fillId="0" borderId="20" xfId="0" applyNumberFormat="1" applyFont="1" applyBorder="1" applyAlignment="1">
      <alignment vertical="center"/>
    </xf>
    <xf numFmtId="3" fontId="7" fillId="0" borderId="60" xfId="0" applyNumberFormat="1" applyFont="1" applyBorder="1" applyAlignment="1">
      <alignment vertical="center"/>
    </xf>
    <xf numFmtId="3" fontId="7" fillId="0" borderId="81" xfId="0" applyNumberFormat="1" applyFont="1" applyBorder="1" applyAlignment="1">
      <alignment vertical="center"/>
    </xf>
    <xf numFmtId="3" fontId="7" fillId="0" borderId="82" xfId="0" applyNumberFormat="1" applyFont="1" applyBorder="1" applyAlignment="1">
      <alignment vertical="center"/>
    </xf>
    <xf numFmtId="3" fontId="7" fillId="0" borderId="83" xfId="0" applyNumberFormat="1" applyFont="1" applyBorder="1" applyAlignment="1">
      <alignment vertical="center"/>
    </xf>
    <xf numFmtId="3" fontId="7" fillId="0" borderId="84" xfId="0" applyNumberFormat="1" applyFont="1" applyBorder="1" applyAlignment="1">
      <alignment vertical="center"/>
    </xf>
    <xf numFmtId="3" fontId="7" fillId="0" borderId="85" xfId="0" applyNumberFormat="1" applyFont="1" applyBorder="1" applyAlignment="1">
      <alignment vertical="center"/>
    </xf>
    <xf numFmtId="3" fontId="7" fillId="0" borderId="86" xfId="0" applyNumberFormat="1" applyFont="1" applyBorder="1" applyAlignment="1">
      <alignment vertical="center"/>
    </xf>
    <xf numFmtId="3" fontId="7" fillId="0" borderId="87" xfId="0" applyNumberFormat="1" applyFont="1" applyBorder="1" applyAlignment="1">
      <alignment vertical="center"/>
    </xf>
    <xf numFmtId="3" fontId="7" fillId="0" borderId="88" xfId="0" applyNumberFormat="1" applyFont="1" applyBorder="1" applyAlignment="1">
      <alignment vertical="center"/>
    </xf>
    <xf numFmtId="3" fontId="7" fillId="0" borderId="89" xfId="0" applyNumberFormat="1" applyFont="1" applyBorder="1" applyAlignment="1">
      <alignment vertical="center"/>
    </xf>
    <xf numFmtId="3" fontId="7" fillId="0" borderId="21" xfId="0" applyNumberFormat="1" applyFont="1" applyBorder="1" applyAlignment="1">
      <alignment vertical="center"/>
    </xf>
    <xf numFmtId="3" fontId="7" fillId="0" borderId="78" xfId="0" applyNumberFormat="1" applyFont="1" applyBorder="1" applyAlignment="1">
      <alignment vertical="center"/>
    </xf>
    <xf numFmtId="3" fontId="7" fillId="0" borderId="79" xfId="0" applyNumberFormat="1" applyFont="1" applyBorder="1" applyAlignment="1">
      <alignment vertical="center"/>
    </xf>
    <xf numFmtId="3" fontId="7" fillId="0" borderId="90" xfId="0" applyNumberFormat="1" applyFont="1" applyBorder="1" applyAlignment="1">
      <alignment vertical="center"/>
    </xf>
    <xf numFmtId="3" fontId="7" fillId="0" borderId="73" xfId="0" applyNumberFormat="1" applyFont="1" applyBorder="1" applyAlignment="1">
      <alignment vertical="center"/>
    </xf>
    <xf numFmtId="3" fontId="7" fillId="0" borderId="74" xfId="0" applyNumberFormat="1" applyFont="1" applyBorder="1" applyAlignment="1">
      <alignment vertical="center"/>
    </xf>
    <xf numFmtId="3" fontId="7" fillId="0" borderId="91" xfId="0" applyNumberFormat="1" applyFont="1" applyBorder="1" applyAlignment="1">
      <alignment vertical="center"/>
    </xf>
    <xf numFmtId="3" fontId="7" fillId="0" borderId="2" xfId="0" applyNumberFormat="1" applyFont="1" applyBorder="1" applyAlignment="1">
      <alignment vertical="center"/>
    </xf>
    <xf numFmtId="3" fontId="7" fillId="0" borderId="0" xfId="0" applyNumberFormat="1" applyFont="1" applyBorder="1" applyAlignment="1">
      <alignment vertical="center"/>
    </xf>
    <xf numFmtId="3" fontId="7" fillId="0" borderId="63" xfId="0" applyNumberFormat="1" applyFont="1" applyBorder="1" applyAlignment="1">
      <alignment vertical="center"/>
    </xf>
    <xf numFmtId="3" fontId="7" fillId="0" borderId="55" xfId="0" applyNumberFormat="1" applyFont="1" applyBorder="1" applyAlignment="1">
      <alignment vertical="center"/>
    </xf>
    <xf numFmtId="3" fontId="7" fillId="0" borderId="56" xfId="0" applyNumberFormat="1" applyFont="1" applyBorder="1" applyAlignment="1">
      <alignment vertical="center"/>
    </xf>
    <xf numFmtId="3" fontId="7" fillId="0" borderId="44" xfId="0" applyNumberFormat="1" applyFont="1" applyBorder="1" applyAlignment="1">
      <alignment vertical="center"/>
    </xf>
    <xf numFmtId="3" fontId="7" fillId="0" borderId="92" xfId="0" applyNumberFormat="1" applyFont="1" applyBorder="1" applyAlignment="1">
      <alignment vertical="center"/>
    </xf>
    <xf numFmtId="3" fontId="7" fillId="0" borderId="93" xfId="0" applyNumberFormat="1" applyFont="1" applyBorder="1" applyAlignment="1">
      <alignment vertical="center"/>
    </xf>
    <xf numFmtId="0" fontId="7" fillId="0" borderId="94" xfId="0" applyFont="1" applyBorder="1" applyAlignment="1">
      <alignment horizontal="center" vertical="center"/>
    </xf>
    <xf numFmtId="0" fontId="7" fillId="0" borderId="46" xfId="0" applyFont="1" applyBorder="1" applyAlignment="1">
      <alignment horizontal="center" vertical="center"/>
    </xf>
    <xf numFmtId="0" fontId="7" fillId="0" borderId="95" xfId="0" applyFont="1" applyBorder="1" applyAlignment="1">
      <alignment horizontal="center" vertical="center"/>
    </xf>
    <xf numFmtId="0" fontId="7" fillId="0" borderId="45" xfId="0" applyFont="1" applyBorder="1" applyAlignment="1">
      <alignment horizontal="center" vertical="center"/>
    </xf>
    <xf numFmtId="3" fontId="7" fillId="0" borderId="96" xfId="0" applyNumberFormat="1" applyFont="1" applyBorder="1" applyAlignment="1">
      <alignment vertical="center"/>
    </xf>
    <xf numFmtId="3" fontId="7" fillId="0" borderId="97" xfId="0" applyNumberFormat="1" applyFont="1" applyBorder="1" applyAlignment="1">
      <alignment vertical="center"/>
    </xf>
    <xf numFmtId="3" fontId="7" fillId="0" borderId="98" xfId="0" applyNumberFormat="1" applyFont="1" applyBorder="1" applyAlignment="1">
      <alignment vertical="center"/>
    </xf>
    <xf numFmtId="3" fontId="7" fillId="0" borderId="99" xfId="0" applyNumberFormat="1" applyFont="1" applyBorder="1" applyAlignment="1">
      <alignment vertical="center"/>
    </xf>
    <xf numFmtId="0" fontId="31" fillId="0" borderId="0" xfId="0" applyFont="1" applyAlignment="1">
      <alignment vertical="center" wrapText="1"/>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4" xfId="0" applyFont="1" applyBorder="1" applyAlignment="1">
      <alignment horizontal="center" vertical="center"/>
    </xf>
    <xf numFmtId="0" fontId="7" fillId="0" borderId="17" xfId="0" applyFont="1" applyBorder="1" applyAlignment="1">
      <alignment horizontal="center" vertical="center"/>
    </xf>
    <xf numFmtId="0" fontId="7" fillId="0" borderId="4" xfId="0" applyFont="1" applyBorder="1" applyAlignment="1">
      <alignment horizontal="center" vertical="center"/>
    </xf>
    <xf numFmtId="0" fontId="7" fillId="0" borderId="100" xfId="0" applyFont="1" applyBorder="1" applyAlignment="1">
      <alignment horizontal="center" vertical="center"/>
    </xf>
    <xf numFmtId="0" fontId="0" fillId="0" borderId="0" xfId="0" applyFont="1" applyFill="1" applyBorder="1" applyAlignment="1">
      <alignment horizontal="left"/>
    </xf>
    <xf numFmtId="0" fontId="0" fillId="0" borderId="0" xfId="0" applyFont="1" applyAlignment="1">
      <alignment horizontal="left"/>
    </xf>
    <xf numFmtId="0" fontId="7" fillId="0" borderId="0" xfId="0" applyFont="1" applyBorder="1" applyAlignment="1">
      <alignment horizontal="right"/>
    </xf>
    <xf numFmtId="0" fontId="28" fillId="0" borderId="23" xfId="0" applyFont="1" applyFill="1" applyBorder="1" applyAlignment="1">
      <alignment horizontal="center"/>
    </xf>
    <xf numFmtId="0" fontId="28" fillId="0" borderId="101" xfId="0" applyFont="1" applyFill="1" applyBorder="1" applyAlignment="1">
      <alignment horizontal="center"/>
    </xf>
    <xf numFmtId="0" fontId="28" fillId="0" borderId="1" xfId="0" applyFont="1" applyFill="1" applyBorder="1" applyAlignment="1">
      <alignment horizontal="center" vertical="center"/>
    </xf>
    <xf numFmtId="0" fontId="28" fillId="0" borderId="50" xfId="0" applyFont="1" applyFill="1" applyBorder="1" applyAlignment="1">
      <alignment horizontal="center" vertical="center"/>
    </xf>
    <xf numFmtId="0" fontId="28" fillId="0" borderId="18" xfId="0" applyFont="1" applyFill="1" applyBorder="1" applyAlignment="1">
      <alignment horizontal="center" vertical="center"/>
    </xf>
    <xf numFmtId="0" fontId="28" fillId="0" borderId="19" xfId="0" applyFont="1" applyFill="1" applyBorder="1" applyAlignment="1">
      <alignment horizontal="center" vertical="center"/>
    </xf>
    <xf numFmtId="0" fontId="28" fillId="0" borderId="21" xfId="0" applyFont="1" applyFill="1" applyBorder="1" applyAlignment="1">
      <alignment horizontal="center" vertical="center"/>
    </xf>
    <xf numFmtId="0" fontId="28" fillId="0" borderId="23" xfId="0" applyFont="1" applyFill="1" applyBorder="1" applyAlignment="1">
      <alignment horizontal="center" vertical="center"/>
    </xf>
    <xf numFmtId="0" fontId="28" fillId="0" borderId="24" xfId="0" applyFont="1" applyFill="1" applyBorder="1" applyAlignment="1">
      <alignment horizontal="center" vertical="center"/>
    </xf>
    <xf numFmtId="0" fontId="28" fillId="0" borderId="57" xfId="0" applyFont="1" applyFill="1" applyBorder="1" applyAlignment="1">
      <alignment horizontal="center" vertical="center"/>
    </xf>
    <xf numFmtId="0" fontId="28" fillId="0" borderId="59" xfId="0" applyFont="1" applyFill="1" applyBorder="1" applyAlignment="1">
      <alignment horizontal="center" vertical="center"/>
    </xf>
    <xf numFmtId="0" fontId="28" fillId="0" borderId="61" xfId="0" applyFont="1" applyFill="1" applyBorder="1" applyAlignment="1">
      <alignment horizontal="center" vertical="center"/>
    </xf>
    <xf numFmtId="0" fontId="28" fillId="0" borderId="58" xfId="0" applyFont="1" applyFill="1" applyBorder="1" applyAlignment="1">
      <alignment horizontal="center" vertical="center"/>
    </xf>
    <xf numFmtId="0" fontId="28" fillId="0" borderId="90" xfId="0" applyFont="1" applyFill="1" applyBorder="1" applyAlignment="1">
      <alignment horizontal="center" vertical="center"/>
    </xf>
    <xf numFmtId="0" fontId="28" fillId="0" borderId="102" xfId="0" applyFont="1" applyFill="1" applyBorder="1" applyAlignment="1">
      <alignment horizontal="center" vertical="center"/>
    </xf>
    <xf numFmtId="0" fontId="28" fillId="0" borderId="103" xfId="0" applyFont="1" applyFill="1" applyBorder="1" applyAlignment="1">
      <alignment horizontal="center" vertical="center"/>
    </xf>
    <xf numFmtId="0" fontId="28" fillId="0" borderId="4" xfId="0" applyFont="1" applyFill="1" applyBorder="1" applyAlignment="1">
      <alignment horizontal="center" vertical="center"/>
    </xf>
    <xf numFmtId="0" fontId="28" fillId="0" borderId="17" xfId="0" applyFont="1" applyFill="1" applyBorder="1" applyAlignment="1">
      <alignment horizontal="center" vertical="center"/>
    </xf>
    <xf numFmtId="0" fontId="28" fillId="0" borderId="20" xfId="0" applyFont="1" applyFill="1" applyBorder="1" applyAlignment="1">
      <alignment horizontal="center"/>
    </xf>
    <xf numFmtId="0" fontId="28" fillId="0" borderId="77" xfId="0" applyFont="1" applyFill="1" applyBorder="1" applyAlignment="1">
      <alignment horizontal="center"/>
    </xf>
    <xf numFmtId="0" fontId="28" fillId="0" borderId="78" xfId="0" applyFont="1" applyFill="1" applyBorder="1" applyAlignment="1">
      <alignment horizontal="center"/>
    </xf>
    <xf numFmtId="0" fontId="28" fillId="0" borderId="80" xfId="0" applyFont="1" applyFill="1" applyBorder="1" applyAlignment="1">
      <alignment horizontal="center"/>
    </xf>
    <xf numFmtId="0" fontId="28" fillId="0" borderId="99" xfId="0" applyFont="1" applyFill="1" applyBorder="1" applyAlignment="1">
      <alignment horizontal="center"/>
    </xf>
    <xf numFmtId="0" fontId="28" fillId="0" borderId="104" xfId="0" applyFont="1" applyFill="1" applyBorder="1" applyAlignment="1">
      <alignment horizontal="center"/>
    </xf>
    <xf numFmtId="0" fontId="28" fillId="0" borderId="18" xfId="0" applyFont="1" applyFill="1" applyBorder="1" applyAlignment="1">
      <alignment horizontal="center"/>
    </xf>
    <xf numFmtId="0" fontId="28" fillId="0" borderId="105" xfId="0" applyFont="1" applyFill="1" applyBorder="1" applyAlignment="1">
      <alignment horizontal="center"/>
    </xf>
    <xf numFmtId="0" fontId="28" fillId="0" borderId="57" xfId="0" applyFont="1" applyFill="1" applyBorder="1" applyAlignment="1">
      <alignment horizontal="center"/>
    </xf>
    <xf numFmtId="0" fontId="28" fillId="0" borderId="106" xfId="0" applyFont="1" applyFill="1" applyBorder="1" applyAlignment="1">
      <alignment horizontal="center"/>
    </xf>
    <xf numFmtId="3" fontId="7" fillId="0" borderId="23" xfId="0" applyNumberFormat="1" applyFont="1" applyFill="1" applyBorder="1" applyAlignment="1">
      <alignment/>
    </xf>
    <xf numFmtId="3" fontId="7" fillId="0" borderId="24" xfId="0" applyNumberFormat="1" applyFont="1" applyFill="1" applyBorder="1" applyAlignment="1">
      <alignment/>
    </xf>
    <xf numFmtId="3" fontId="7" fillId="0" borderId="20" xfId="0" applyNumberFormat="1" applyFont="1" applyFill="1" applyBorder="1" applyAlignment="1">
      <alignment/>
    </xf>
    <xf numFmtId="3" fontId="7" fillId="0" borderId="21" xfId="0" applyNumberFormat="1" applyFont="1" applyFill="1" applyBorder="1" applyAlignment="1">
      <alignment/>
    </xf>
    <xf numFmtId="3" fontId="7" fillId="0" borderId="78" xfId="0" applyNumberFormat="1" applyFont="1" applyFill="1" applyBorder="1" applyAlignment="1">
      <alignment/>
    </xf>
    <xf numFmtId="3" fontId="7" fillId="0" borderId="90" xfId="0" applyNumberFormat="1" applyFont="1" applyFill="1" applyBorder="1" applyAlignment="1">
      <alignment/>
    </xf>
    <xf numFmtId="3" fontId="7" fillId="0" borderId="99" xfId="0" applyNumberFormat="1" applyFont="1" applyFill="1" applyBorder="1" applyAlignment="1">
      <alignment/>
    </xf>
    <xf numFmtId="3" fontId="7" fillId="0" borderId="98" xfId="0" applyNumberFormat="1" applyFont="1" applyFill="1" applyBorder="1" applyAlignment="1">
      <alignment/>
    </xf>
    <xf numFmtId="3" fontId="7" fillId="0" borderId="1" xfId="0" applyNumberFormat="1" applyFont="1" applyFill="1" applyBorder="1" applyAlignment="1">
      <alignment/>
    </xf>
    <xf numFmtId="3" fontId="7" fillId="0" borderId="18" xfId="0" applyNumberFormat="1" applyFont="1" applyFill="1" applyBorder="1" applyAlignment="1">
      <alignment/>
    </xf>
    <xf numFmtId="3" fontId="7" fillId="0" borderId="19" xfId="0" applyNumberFormat="1" applyFont="1" applyFill="1" applyBorder="1" applyAlignment="1">
      <alignment/>
    </xf>
    <xf numFmtId="3" fontId="7" fillId="0" borderId="57" xfId="0" applyNumberFormat="1" applyFont="1" applyFill="1" applyBorder="1" applyAlignment="1">
      <alignment/>
    </xf>
    <xf numFmtId="3" fontId="7" fillId="0" borderId="59" xfId="0" applyNumberFormat="1" applyFont="1" applyFill="1" applyBorder="1" applyAlignment="1">
      <alignment/>
    </xf>
    <xf numFmtId="3" fontId="7" fillId="0" borderId="61" xfId="0" applyNumberFormat="1" applyFont="1" applyFill="1" applyBorder="1" applyAlignment="1">
      <alignment/>
    </xf>
    <xf numFmtId="3" fontId="7" fillId="0" borderId="58" xfId="0" applyNumberFormat="1" applyFont="1" applyFill="1" applyBorder="1" applyAlignment="1">
      <alignment/>
    </xf>
    <xf numFmtId="3" fontId="7" fillId="0" borderId="107" xfId="0" applyNumberFormat="1" applyFont="1" applyFill="1" applyBorder="1" applyAlignment="1">
      <alignment/>
    </xf>
    <xf numFmtId="3" fontId="7" fillId="0" borderId="60" xfId="0" applyNumberFormat="1" applyFont="1" applyFill="1" applyBorder="1" applyAlignment="1">
      <alignment/>
    </xf>
    <xf numFmtId="3" fontId="7" fillId="0" borderId="79" xfId="0" applyNumberFormat="1" applyFont="1" applyFill="1" applyBorder="1" applyAlignment="1">
      <alignment/>
    </xf>
    <xf numFmtId="3" fontId="7" fillId="0" borderId="97" xfId="0" applyNumberFormat="1" applyFont="1" applyFill="1" applyBorder="1" applyAlignment="1">
      <alignment/>
    </xf>
    <xf numFmtId="3" fontId="7" fillId="0" borderId="108" xfId="0" applyNumberFormat="1" applyFont="1" applyFill="1" applyBorder="1" applyAlignment="1">
      <alignment/>
    </xf>
    <xf numFmtId="3" fontId="7" fillId="0" borderId="54" xfId="0" applyNumberFormat="1" applyFont="1" applyFill="1" applyBorder="1" applyAlignment="1">
      <alignment/>
    </xf>
    <xf numFmtId="3" fontId="7" fillId="0" borderId="62" xfId="0" applyNumberFormat="1" applyFont="1" applyFill="1" applyBorder="1" applyAlignment="1">
      <alignment/>
    </xf>
    <xf numFmtId="3" fontId="7" fillId="0" borderId="17" xfId="0" applyNumberFormat="1" applyFont="1" applyFill="1" applyBorder="1" applyAlignment="1">
      <alignment/>
    </xf>
    <xf numFmtId="0" fontId="7" fillId="0" borderId="39"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40" xfId="0" applyFont="1" applyBorder="1" applyAlignment="1">
      <alignment/>
    </xf>
    <xf numFmtId="0" fontId="7" fillId="0" borderId="43" xfId="0" applyFont="1" applyBorder="1" applyAlignment="1">
      <alignment/>
    </xf>
    <xf numFmtId="0" fontId="7" fillId="0" borderId="4" xfId="0" applyFont="1" applyFill="1" applyBorder="1" applyAlignment="1">
      <alignment horizontal="center" vertical="center"/>
    </xf>
    <xf numFmtId="0" fontId="7" fillId="0" borderId="64" xfId="0" applyFont="1" applyFill="1" applyBorder="1" applyAlignment="1">
      <alignment horizontal="center" vertical="center"/>
    </xf>
    <xf numFmtId="0" fontId="7" fillId="0" borderId="17" xfId="0" applyFont="1" applyFill="1" applyBorder="1" applyAlignment="1">
      <alignment horizontal="center" vertical="center"/>
    </xf>
    <xf numFmtId="0" fontId="28" fillId="0" borderId="99" xfId="0" applyFont="1" applyFill="1" applyBorder="1" applyAlignment="1">
      <alignment horizontal="center" vertical="center"/>
    </xf>
    <xf numFmtId="0" fontId="28" fillId="0" borderId="97" xfId="0" applyFont="1" applyFill="1" applyBorder="1" applyAlignment="1">
      <alignment horizontal="center" vertical="center"/>
    </xf>
    <xf numFmtId="0" fontId="28" fillId="0" borderId="104" xfId="0" applyFont="1" applyFill="1" applyBorder="1" applyAlignment="1">
      <alignment horizontal="center" vertical="center"/>
    </xf>
    <xf numFmtId="3" fontId="7" fillId="0" borderId="61" xfId="0" applyNumberFormat="1" applyFont="1" applyBorder="1" applyAlignment="1">
      <alignment vertical="center"/>
    </xf>
    <xf numFmtId="3" fontId="7" fillId="0" borderId="62" xfId="0" applyNumberFormat="1" applyFont="1" applyBorder="1" applyAlignment="1">
      <alignment vertical="center"/>
    </xf>
    <xf numFmtId="3" fontId="7" fillId="0" borderId="58" xfId="0" applyNumberFormat="1" applyFont="1" applyBorder="1" applyAlignment="1">
      <alignment vertical="center"/>
    </xf>
    <xf numFmtId="3" fontId="7" fillId="0" borderId="57" xfId="0" applyNumberFormat="1" applyFont="1" applyBorder="1" applyAlignment="1">
      <alignment vertical="center"/>
    </xf>
    <xf numFmtId="3" fontId="7" fillId="0" borderId="54" xfId="0" applyNumberFormat="1" applyFont="1" applyBorder="1" applyAlignment="1">
      <alignment vertical="center"/>
    </xf>
    <xf numFmtId="3" fontId="7" fillId="0" borderId="59" xfId="0" applyNumberFormat="1" applyFont="1" applyBorder="1" applyAlignment="1">
      <alignment vertical="center"/>
    </xf>
    <xf numFmtId="0" fontId="7" fillId="0" borderId="12" xfId="0" applyFont="1" applyBorder="1" applyAlignment="1">
      <alignment horizontal="center" vertical="center"/>
    </xf>
    <xf numFmtId="0" fontId="0" fillId="0" borderId="0" xfId="0" applyFont="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0" i="0" u="none" baseline="0">
                <a:latin typeface="ＭＳ Ｐゴシック"/>
                <a:ea typeface="ＭＳ Ｐゴシック"/>
                <a:cs typeface="ＭＳ Ｐゴシック"/>
              </a:rPr>
              <a:t>居宅介護支援サービス受給者数</a:t>
            </a:r>
          </a:p>
        </c:rich>
      </c:tx>
      <c:layout/>
      <c:spPr>
        <a:noFill/>
        <a:ln>
          <a:noFill/>
        </a:ln>
      </c:spPr>
    </c:title>
    <c:plotArea>
      <c:layout/>
      <c:barChart>
        <c:barDir val="col"/>
        <c:grouping val="clustered"/>
        <c:varyColors val="0"/>
        <c:ser>
          <c:idx val="1"/>
          <c:order val="0"/>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0"/>
          <c:order val="1"/>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2"/>
          <c:order val="2"/>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4"/>
          <c:order val="3"/>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3"/>
          <c:order val="4"/>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5"/>
          <c:order val="5"/>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7"/>
          <c:order val="6"/>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6"/>
          <c:order val="7"/>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8"/>
          <c:order val="8"/>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10"/>
          <c:order val="9"/>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9"/>
          <c:order val="10"/>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11"/>
          <c:order val="11"/>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13"/>
          <c:order val="12"/>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12"/>
          <c:order val="13"/>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14"/>
          <c:order val="14"/>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16"/>
          <c:order val="15"/>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15"/>
          <c:order val="16"/>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17"/>
          <c:order val="17"/>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19"/>
          <c:order val="18"/>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18"/>
          <c:order val="19"/>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20"/>
          <c:order val="20"/>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22"/>
          <c:order val="21"/>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21"/>
          <c:order val="22"/>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23"/>
          <c:order val="23"/>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25"/>
          <c:order val="24"/>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24"/>
          <c:order val="25"/>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26"/>
          <c:order val="26"/>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28"/>
          <c:order val="27"/>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27"/>
          <c:order val="28"/>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29"/>
          <c:order val="29"/>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31"/>
          <c:order val="30"/>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30"/>
          <c:order val="31"/>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32"/>
          <c:order val="32"/>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34"/>
          <c:order val="33"/>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33"/>
          <c:order val="34"/>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35"/>
          <c:order val="35"/>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gapWidth val="20"/>
        <c:axId val="64037674"/>
        <c:axId val="39468155"/>
      </c:barChart>
      <c:catAx>
        <c:axId val="64037674"/>
        <c:scaling>
          <c:orientation val="minMax"/>
        </c:scaling>
        <c:axPos val="b"/>
        <c:title>
          <c:tx>
            <c:rich>
              <a:bodyPr vert="horz" rot="0" anchor="ctr"/>
              <a:lstStyle/>
              <a:p>
                <a:pPr algn="ctr">
                  <a:defRPr/>
                </a:pPr>
                <a:r>
                  <a:rPr lang="en-US" cap="none" sz="250" b="0" i="0" u="none" baseline="0">
                    <a:latin typeface="ＭＳ Ｐゴシック"/>
                    <a:ea typeface="ＭＳ Ｐゴシック"/>
                    <a:cs typeface="ＭＳ Ｐゴシック"/>
                  </a:rPr>
                  <a:t>審査月</a:t>
                </a:r>
              </a:p>
            </c:rich>
          </c:tx>
          <c:layout/>
          <c:overlay val="0"/>
          <c:spPr>
            <a:noFill/>
            <a:ln>
              <a:noFill/>
            </a:ln>
          </c:spPr>
        </c:title>
        <c:delete val="0"/>
        <c:numFmt formatCode="General" sourceLinked="1"/>
        <c:majorTickMark val="in"/>
        <c:minorTickMark val="none"/>
        <c:tickLblPos val="nextTo"/>
        <c:crossAx val="39468155"/>
        <c:crosses val="autoZero"/>
        <c:auto val="1"/>
        <c:lblOffset val="100"/>
        <c:noMultiLvlLbl val="0"/>
      </c:catAx>
      <c:valAx>
        <c:axId val="39468155"/>
        <c:scaling>
          <c:orientation val="minMax"/>
        </c:scaling>
        <c:axPos val="l"/>
        <c:title>
          <c:tx>
            <c:rich>
              <a:bodyPr vert="horz" rot="-5400000" anchor="ctr"/>
              <a:lstStyle/>
              <a:p>
                <a:pPr algn="ctr">
                  <a:defRPr/>
                </a:pPr>
                <a:r>
                  <a:rPr lang="en-US" cap="none" sz="250" b="0" i="0" u="none" baseline="0">
                    <a:latin typeface="ＭＳ Ｐゴシック"/>
                    <a:ea typeface="ＭＳ Ｐゴシック"/>
                    <a:cs typeface="ＭＳ Ｐゴシック"/>
                  </a:rPr>
                  <a:t>受給者数</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crossAx val="64037674"/>
        <c:crossesAt val="1"/>
        <c:crossBetween val="between"/>
        <c:dispUnits/>
      </c:valAx>
      <c:spPr>
        <a:solidFill>
          <a:srgbClr val="CC99FF"/>
        </a:solidFill>
        <a:ln w="12700">
          <a:solidFill>
            <a:srgbClr val="808080"/>
          </a:solidFill>
        </a:ln>
      </c:spPr>
    </c:plotArea>
    <c:plotVisOnly val="1"/>
    <c:dispBlanksAs val="gap"/>
    <c:showDLblsOverMax val="0"/>
  </c:chart>
  <c:spPr>
    <a:solidFill>
      <a:srgbClr val="FFFFCC"/>
    </a:solidFill>
  </c:spPr>
  <c:txPr>
    <a:bodyPr vert="horz" rot="0"/>
    <a:lstStyle/>
    <a:p>
      <a:pPr>
        <a:defRPr lang="en-US" cap="none" sz="25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'１(3)受給者数'!#REF!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'１(3)受給者数'!#REF!</c:f>
              <c:strCache>
                <c:ptCount val="1"/>
                <c:pt idx="0">
                  <c:v>1</c:v>
                </c:pt>
              </c:strCache>
            </c:strRef>
          </c:cat>
          <c:val>
            <c:numRef>
              <c:f>'１(3)受給者数'!#REF!</c:f>
              <c:numCache>
                <c:ptCount val="1"/>
                <c:pt idx="0">
                  <c:v>1</c:v>
                </c:pt>
              </c:numCache>
            </c:numRef>
          </c:val>
        </c:ser>
        <c:axId val="19669076"/>
        <c:axId val="42803957"/>
      </c:barChart>
      <c:catAx>
        <c:axId val="19669076"/>
        <c:scaling>
          <c:orientation val="minMax"/>
        </c:scaling>
        <c:axPos val="b"/>
        <c:delete val="0"/>
        <c:numFmt formatCode="General" sourceLinked="1"/>
        <c:majorTickMark val="in"/>
        <c:minorTickMark val="none"/>
        <c:tickLblPos val="nextTo"/>
        <c:txPr>
          <a:bodyPr/>
          <a:lstStyle/>
          <a:p>
            <a:pPr>
              <a:defRPr lang="en-US" cap="none" sz="200" b="0" i="0" u="none" baseline="0">
                <a:latin typeface="ＭＳ Ｐゴシック"/>
                <a:ea typeface="ＭＳ Ｐゴシック"/>
                <a:cs typeface="ＭＳ Ｐゴシック"/>
              </a:defRPr>
            </a:pPr>
          </a:p>
        </c:txPr>
        <c:crossAx val="42803957"/>
        <c:crosses val="autoZero"/>
        <c:auto val="1"/>
        <c:lblOffset val="100"/>
        <c:noMultiLvlLbl val="0"/>
      </c:catAx>
      <c:valAx>
        <c:axId val="42803957"/>
        <c:scaling>
          <c:orientation val="minMax"/>
        </c:scaling>
        <c:axPos val="l"/>
        <c:majorGridlines/>
        <c:delete val="0"/>
        <c:numFmt formatCode="General" sourceLinked="1"/>
        <c:majorTickMark val="in"/>
        <c:minorTickMark val="none"/>
        <c:tickLblPos val="nextTo"/>
        <c:txPr>
          <a:bodyPr/>
          <a:lstStyle/>
          <a:p>
            <a:pPr>
              <a:defRPr lang="en-US" cap="none" sz="200" b="0" i="0" u="none" baseline="0">
                <a:latin typeface="ＭＳ Ｐゴシック"/>
                <a:ea typeface="ＭＳ Ｐゴシック"/>
                <a:cs typeface="ＭＳ Ｐゴシック"/>
              </a:defRPr>
            </a:pPr>
          </a:p>
        </c:txPr>
        <c:crossAx val="19669076"/>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27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25"/>
          <c:y val="0.152"/>
          <c:w val="0.933"/>
          <c:h val="0.848"/>
        </c:manualLayout>
      </c:layout>
      <c:barChart>
        <c:barDir val="col"/>
        <c:grouping val="clustered"/>
        <c:varyColors val="0"/>
        <c:ser>
          <c:idx val="0"/>
          <c:order val="0"/>
          <c:tx>
            <c:v>認定者数</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'１(3)受給者数'!$A$5:$A$16</c:f>
              <c:strCache/>
            </c:strRef>
          </c:cat>
          <c:val>
            <c:numRef>
              <c:f>'１(3)受給者数'!$B$5:$B$16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サービス受給者数</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'１(3)受給者数'!$A$5:$A$16</c:f>
              <c:strCache/>
            </c:strRef>
          </c:cat>
          <c:val>
            <c:numRef>
              <c:f>'１(3)受給者数'!$G$5:$G$16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49691294"/>
        <c:axId val="44568463"/>
      </c:barChart>
      <c:catAx>
        <c:axId val="49691294"/>
        <c:scaling>
          <c:orientation val="minMax"/>
        </c:scaling>
        <c:axPos val="b"/>
        <c:delete val="0"/>
        <c:numFmt formatCode="General" sourceLinked="1"/>
        <c:majorTickMark val="in"/>
        <c:minorTickMark val="none"/>
        <c:tickLblPos val="nextTo"/>
        <c:txPr>
          <a:bodyPr vert="horz" rot="0"/>
          <a:lstStyle/>
          <a:p>
            <a:pPr>
              <a:defRPr lang="en-US" cap="none" sz="1000" b="0" i="0" u="none" baseline="0">
                <a:latin typeface="ＭＳ Ｐゴシック"/>
                <a:ea typeface="ＭＳ Ｐゴシック"/>
                <a:cs typeface="ＭＳ Ｐゴシック"/>
              </a:defRPr>
            </a:pPr>
          </a:p>
        </c:txPr>
        <c:crossAx val="44568463"/>
        <c:crosses val="autoZero"/>
        <c:auto val="1"/>
        <c:lblOffset val="100"/>
        <c:noMultiLvlLbl val="0"/>
      </c:catAx>
      <c:valAx>
        <c:axId val="44568463"/>
        <c:scaling>
          <c:orientation val="minMax"/>
        </c:scaling>
        <c:axPos val="l"/>
        <c:majorGridlines/>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49691294"/>
        <c:crossesAt val="1"/>
        <c:crossBetween val="between"/>
        <c:dispUnits/>
      </c:valAx>
      <c:spPr>
        <a:solidFill>
          <a:srgbClr val="C0C0C0"/>
        </a:solidFill>
        <a:ln w="12700">
          <a:solidFill>
            <a:srgbClr val="808080"/>
          </a:solidFill>
        </a:ln>
      </c:spPr>
    </c:plotArea>
    <c:legend>
      <c:legendPos val="t"/>
      <c:layout>
        <c:manualLayout>
          <c:xMode val="edge"/>
          <c:yMode val="edge"/>
          <c:x val="0.7395"/>
          <c:y val="0"/>
        </c:manualLayout>
      </c:layout>
      <c:overlay val="0"/>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075" b="0" i="0" u="none" baseline="0">
          <a:latin typeface="ＭＳ Ｐゴシック"/>
          <a:ea typeface="ＭＳ Ｐゴシック"/>
          <a:cs typeface="ＭＳ Ｐゴシック"/>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11625"/>
          <c:w val="0.939"/>
          <c:h val="0.883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'１(3)受給者数'!$A$5:$A$16</c:f>
              <c:strCache/>
            </c:strRef>
          </c:cat>
          <c:val>
            <c:numRef>
              <c:f>'１(3)受給者数'!$H$5:$H$16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65571848"/>
        <c:axId val="53275721"/>
      </c:barChart>
      <c:catAx>
        <c:axId val="65571848"/>
        <c:scaling>
          <c:orientation val="minMax"/>
        </c:scaling>
        <c:axPos val="b"/>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53275721"/>
        <c:crosses val="autoZero"/>
        <c:auto val="1"/>
        <c:lblOffset val="100"/>
        <c:noMultiLvlLbl val="0"/>
      </c:catAx>
      <c:valAx>
        <c:axId val="53275721"/>
        <c:scaling>
          <c:orientation val="minMax"/>
        </c:scaling>
        <c:axPos val="l"/>
        <c:majorGridlines/>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65571848"/>
        <c:crossesAt val="1"/>
        <c:crossBetween val="between"/>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050" b="0" i="0" u="none" baseline="0">
          <a:latin typeface="ＭＳ Ｐゴシック"/>
          <a:ea typeface="ＭＳ Ｐゴシック"/>
          <a:cs typeface="ＭＳ Ｐゴシック"/>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4875"/>
          <c:w val="0.94675"/>
          <c:h val="0.761"/>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2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グラフテーブル!$A$4:$A$14</c:f>
              <c:strCache>
                <c:ptCount val="11"/>
                <c:pt idx="0">
                  <c:v>5月</c:v>
                </c:pt>
                <c:pt idx="1">
                  <c:v>6月</c:v>
                </c:pt>
                <c:pt idx="2">
                  <c:v>7月</c:v>
                </c:pt>
                <c:pt idx="3">
                  <c:v>8月</c:v>
                </c:pt>
                <c:pt idx="4">
                  <c:v>9月</c:v>
                </c:pt>
                <c:pt idx="5">
                  <c:v>10月</c:v>
                </c:pt>
                <c:pt idx="6">
                  <c:v>11月</c:v>
                </c:pt>
                <c:pt idx="7">
                  <c:v>12月</c:v>
                </c:pt>
                <c:pt idx="8">
                  <c:v>1月</c:v>
                </c:pt>
                <c:pt idx="9">
                  <c:v>2月</c:v>
                </c:pt>
                <c:pt idx="10">
                  <c:v>3月</c:v>
                </c:pt>
              </c:strCache>
            </c:strRef>
          </c:cat>
          <c:val>
            <c:numRef>
              <c:f>グラフテーブル!$B$4:$B$14</c:f>
              <c:numCache>
                <c:ptCount val="11"/>
                <c:pt idx="0">
                  <c:v>711879</c:v>
                </c:pt>
                <c:pt idx="1">
                  <c:v>962015</c:v>
                </c:pt>
                <c:pt idx="2">
                  <c:v>1004402</c:v>
                </c:pt>
                <c:pt idx="3">
                  <c:v>1008182</c:v>
                </c:pt>
                <c:pt idx="4">
                  <c:v>1070629</c:v>
                </c:pt>
                <c:pt idx="5">
                  <c:v>1072620</c:v>
                </c:pt>
                <c:pt idx="6">
                  <c:v>1097605</c:v>
                </c:pt>
                <c:pt idx="7">
                  <c:v>1079788</c:v>
                </c:pt>
                <c:pt idx="8">
                  <c:v>1108175</c:v>
                </c:pt>
                <c:pt idx="9">
                  <c:v>1090523</c:v>
                </c:pt>
                <c:pt idx="10">
                  <c:v>1093110</c:v>
                </c:pt>
              </c:numCache>
            </c:numRef>
          </c:val>
        </c:ser>
        <c:axId val="9719442"/>
        <c:axId val="20366115"/>
      </c:barChart>
      <c:catAx>
        <c:axId val="9719442"/>
        <c:scaling>
          <c:orientation val="minMax"/>
        </c:scaling>
        <c:axPos val="b"/>
        <c:delete val="0"/>
        <c:numFmt formatCode="General" sourceLinked="1"/>
        <c:majorTickMark val="in"/>
        <c:minorTickMark val="none"/>
        <c:tickLblPos val="nextTo"/>
        <c:txPr>
          <a:bodyPr/>
          <a:lstStyle/>
          <a:p>
            <a:pPr>
              <a:defRPr lang="en-US" cap="none" sz="875" b="0" i="0" u="none" baseline="0">
                <a:latin typeface="ＭＳ Ｐゴシック"/>
                <a:ea typeface="ＭＳ Ｐゴシック"/>
                <a:cs typeface="ＭＳ Ｐゴシック"/>
              </a:defRPr>
            </a:pPr>
          </a:p>
        </c:txPr>
        <c:crossAx val="20366115"/>
        <c:crosses val="autoZero"/>
        <c:auto val="1"/>
        <c:lblOffset val="100"/>
        <c:noMultiLvlLbl val="0"/>
      </c:catAx>
      <c:valAx>
        <c:axId val="20366115"/>
        <c:scaling>
          <c:orientation val="minMax"/>
        </c:scaling>
        <c:axPos val="l"/>
        <c:majorGridlines/>
        <c:delete val="0"/>
        <c:numFmt formatCode="General" sourceLinked="1"/>
        <c:majorTickMark val="in"/>
        <c:minorTickMark val="none"/>
        <c:tickLblPos val="nextTo"/>
        <c:txPr>
          <a:bodyPr/>
          <a:lstStyle/>
          <a:p>
            <a:pPr>
              <a:defRPr lang="en-US" cap="none" sz="875" b="0" i="0" u="none" baseline="0">
                <a:latin typeface="ＭＳ Ｐゴシック"/>
                <a:ea typeface="ＭＳ Ｐゴシック"/>
                <a:cs typeface="ＭＳ Ｐゴシック"/>
              </a:defRPr>
            </a:pPr>
          </a:p>
        </c:txPr>
        <c:crossAx val="9719442"/>
        <c:crossesAt val="1"/>
        <c:crossBetween val="between"/>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850" b="0" i="0" u="none" baseline="0">
          <a:latin typeface="ＭＳ Ｐゴシック"/>
          <a:ea typeface="ＭＳ Ｐゴシック"/>
          <a:cs typeface="ＭＳ Ｐゴシック"/>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14225"/>
          <c:w val="0.966"/>
          <c:h val="0.831"/>
        </c:manualLayout>
      </c:layout>
      <c:barChart>
        <c:barDir val="col"/>
        <c:grouping val="clustered"/>
        <c:varyColors val="0"/>
        <c:ser>
          <c:idx val="0"/>
          <c:order val="0"/>
          <c:tx>
            <c:strRef>
              <c:f>グラフテーブル!$B$19</c:f>
              <c:strCache>
                <c:ptCount val="1"/>
                <c:pt idx="0">
                  <c:v>利用率</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グラフテーブル!$A$20:$A$31</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グラフテーブル!$B$20:$B$31</c:f>
              <c:numCache>
                <c:ptCount val="12"/>
                <c:pt idx="0">
                  <c:v>0.2668</c:v>
                </c:pt>
                <c:pt idx="1">
                  <c:v>0.3644</c:v>
                </c:pt>
                <c:pt idx="2">
                  <c:v>0.3911</c:v>
                </c:pt>
                <c:pt idx="3">
                  <c:v>0.3707</c:v>
                </c:pt>
                <c:pt idx="4">
                  <c:v>0.4097</c:v>
                </c:pt>
                <c:pt idx="5">
                  <c:v>0.3792</c:v>
                </c:pt>
                <c:pt idx="6">
                  <c:v>0.3957</c:v>
                </c:pt>
                <c:pt idx="7">
                  <c:v>0.3758</c:v>
                </c:pt>
                <c:pt idx="8">
                  <c:v>0.3805</c:v>
                </c:pt>
                <c:pt idx="9">
                  <c:v>0.3606</c:v>
                </c:pt>
                <c:pt idx="10">
                  <c:v>0.3692</c:v>
                </c:pt>
                <c:pt idx="11">
                  <c:v>0.4235</c:v>
                </c:pt>
              </c:numCache>
            </c:numRef>
          </c:val>
        </c:ser>
        <c:axId val="49077308"/>
        <c:axId val="39042589"/>
      </c:barChart>
      <c:catAx>
        <c:axId val="49077308"/>
        <c:scaling>
          <c:orientation val="minMax"/>
        </c:scaling>
        <c:axPos val="b"/>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39042589"/>
        <c:crosses val="autoZero"/>
        <c:auto val="1"/>
        <c:lblOffset val="100"/>
        <c:noMultiLvlLbl val="0"/>
      </c:catAx>
      <c:valAx>
        <c:axId val="39042589"/>
        <c:scaling>
          <c:orientation val="minMax"/>
        </c:scaling>
        <c:axPos val="l"/>
        <c:majorGridlines/>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49077308"/>
        <c:crossesAt val="1"/>
        <c:crossBetween val="between"/>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200" b="0" i="0" u="none" baseline="0">
          <a:latin typeface="ＭＳ Ｐゴシック"/>
          <a:ea typeface="ＭＳ Ｐゴシック"/>
          <a:cs typeface="ＭＳ Ｐゴシック"/>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14325"/>
          <c:w val="0.94075"/>
          <c:h val="0.82975"/>
        </c:manualLayout>
      </c:layout>
      <c:barChart>
        <c:barDir val="col"/>
        <c:grouping val="clustered"/>
        <c:varyColors val="0"/>
        <c:ser>
          <c:idx val="0"/>
          <c:order val="0"/>
          <c:tx>
            <c:strRef>
              <c:f>グラフテーブル!$E$19</c:f>
              <c:strCache>
                <c:ptCount val="1"/>
                <c:pt idx="0">
                  <c:v>利用率</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グラフテーブル!$D$20:$D$25</c:f>
              <c:strCache>
                <c:ptCount val="6"/>
                <c:pt idx="0">
                  <c:v>要支援</c:v>
                </c:pt>
                <c:pt idx="1">
                  <c:v>要介護1</c:v>
                </c:pt>
                <c:pt idx="2">
                  <c:v>要介護2</c:v>
                </c:pt>
                <c:pt idx="3">
                  <c:v>要介護3</c:v>
                </c:pt>
                <c:pt idx="4">
                  <c:v>要介護4</c:v>
                </c:pt>
                <c:pt idx="5">
                  <c:v>要介護5</c:v>
                </c:pt>
              </c:strCache>
            </c:strRef>
          </c:cat>
          <c:val>
            <c:numRef>
              <c:f>グラフテーブル!$E$20:$E$25</c:f>
              <c:numCache>
                <c:ptCount val="6"/>
                <c:pt idx="0">
                  <c:v>0.4153</c:v>
                </c:pt>
                <c:pt idx="1">
                  <c:v>0.3102</c:v>
                </c:pt>
                <c:pt idx="2">
                  <c:v>0.3855</c:v>
                </c:pt>
                <c:pt idx="3">
                  <c:v>0.4052</c:v>
                </c:pt>
                <c:pt idx="4">
                  <c:v>0.3929</c:v>
                </c:pt>
                <c:pt idx="5">
                  <c:v>0.4052</c:v>
                </c:pt>
              </c:numCache>
            </c:numRef>
          </c:val>
        </c:ser>
        <c:axId val="15838982"/>
        <c:axId val="8333111"/>
      </c:barChart>
      <c:catAx>
        <c:axId val="15838982"/>
        <c:scaling>
          <c:orientation val="minMax"/>
        </c:scaling>
        <c:axPos val="b"/>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8333111"/>
        <c:crosses val="autoZero"/>
        <c:auto val="1"/>
        <c:lblOffset val="100"/>
        <c:noMultiLvlLbl val="0"/>
      </c:catAx>
      <c:valAx>
        <c:axId val="8333111"/>
        <c:scaling>
          <c:orientation val="minMax"/>
        </c:scaling>
        <c:axPos val="l"/>
        <c:majorGridlines/>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15838982"/>
        <c:crossesAt val="1"/>
        <c:crossBetween val="between"/>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200" b="0" i="0" u="none" baseline="0">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認定者数</c:v>
          </c:tx>
          <c:invertIfNegative val="0"/>
          <c:extLst>
            <c:ext xmlns:c14="http://schemas.microsoft.com/office/drawing/2007/8/2/chart" uri="{6F2FDCE9-48DA-4B69-8628-5D25D57E5C99}">
              <c14:invertSolidFillFmt>
                <c14:spPr>
                  <a:solidFill>
                    <a:srgbClr val="000000"/>
                  </a:solidFill>
                </c14:spPr>
              </c14:invertSolidFillFmt>
            </c:ext>
          </c:extLst>
          <c:cat>
            <c:strRef>
              <c:f>グラフテーブル!#REF!</c:f>
              <c:strCache>
                <c:ptCount val="1"/>
                <c:pt idx="0">
                  <c:v>1</c:v>
                </c:pt>
              </c:strCache>
            </c:strRef>
          </c:cat>
          <c:val>
            <c:numRef>
              <c:f>グラフテーブル!#REF!</c:f>
              <c:numCache>
                <c:ptCount val="1"/>
                <c:pt idx="0">
                  <c:v>1</c:v>
                </c:pt>
              </c:numCache>
            </c:numRef>
          </c:val>
        </c:ser>
        <c:ser>
          <c:idx val="1"/>
          <c:order val="1"/>
          <c:tx>
            <c:v>サービス受給者数</c:v>
          </c:tx>
          <c:invertIfNegative val="0"/>
          <c:extLst>
            <c:ext xmlns:c14="http://schemas.microsoft.com/office/drawing/2007/8/2/chart" uri="{6F2FDCE9-48DA-4B69-8628-5D25D57E5C99}">
              <c14:invertSolidFillFmt>
                <c14:spPr>
                  <a:solidFill>
                    <a:srgbClr val="000000"/>
                  </a:solidFill>
                </c14:spPr>
              </c14:invertSolidFillFmt>
            </c:ext>
          </c:extLst>
          <c:cat>
            <c:strRef>
              <c:f>グラフテーブル!#REF!</c:f>
              <c:strCache>
                <c:ptCount val="1"/>
                <c:pt idx="0">
                  <c:v>1</c:v>
                </c:pt>
              </c:strCache>
            </c:strRef>
          </c:cat>
          <c:val>
            <c:numRef>
              <c:f>グラフテーブル!#REF!</c:f>
              <c:numCache>
                <c:ptCount val="1"/>
                <c:pt idx="0">
                  <c:v>1</c:v>
                </c:pt>
              </c:numCache>
            </c:numRef>
          </c:val>
        </c:ser>
        <c:axId val="7889136"/>
        <c:axId val="3893361"/>
      </c:barChart>
      <c:catAx>
        <c:axId val="7889136"/>
        <c:scaling>
          <c:orientation val="minMax"/>
        </c:scaling>
        <c:axPos val="b"/>
        <c:delete val="0"/>
        <c:numFmt formatCode="General" sourceLinked="1"/>
        <c:majorTickMark val="in"/>
        <c:minorTickMark val="none"/>
        <c:tickLblPos val="nextTo"/>
        <c:crossAx val="3893361"/>
        <c:crosses val="autoZero"/>
        <c:auto val="1"/>
        <c:lblOffset val="100"/>
        <c:noMultiLvlLbl val="0"/>
      </c:catAx>
      <c:valAx>
        <c:axId val="3893361"/>
        <c:scaling>
          <c:orientation val="minMax"/>
        </c:scaling>
        <c:axPos val="l"/>
        <c:majorGridlines/>
        <c:delete val="0"/>
        <c:numFmt formatCode="General" sourceLinked="1"/>
        <c:majorTickMark val="in"/>
        <c:minorTickMark val="none"/>
        <c:tickLblPos val="nextTo"/>
        <c:crossAx val="788913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50" b="0" i="0" u="none" baseline="0">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41</xdr:row>
      <xdr:rowOff>0</xdr:rowOff>
    </xdr:from>
    <xdr:to>
      <xdr:col>28</xdr:col>
      <xdr:colOff>152400</xdr:colOff>
      <xdr:row>41</xdr:row>
      <xdr:rowOff>0</xdr:rowOff>
    </xdr:to>
    <xdr:graphicFrame>
      <xdr:nvGraphicFramePr>
        <xdr:cNvPr id="1" name="Chart 1"/>
        <xdr:cNvGraphicFramePr/>
      </xdr:nvGraphicFramePr>
      <xdr:xfrm>
        <a:off x="28575" y="9372600"/>
        <a:ext cx="6010275" cy="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0</xdr:col>
      <xdr:colOff>0</xdr:colOff>
      <xdr:row>6</xdr:row>
      <xdr:rowOff>0</xdr:rowOff>
    </xdr:to>
    <xdr:sp>
      <xdr:nvSpPr>
        <xdr:cNvPr id="1" name="Line 1"/>
        <xdr:cNvSpPr>
          <a:spLocks/>
        </xdr:cNvSpPr>
      </xdr:nvSpPr>
      <xdr:spPr>
        <a:xfrm>
          <a:off x="0" y="1257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xdr:row>
      <xdr:rowOff>0</xdr:rowOff>
    </xdr:from>
    <xdr:to>
      <xdr:col>0</xdr:col>
      <xdr:colOff>0</xdr:colOff>
      <xdr:row>6</xdr:row>
      <xdr:rowOff>0</xdr:rowOff>
    </xdr:to>
    <xdr:sp>
      <xdr:nvSpPr>
        <xdr:cNvPr id="2" name="Line 2"/>
        <xdr:cNvSpPr>
          <a:spLocks/>
        </xdr:cNvSpPr>
      </xdr:nvSpPr>
      <xdr:spPr>
        <a:xfrm>
          <a:off x="0" y="1257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xdr:row>
      <xdr:rowOff>0</xdr:rowOff>
    </xdr:from>
    <xdr:to>
      <xdr:col>0</xdr:col>
      <xdr:colOff>0</xdr:colOff>
      <xdr:row>6</xdr:row>
      <xdr:rowOff>0</xdr:rowOff>
    </xdr:to>
    <xdr:sp>
      <xdr:nvSpPr>
        <xdr:cNvPr id="3" name="Line 3"/>
        <xdr:cNvSpPr>
          <a:spLocks/>
        </xdr:cNvSpPr>
      </xdr:nvSpPr>
      <xdr:spPr>
        <a:xfrm>
          <a:off x="0" y="1257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xdr:row>
      <xdr:rowOff>0</xdr:rowOff>
    </xdr:from>
    <xdr:to>
      <xdr:col>0</xdr:col>
      <xdr:colOff>0</xdr:colOff>
      <xdr:row>6</xdr:row>
      <xdr:rowOff>0</xdr:rowOff>
    </xdr:to>
    <xdr:sp>
      <xdr:nvSpPr>
        <xdr:cNvPr id="4" name="Line 4"/>
        <xdr:cNvSpPr>
          <a:spLocks/>
        </xdr:cNvSpPr>
      </xdr:nvSpPr>
      <xdr:spPr>
        <a:xfrm>
          <a:off x="0" y="1257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0</xdr:row>
      <xdr:rowOff>0</xdr:rowOff>
    </xdr:to>
    <xdr:sp>
      <xdr:nvSpPr>
        <xdr:cNvPr id="1" name="Line 1"/>
        <xdr:cNvSpPr>
          <a:spLocks/>
        </xdr:cNvSpPr>
      </xdr:nvSpPr>
      <xdr:spPr>
        <a:xfrm>
          <a:off x="0" y="0"/>
          <a:ext cx="857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cdr:x>
      <cdr:y>0.14825</cdr:y>
    </cdr:from>
    <cdr:to>
      <cdr:x>0.07175</cdr:x>
      <cdr:y>0.2075</cdr:y>
    </cdr:to>
    <cdr:sp>
      <cdr:nvSpPr>
        <cdr:cNvPr id="1" name="AutoShape 1"/>
        <cdr:cNvSpPr>
          <a:spLocks/>
        </cdr:cNvSpPr>
      </cdr:nvSpPr>
      <cdr:spPr>
        <a:xfrm>
          <a:off x="104775" y="0"/>
          <a:ext cx="342900" cy="0"/>
        </a:xfrm>
        <a:prstGeom prst="flowChartProcess">
          <a:avLst/>
        </a:prstGeom>
        <a:solidFill>
          <a:srgbClr val="FFFFFF"/>
        </a:solidFill>
        <a:ln w="9525" cmpd="sng">
          <a:noFill/>
        </a:ln>
      </cdr:spPr>
      <cdr:txBody>
        <a:bodyPr vertOverflow="clip" wrap="square"/>
        <a:p>
          <a:pPr algn="l">
            <a:defRPr/>
          </a:pPr>
          <a:r>
            <a:rPr lang="en-US" cap="none" sz="175" b="0" i="0" u="none" baseline="0">
              <a:latin typeface="ＭＳ Ｐゴシック"/>
              <a:ea typeface="ＭＳ Ｐゴシック"/>
              <a:cs typeface="ＭＳ Ｐゴシック"/>
            </a:rPr>
            <a:t>人　数</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0</xdr:rowOff>
    </xdr:from>
    <xdr:to>
      <xdr:col>7</xdr:col>
      <xdr:colOff>666750</xdr:colOff>
      <xdr:row>34</xdr:row>
      <xdr:rowOff>0</xdr:rowOff>
    </xdr:to>
    <xdr:graphicFrame>
      <xdr:nvGraphicFramePr>
        <xdr:cNvPr id="1" name="Chart 9"/>
        <xdr:cNvGraphicFramePr/>
      </xdr:nvGraphicFramePr>
      <xdr:xfrm>
        <a:off x="0" y="10687050"/>
        <a:ext cx="6267450" cy="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0.01175</cdr:x>
      <cdr:y>0.07775</cdr:y>
    </cdr:from>
    <cdr:to>
      <cdr:x>0.0875</cdr:x>
      <cdr:y>0.1225</cdr:y>
    </cdr:to>
    <cdr:sp>
      <cdr:nvSpPr>
        <cdr:cNvPr id="1" name="AutoShape 1"/>
        <cdr:cNvSpPr>
          <a:spLocks/>
        </cdr:cNvSpPr>
      </cdr:nvSpPr>
      <cdr:spPr>
        <a:xfrm>
          <a:off x="66675" y="209550"/>
          <a:ext cx="485775" cy="123825"/>
        </a:xfrm>
        <a:prstGeom prst="flowChartProcess">
          <a:avLst/>
        </a:prstGeom>
        <a:solidFill>
          <a:srgbClr val="FFFFFF"/>
        </a:solid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（単位：人）　数</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0.31675</cdr:x>
      <cdr:y>0</cdr:y>
    </cdr:from>
    <cdr:to>
      <cdr:x>0.71175</cdr:x>
      <cdr:y>0.08775</cdr:y>
    </cdr:to>
    <cdr:sp>
      <cdr:nvSpPr>
        <cdr:cNvPr id="1" name="Rectangle 1"/>
        <cdr:cNvSpPr>
          <a:spLocks/>
        </cdr:cNvSpPr>
      </cdr:nvSpPr>
      <cdr:spPr>
        <a:xfrm>
          <a:off x="2009775" y="0"/>
          <a:ext cx="2514600" cy="228600"/>
        </a:xfrm>
        <a:prstGeom prst="rect">
          <a:avLst/>
        </a:prstGeom>
        <a:solidFill>
          <a:srgbClr val="FFFFFF"/>
        </a:solidFill>
        <a:ln w="9525" cmpd="sng">
          <a:noFill/>
        </a:ln>
      </cdr:spPr>
      <cdr:txBody>
        <a:bodyPr vertOverflow="clip" wrap="square"/>
        <a:p>
          <a:pPr algn="l">
            <a:defRPr/>
          </a:pPr>
          <a:r>
            <a:rPr lang="en-US" cap="none" sz="1000" b="0" i="0" u="none" baseline="0">
              <a:latin typeface="ＭＳ Ｐゴシック"/>
              <a:ea typeface="ＭＳ Ｐゴシック"/>
              <a:cs typeface="ＭＳ Ｐゴシック"/>
            </a:rPr>
            <a:t>認定者に占めるサービス受給者の割合</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0</xdr:row>
      <xdr:rowOff>0</xdr:rowOff>
    </xdr:from>
    <xdr:to>
      <xdr:col>7</xdr:col>
      <xdr:colOff>809625</xdr:colOff>
      <xdr:row>0</xdr:row>
      <xdr:rowOff>0</xdr:rowOff>
    </xdr:to>
    <xdr:graphicFrame>
      <xdr:nvGraphicFramePr>
        <xdr:cNvPr id="1" name="Chart 1"/>
        <xdr:cNvGraphicFramePr/>
      </xdr:nvGraphicFramePr>
      <xdr:xfrm>
        <a:off x="1504950" y="0"/>
        <a:ext cx="490537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18</xdr:row>
      <xdr:rowOff>0</xdr:rowOff>
    </xdr:from>
    <xdr:to>
      <xdr:col>7</xdr:col>
      <xdr:colOff>771525</xdr:colOff>
      <xdr:row>28</xdr:row>
      <xdr:rowOff>209550</xdr:rowOff>
    </xdr:to>
    <xdr:graphicFrame>
      <xdr:nvGraphicFramePr>
        <xdr:cNvPr id="2" name="Chart 2"/>
        <xdr:cNvGraphicFramePr/>
      </xdr:nvGraphicFramePr>
      <xdr:xfrm>
        <a:off x="0" y="4629150"/>
        <a:ext cx="6372225" cy="27813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29</xdr:row>
      <xdr:rowOff>66675</xdr:rowOff>
    </xdr:from>
    <xdr:to>
      <xdr:col>7</xdr:col>
      <xdr:colOff>771525</xdr:colOff>
      <xdr:row>39</xdr:row>
      <xdr:rowOff>133350</xdr:rowOff>
    </xdr:to>
    <xdr:graphicFrame>
      <xdr:nvGraphicFramePr>
        <xdr:cNvPr id="3" name="Chart 3"/>
        <xdr:cNvGraphicFramePr/>
      </xdr:nvGraphicFramePr>
      <xdr:xfrm>
        <a:off x="0" y="7524750"/>
        <a:ext cx="6372225" cy="263842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0.11625</cdr:x>
      <cdr:y>0.11625</cdr:y>
    </cdr:to>
    <cdr:sp>
      <cdr:nvSpPr>
        <cdr:cNvPr id="1" name="TextBox 1"/>
        <cdr:cNvSpPr txBox="1">
          <a:spLocks noChangeArrowheads="1"/>
        </cdr:cNvSpPr>
      </cdr:nvSpPr>
      <cdr:spPr>
        <a:xfrm>
          <a:off x="0" y="0"/>
          <a:ext cx="771525" cy="49530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0.4145</cdr:x>
      <cdr:y>0.086</cdr:y>
    </cdr:from>
    <cdr:to>
      <cdr:x>0.6315</cdr:x>
      <cdr:y>0.13325</cdr:y>
    </cdr:to>
    <cdr:sp>
      <cdr:nvSpPr>
        <cdr:cNvPr id="2" name="Rectangle 2"/>
        <cdr:cNvSpPr>
          <a:spLocks/>
        </cdr:cNvSpPr>
      </cdr:nvSpPr>
      <cdr:spPr>
        <a:xfrm>
          <a:off x="2752725" y="361950"/>
          <a:ext cx="1438275" cy="200025"/>
        </a:xfrm>
        <a:prstGeom prst="rect">
          <a:avLst/>
        </a:prstGeom>
        <a:solidFill>
          <a:srgbClr val="FFFFFF"/>
        </a:solidFill>
        <a:ln w="9525" cmpd="sng">
          <a:noFill/>
        </a:ln>
      </cdr:spPr>
      <cdr:txBody>
        <a:bodyPr vertOverflow="clip" wrap="square"/>
        <a:p>
          <a:pPr algn="ctr">
            <a:defRPr/>
          </a:pPr>
          <a:r>
            <a:rPr lang="en-US" cap="none" sz="1050" b="0" i="0" u="none" baseline="0">
              <a:latin typeface="ＭＳ Ｐゴシック"/>
              <a:ea typeface="ＭＳ Ｐゴシック"/>
              <a:cs typeface="ＭＳ Ｐゴシック"/>
            </a:rPr>
            <a:t>保険給付費月別推移</a:t>
          </a:r>
        </a:p>
      </cdr:txBody>
    </cdr:sp>
  </cdr:relSizeAnchor>
  <cdr:relSizeAnchor xmlns:cdr="http://schemas.openxmlformats.org/drawingml/2006/chartDrawing">
    <cdr:from>
      <cdr:x>0.01025</cdr:x>
      <cdr:y>0.09275</cdr:y>
    </cdr:from>
    <cdr:to>
      <cdr:x>0.142</cdr:x>
      <cdr:y>0.13325</cdr:y>
    </cdr:to>
    <cdr:sp>
      <cdr:nvSpPr>
        <cdr:cNvPr id="3" name="Rectangle 3"/>
        <cdr:cNvSpPr>
          <a:spLocks/>
        </cdr:cNvSpPr>
      </cdr:nvSpPr>
      <cdr:spPr>
        <a:xfrm>
          <a:off x="66675" y="390525"/>
          <a:ext cx="876300" cy="171450"/>
        </a:xfrm>
        <a:prstGeom prst="rect">
          <a:avLst/>
        </a:prstGeom>
        <a:solidFill>
          <a:srgbClr val="FFFFFF"/>
        </a:solidFill>
        <a:ln w="9525" cmpd="sng">
          <a:noFill/>
        </a:ln>
      </cdr:spPr>
      <cdr:txBody>
        <a:bodyPr vertOverflow="clip" wrap="square"/>
        <a:p>
          <a:pPr algn="l">
            <a:defRPr/>
          </a:pPr>
          <a:r>
            <a:rPr lang="en-US" cap="none" sz="900" b="0" i="0" u="none" baseline="0">
              <a:latin typeface="ＭＳ Ｐゴシック"/>
              <a:ea typeface="ＭＳ Ｐゴシック"/>
              <a:cs typeface="ＭＳ Ｐゴシック"/>
            </a:rPr>
            <a:t>（単位：千円）</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37</xdr:row>
      <xdr:rowOff>95250</xdr:rowOff>
    </xdr:from>
    <xdr:to>
      <xdr:col>20</xdr:col>
      <xdr:colOff>800100</xdr:colOff>
      <xdr:row>65</xdr:row>
      <xdr:rowOff>123825</xdr:rowOff>
    </xdr:to>
    <xdr:graphicFrame>
      <xdr:nvGraphicFramePr>
        <xdr:cNvPr id="1" name="Chart 6"/>
        <xdr:cNvGraphicFramePr/>
      </xdr:nvGraphicFramePr>
      <xdr:xfrm>
        <a:off x="6838950" y="5753100"/>
        <a:ext cx="6648450" cy="42957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0.337</cdr:x>
      <cdr:y>0.075</cdr:y>
    </cdr:from>
    <cdr:to>
      <cdr:x>0.6825</cdr:x>
      <cdr:y>0.13625</cdr:y>
    </cdr:to>
    <cdr:sp>
      <cdr:nvSpPr>
        <cdr:cNvPr id="1" name="Rectangle 1"/>
        <cdr:cNvSpPr>
          <a:spLocks/>
        </cdr:cNvSpPr>
      </cdr:nvSpPr>
      <cdr:spPr>
        <a:xfrm>
          <a:off x="1914525" y="266700"/>
          <a:ext cx="1971675" cy="219075"/>
        </a:xfrm>
        <a:prstGeom prst="rect">
          <a:avLst/>
        </a:prstGeom>
        <a:solidFill>
          <a:srgbClr val="FFFFFF"/>
        </a:solidFill>
        <a:ln w="9525" cmpd="sng">
          <a:noFill/>
        </a:ln>
      </cdr:spPr>
      <cdr:txBody>
        <a:bodyPr vertOverflow="clip" wrap="square"/>
        <a:p>
          <a:pPr algn="l">
            <a:defRPr/>
          </a:pPr>
          <a:r>
            <a:rPr lang="en-US" cap="none" sz="1050" b="0" i="0" u="none" baseline="0">
              <a:latin typeface="ＭＳ Ｐゴシック"/>
              <a:ea typeface="ＭＳ Ｐゴシック"/>
              <a:cs typeface="ＭＳ Ｐゴシック"/>
            </a:rPr>
            <a:t>サービス利用率月別推移</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0.32575</cdr:x>
      <cdr:y>0.0755</cdr:y>
    </cdr:from>
    <cdr:to>
      <cdr:x>0.8445</cdr:x>
      <cdr:y>0.13525</cdr:y>
    </cdr:to>
    <cdr:sp>
      <cdr:nvSpPr>
        <cdr:cNvPr id="1" name="Rectangle 1"/>
        <cdr:cNvSpPr>
          <a:spLocks/>
        </cdr:cNvSpPr>
      </cdr:nvSpPr>
      <cdr:spPr>
        <a:xfrm>
          <a:off x="1695450" y="266700"/>
          <a:ext cx="2705100" cy="219075"/>
        </a:xfrm>
        <a:prstGeom prst="rect">
          <a:avLst/>
        </a:prstGeom>
        <a:solidFill>
          <a:srgbClr val="FFFFFF"/>
        </a:solidFill>
        <a:ln w="9525" cmpd="sng">
          <a:noFill/>
        </a:ln>
      </cdr:spPr>
      <cdr:txBody>
        <a:bodyPr vertOverflow="clip" wrap="square"/>
        <a:p>
          <a:pPr algn="l">
            <a:defRPr/>
          </a:pPr>
          <a:r>
            <a:rPr lang="en-US" cap="none" sz="1050" b="0" i="0" u="none" baseline="0">
              <a:latin typeface="ＭＳ Ｐゴシック"/>
              <a:ea typeface="ＭＳ Ｐゴシック"/>
              <a:cs typeface="ＭＳ Ｐゴシック"/>
            </a:rPr>
            <a:t>年平均　介護度別サービス利用率</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21</xdr:row>
      <xdr:rowOff>38100</xdr:rowOff>
    </xdr:from>
    <xdr:to>
      <xdr:col>10</xdr:col>
      <xdr:colOff>152400</xdr:colOff>
      <xdr:row>33</xdr:row>
      <xdr:rowOff>28575</xdr:rowOff>
    </xdr:to>
    <xdr:graphicFrame>
      <xdr:nvGraphicFramePr>
        <xdr:cNvPr id="1" name="Chart 1"/>
        <xdr:cNvGraphicFramePr/>
      </xdr:nvGraphicFramePr>
      <xdr:xfrm>
        <a:off x="57150" y="6438900"/>
        <a:ext cx="5705475" cy="3648075"/>
      </xdr:xfrm>
      <a:graphic>
        <a:graphicData uri="http://schemas.openxmlformats.org/drawingml/2006/chart">
          <c:chart xmlns:c="http://schemas.openxmlformats.org/drawingml/2006/chart" r:id="rId1"/>
        </a:graphicData>
      </a:graphic>
    </xdr:graphicFrame>
    <xdr:clientData/>
  </xdr:twoCellAnchor>
  <xdr:twoCellAnchor>
    <xdr:from>
      <xdr:col>11</xdr:col>
      <xdr:colOff>76200</xdr:colOff>
      <xdr:row>21</xdr:row>
      <xdr:rowOff>47625</xdr:rowOff>
    </xdr:from>
    <xdr:to>
      <xdr:col>21</xdr:col>
      <xdr:colOff>295275</xdr:colOff>
      <xdr:row>33</xdr:row>
      <xdr:rowOff>0</xdr:rowOff>
    </xdr:to>
    <xdr:graphicFrame>
      <xdr:nvGraphicFramePr>
        <xdr:cNvPr id="2" name="Chart 2"/>
        <xdr:cNvGraphicFramePr/>
      </xdr:nvGraphicFramePr>
      <xdr:xfrm>
        <a:off x="6200775" y="6448425"/>
        <a:ext cx="5219700" cy="36099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D84"/>
  <sheetViews>
    <sheetView tabSelected="1" zoomScaleSheetLayoutView="100" workbookViewId="0" topLeftCell="A1">
      <selection activeCell="A1" sqref="A1"/>
    </sheetView>
  </sheetViews>
  <sheetFormatPr defaultColWidth="9.00390625" defaultRowHeight="20.25" customHeight="1"/>
  <cols>
    <col min="1" max="2" width="2.875" style="134" customWidth="1"/>
    <col min="3" max="29" width="2.75390625" style="134" customWidth="1"/>
    <col min="30" max="16384" width="1.625" style="134" customWidth="1"/>
  </cols>
  <sheetData>
    <row r="1" spans="1:13" ht="18" customHeight="1">
      <c r="A1" s="133" t="s">
        <v>91</v>
      </c>
      <c r="B1" s="133"/>
      <c r="C1" s="133"/>
      <c r="D1" s="133"/>
      <c r="E1" s="133"/>
      <c r="F1" s="133"/>
      <c r="G1" s="133"/>
      <c r="H1" s="133"/>
      <c r="I1" s="133"/>
      <c r="J1" s="133"/>
      <c r="K1" s="133"/>
      <c r="L1" s="133"/>
      <c r="M1" s="133"/>
    </row>
    <row r="2" spans="1:13" ht="18" customHeight="1">
      <c r="A2" s="220" t="s">
        <v>92</v>
      </c>
      <c r="B2" s="220"/>
      <c r="C2" s="220"/>
      <c r="D2" s="220"/>
      <c r="E2" s="220"/>
      <c r="F2" s="220"/>
      <c r="G2" s="220"/>
      <c r="H2" s="220"/>
      <c r="I2" s="220"/>
      <c r="J2" s="220"/>
      <c r="K2" s="220"/>
      <c r="L2" s="220"/>
      <c r="M2" s="220"/>
    </row>
    <row r="3" spans="24:30" ht="18" customHeight="1">
      <c r="X3" s="135"/>
      <c r="Y3" s="135"/>
      <c r="Z3" s="135"/>
      <c r="AA3" s="135"/>
      <c r="AB3" s="135"/>
      <c r="AC3" s="136" t="s">
        <v>165</v>
      </c>
      <c r="AD3" s="135"/>
    </row>
    <row r="4" spans="1:29" ht="18" customHeight="1">
      <c r="A4" s="173"/>
      <c r="B4" s="137"/>
      <c r="C4" s="230" t="s">
        <v>178</v>
      </c>
      <c r="D4" s="231"/>
      <c r="E4" s="231"/>
      <c r="F4" s="231"/>
      <c r="G4" s="231"/>
      <c r="H4" s="219" t="s">
        <v>78</v>
      </c>
      <c r="I4" s="219"/>
      <c r="J4" s="219"/>
      <c r="K4" s="219" t="s">
        <v>93</v>
      </c>
      <c r="L4" s="219"/>
      <c r="M4" s="219"/>
      <c r="N4" s="219" t="s">
        <v>94</v>
      </c>
      <c r="O4" s="219"/>
      <c r="P4" s="219"/>
      <c r="Q4" s="219" t="s">
        <v>95</v>
      </c>
      <c r="R4" s="219"/>
      <c r="S4" s="219"/>
      <c r="T4" s="219" t="s">
        <v>96</v>
      </c>
      <c r="U4" s="219"/>
      <c r="V4" s="219"/>
      <c r="W4" s="219" t="s">
        <v>97</v>
      </c>
      <c r="X4" s="219"/>
      <c r="Y4" s="219"/>
      <c r="Z4" s="219" t="s">
        <v>153</v>
      </c>
      <c r="AA4" s="219"/>
      <c r="AB4" s="219"/>
      <c r="AC4" s="219"/>
    </row>
    <row r="5" spans="1:29" ht="18" customHeight="1">
      <c r="A5" s="221"/>
      <c r="B5" s="138"/>
      <c r="C5" s="231"/>
      <c r="D5" s="231"/>
      <c r="E5" s="231"/>
      <c r="F5" s="231"/>
      <c r="G5" s="231"/>
      <c r="H5" s="219"/>
      <c r="I5" s="219"/>
      <c r="J5" s="219"/>
      <c r="K5" s="219"/>
      <c r="L5" s="219"/>
      <c r="M5" s="219"/>
      <c r="N5" s="219"/>
      <c r="O5" s="219"/>
      <c r="P5" s="219"/>
      <c r="Q5" s="219"/>
      <c r="R5" s="219"/>
      <c r="S5" s="219"/>
      <c r="T5" s="219"/>
      <c r="U5" s="219"/>
      <c r="V5" s="219"/>
      <c r="W5" s="219"/>
      <c r="X5" s="219"/>
      <c r="Y5" s="219"/>
      <c r="Z5" s="219"/>
      <c r="AA5" s="219"/>
      <c r="AB5" s="219"/>
      <c r="AC5" s="219"/>
    </row>
    <row r="6" spans="1:29" ht="18" customHeight="1">
      <c r="A6" s="232" t="s">
        <v>82</v>
      </c>
      <c r="B6" s="233"/>
      <c r="C6" s="192" t="s">
        <v>140</v>
      </c>
      <c r="D6" s="193"/>
      <c r="E6" s="193"/>
      <c r="F6" s="193"/>
      <c r="G6" s="193"/>
      <c r="H6" s="194">
        <v>418</v>
      </c>
      <c r="I6" s="194"/>
      <c r="J6" s="194"/>
      <c r="K6" s="194">
        <v>940</v>
      </c>
      <c r="L6" s="194"/>
      <c r="M6" s="194"/>
      <c r="N6" s="194">
        <v>715</v>
      </c>
      <c r="O6" s="194"/>
      <c r="P6" s="194"/>
      <c r="Q6" s="194">
        <v>455</v>
      </c>
      <c r="R6" s="194"/>
      <c r="S6" s="194"/>
      <c r="T6" s="194">
        <v>419</v>
      </c>
      <c r="U6" s="194"/>
      <c r="V6" s="194"/>
      <c r="W6" s="194">
        <v>351</v>
      </c>
      <c r="X6" s="194"/>
      <c r="Y6" s="194"/>
      <c r="Z6" s="194">
        <f aca="true" t="shared" si="0" ref="Z6:Z41">SUM(H6:Y6)</f>
        <v>3298</v>
      </c>
      <c r="AA6" s="194"/>
      <c r="AB6" s="194"/>
      <c r="AC6" s="194"/>
    </row>
    <row r="7" spans="1:29" ht="18" customHeight="1">
      <c r="A7" s="232"/>
      <c r="B7" s="233"/>
      <c r="C7" s="197" t="s">
        <v>141</v>
      </c>
      <c r="D7" s="198"/>
      <c r="E7" s="198"/>
      <c r="F7" s="198"/>
      <c r="G7" s="198"/>
      <c r="H7" s="186">
        <v>1</v>
      </c>
      <c r="I7" s="186"/>
      <c r="J7" s="186"/>
      <c r="K7" s="186">
        <v>7</v>
      </c>
      <c r="L7" s="186"/>
      <c r="M7" s="186"/>
      <c r="N7" s="186">
        <v>22</v>
      </c>
      <c r="O7" s="186"/>
      <c r="P7" s="186"/>
      <c r="Q7" s="186">
        <v>17</v>
      </c>
      <c r="R7" s="186"/>
      <c r="S7" s="186"/>
      <c r="T7" s="186">
        <v>19</v>
      </c>
      <c r="U7" s="186"/>
      <c r="V7" s="186"/>
      <c r="W7" s="186">
        <v>23</v>
      </c>
      <c r="X7" s="186"/>
      <c r="Y7" s="186"/>
      <c r="Z7" s="186">
        <f t="shared" si="0"/>
        <v>89</v>
      </c>
      <c r="AA7" s="186"/>
      <c r="AB7" s="186"/>
      <c r="AC7" s="186"/>
    </row>
    <row r="8" spans="1:29" ht="18" customHeight="1">
      <c r="A8" s="234"/>
      <c r="B8" s="235"/>
      <c r="C8" s="195" t="s">
        <v>167</v>
      </c>
      <c r="D8" s="196"/>
      <c r="E8" s="196"/>
      <c r="F8" s="196"/>
      <c r="G8" s="196"/>
      <c r="H8" s="187">
        <f>SUM(H6:J7)</f>
        <v>419</v>
      </c>
      <c r="I8" s="187"/>
      <c r="J8" s="187"/>
      <c r="K8" s="187">
        <f>SUM(K6:M7)</f>
        <v>947</v>
      </c>
      <c r="L8" s="187"/>
      <c r="M8" s="187"/>
      <c r="N8" s="187">
        <f>SUM(N6:P7)</f>
        <v>737</v>
      </c>
      <c r="O8" s="187"/>
      <c r="P8" s="187"/>
      <c r="Q8" s="187">
        <f>SUM(Q6:S7)</f>
        <v>472</v>
      </c>
      <c r="R8" s="187"/>
      <c r="S8" s="187"/>
      <c r="T8" s="187">
        <f>SUM(T6:V7)</f>
        <v>438</v>
      </c>
      <c r="U8" s="187"/>
      <c r="V8" s="187"/>
      <c r="W8" s="187">
        <f>SUM(W6:Y7)</f>
        <v>374</v>
      </c>
      <c r="X8" s="187"/>
      <c r="Y8" s="187"/>
      <c r="Z8" s="187">
        <f t="shared" si="0"/>
        <v>3387</v>
      </c>
      <c r="AA8" s="187"/>
      <c r="AB8" s="187"/>
      <c r="AC8" s="187"/>
    </row>
    <row r="9" spans="1:29" ht="18" customHeight="1">
      <c r="A9" s="236" t="s">
        <v>179</v>
      </c>
      <c r="B9" s="237"/>
      <c r="C9" s="192" t="s">
        <v>140</v>
      </c>
      <c r="D9" s="193"/>
      <c r="E9" s="193"/>
      <c r="F9" s="193"/>
      <c r="G9" s="193"/>
      <c r="H9" s="194">
        <v>459</v>
      </c>
      <c r="I9" s="194"/>
      <c r="J9" s="194"/>
      <c r="K9" s="194">
        <v>1089</v>
      </c>
      <c r="L9" s="194"/>
      <c r="M9" s="194"/>
      <c r="N9" s="194">
        <v>821</v>
      </c>
      <c r="O9" s="194"/>
      <c r="P9" s="194"/>
      <c r="Q9" s="194">
        <v>543</v>
      </c>
      <c r="R9" s="194"/>
      <c r="S9" s="194"/>
      <c r="T9" s="194">
        <v>478</v>
      </c>
      <c r="U9" s="194"/>
      <c r="V9" s="194"/>
      <c r="W9" s="194">
        <v>395</v>
      </c>
      <c r="X9" s="194"/>
      <c r="Y9" s="194"/>
      <c r="Z9" s="194">
        <f t="shared" si="0"/>
        <v>3785</v>
      </c>
      <c r="AA9" s="194"/>
      <c r="AB9" s="194"/>
      <c r="AC9" s="194"/>
    </row>
    <row r="10" spans="1:29" s="139" customFormat="1" ht="18" customHeight="1">
      <c r="A10" s="232"/>
      <c r="B10" s="233"/>
      <c r="C10" s="197" t="s">
        <v>141</v>
      </c>
      <c r="D10" s="198"/>
      <c r="E10" s="198"/>
      <c r="F10" s="198"/>
      <c r="G10" s="198"/>
      <c r="H10" s="186">
        <v>3</v>
      </c>
      <c r="I10" s="186"/>
      <c r="J10" s="186"/>
      <c r="K10" s="186">
        <v>11</v>
      </c>
      <c r="L10" s="186"/>
      <c r="M10" s="186"/>
      <c r="N10" s="186">
        <v>26</v>
      </c>
      <c r="O10" s="186"/>
      <c r="P10" s="186"/>
      <c r="Q10" s="186">
        <v>24</v>
      </c>
      <c r="R10" s="186"/>
      <c r="S10" s="186"/>
      <c r="T10" s="186">
        <v>26</v>
      </c>
      <c r="U10" s="186"/>
      <c r="V10" s="186"/>
      <c r="W10" s="186">
        <v>29</v>
      </c>
      <c r="X10" s="186"/>
      <c r="Y10" s="186"/>
      <c r="Z10" s="186">
        <f t="shared" si="0"/>
        <v>119</v>
      </c>
      <c r="AA10" s="186"/>
      <c r="AB10" s="186"/>
      <c r="AC10" s="186"/>
    </row>
    <row r="11" spans="1:29" s="139" customFormat="1" ht="18" customHeight="1">
      <c r="A11" s="234"/>
      <c r="B11" s="235"/>
      <c r="C11" s="195" t="s">
        <v>167</v>
      </c>
      <c r="D11" s="196"/>
      <c r="E11" s="196"/>
      <c r="F11" s="196"/>
      <c r="G11" s="196"/>
      <c r="H11" s="199">
        <f>SUM(H9:J10)</f>
        <v>462</v>
      </c>
      <c r="I11" s="199"/>
      <c r="J11" s="199"/>
      <c r="K11" s="199">
        <f>SUM(K9:M10)</f>
        <v>1100</v>
      </c>
      <c r="L11" s="199"/>
      <c r="M11" s="199"/>
      <c r="N11" s="199">
        <f>SUM(N9:P10)</f>
        <v>847</v>
      </c>
      <c r="O11" s="199"/>
      <c r="P11" s="199"/>
      <c r="Q11" s="199">
        <f>SUM(Q9:S10)</f>
        <v>567</v>
      </c>
      <c r="R11" s="199"/>
      <c r="S11" s="199"/>
      <c r="T11" s="199">
        <f>SUM(T9:V10)</f>
        <v>504</v>
      </c>
      <c r="U11" s="199"/>
      <c r="V11" s="199"/>
      <c r="W11" s="199">
        <f>SUM(W9:Y10)</f>
        <v>424</v>
      </c>
      <c r="X11" s="199"/>
      <c r="Y11" s="199"/>
      <c r="Z11" s="199">
        <f t="shared" si="0"/>
        <v>3904</v>
      </c>
      <c r="AA11" s="199"/>
      <c r="AB11" s="199"/>
      <c r="AC11" s="199"/>
    </row>
    <row r="12" spans="1:29" ht="18" customHeight="1">
      <c r="A12" s="232" t="s">
        <v>10</v>
      </c>
      <c r="B12" s="233"/>
      <c r="C12" s="192" t="s">
        <v>140</v>
      </c>
      <c r="D12" s="193"/>
      <c r="E12" s="193"/>
      <c r="F12" s="193"/>
      <c r="G12" s="193"/>
      <c r="H12" s="194">
        <v>463</v>
      </c>
      <c r="I12" s="194"/>
      <c r="J12" s="194"/>
      <c r="K12" s="194">
        <v>1158</v>
      </c>
      <c r="L12" s="194"/>
      <c r="M12" s="194"/>
      <c r="N12" s="194">
        <v>851</v>
      </c>
      <c r="O12" s="194"/>
      <c r="P12" s="194"/>
      <c r="Q12" s="194">
        <v>564</v>
      </c>
      <c r="R12" s="194"/>
      <c r="S12" s="194"/>
      <c r="T12" s="194">
        <v>465</v>
      </c>
      <c r="U12" s="194"/>
      <c r="V12" s="194"/>
      <c r="W12" s="194">
        <v>386</v>
      </c>
      <c r="X12" s="194"/>
      <c r="Y12" s="194"/>
      <c r="Z12" s="194">
        <f>SUM(H12:Y12)</f>
        <v>3887</v>
      </c>
      <c r="AA12" s="194"/>
      <c r="AB12" s="194"/>
      <c r="AC12" s="194"/>
    </row>
    <row r="13" spans="1:29" ht="18" customHeight="1">
      <c r="A13" s="232"/>
      <c r="B13" s="233"/>
      <c r="C13" s="197" t="s">
        <v>141</v>
      </c>
      <c r="D13" s="198"/>
      <c r="E13" s="198"/>
      <c r="F13" s="198"/>
      <c r="G13" s="198"/>
      <c r="H13" s="186">
        <v>2</v>
      </c>
      <c r="I13" s="186"/>
      <c r="J13" s="186"/>
      <c r="K13" s="186">
        <v>13</v>
      </c>
      <c r="L13" s="186"/>
      <c r="M13" s="186"/>
      <c r="N13" s="186">
        <v>34</v>
      </c>
      <c r="O13" s="186"/>
      <c r="P13" s="186"/>
      <c r="Q13" s="186">
        <v>24</v>
      </c>
      <c r="R13" s="186"/>
      <c r="S13" s="186"/>
      <c r="T13" s="186">
        <v>23</v>
      </c>
      <c r="U13" s="186"/>
      <c r="V13" s="186"/>
      <c r="W13" s="186">
        <v>28</v>
      </c>
      <c r="X13" s="186"/>
      <c r="Y13" s="186"/>
      <c r="Z13" s="186">
        <f t="shared" si="0"/>
        <v>124</v>
      </c>
      <c r="AA13" s="186"/>
      <c r="AB13" s="186"/>
      <c r="AC13" s="186"/>
    </row>
    <row r="14" spans="1:29" ht="18" customHeight="1">
      <c r="A14" s="234"/>
      <c r="B14" s="235"/>
      <c r="C14" s="195" t="s">
        <v>167</v>
      </c>
      <c r="D14" s="196"/>
      <c r="E14" s="196"/>
      <c r="F14" s="196"/>
      <c r="G14" s="196"/>
      <c r="H14" s="187">
        <f>SUM(H12:J13)</f>
        <v>465</v>
      </c>
      <c r="I14" s="187"/>
      <c r="J14" s="187"/>
      <c r="K14" s="187">
        <f>SUM(K12:M13)</f>
        <v>1171</v>
      </c>
      <c r="L14" s="187"/>
      <c r="M14" s="187"/>
      <c r="N14" s="187">
        <f>SUM(N12:P13)</f>
        <v>885</v>
      </c>
      <c r="O14" s="187"/>
      <c r="P14" s="187"/>
      <c r="Q14" s="187">
        <f>SUM(Q12:S13)</f>
        <v>588</v>
      </c>
      <c r="R14" s="187"/>
      <c r="S14" s="187"/>
      <c r="T14" s="187">
        <f>SUM(T12:V13)</f>
        <v>488</v>
      </c>
      <c r="U14" s="187"/>
      <c r="V14" s="187"/>
      <c r="W14" s="187">
        <f>SUM(W12:Y13)</f>
        <v>414</v>
      </c>
      <c r="X14" s="187"/>
      <c r="Y14" s="187"/>
      <c r="Z14" s="187">
        <f t="shared" si="0"/>
        <v>4011</v>
      </c>
      <c r="AA14" s="187"/>
      <c r="AB14" s="187"/>
      <c r="AC14" s="187"/>
    </row>
    <row r="15" spans="1:29" ht="18" customHeight="1">
      <c r="A15" s="236" t="s">
        <v>11</v>
      </c>
      <c r="B15" s="237"/>
      <c r="C15" s="192" t="s">
        <v>140</v>
      </c>
      <c r="D15" s="193"/>
      <c r="E15" s="193"/>
      <c r="F15" s="193"/>
      <c r="G15" s="193"/>
      <c r="H15" s="200">
        <v>436</v>
      </c>
      <c r="I15" s="200"/>
      <c r="J15" s="200"/>
      <c r="K15" s="200">
        <v>1243</v>
      </c>
      <c r="L15" s="200"/>
      <c r="M15" s="200"/>
      <c r="N15" s="200">
        <v>928</v>
      </c>
      <c r="O15" s="200"/>
      <c r="P15" s="200"/>
      <c r="Q15" s="200">
        <v>595</v>
      </c>
      <c r="R15" s="200"/>
      <c r="S15" s="200"/>
      <c r="T15" s="200">
        <v>503</v>
      </c>
      <c r="U15" s="200"/>
      <c r="V15" s="200"/>
      <c r="W15" s="200">
        <v>409</v>
      </c>
      <c r="X15" s="200"/>
      <c r="Y15" s="200"/>
      <c r="Z15" s="200">
        <f t="shared" si="0"/>
        <v>4114</v>
      </c>
      <c r="AA15" s="200"/>
      <c r="AB15" s="200"/>
      <c r="AC15" s="200"/>
    </row>
    <row r="16" spans="1:29" ht="18" customHeight="1">
      <c r="A16" s="232"/>
      <c r="B16" s="233"/>
      <c r="C16" s="197" t="s">
        <v>141</v>
      </c>
      <c r="D16" s="198"/>
      <c r="E16" s="198"/>
      <c r="F16" s="198"/>
      <c r="G16" s="198"/>
      <c r="H16" s="186">
        <v>2</v>
      </c>
      <c r="I16" s="186"/>
      <c r="J16" s="186"/>
      <c r="K16" s="186">
        <v>18</v>
      </c>
      <c r="L16" s="186"/>
      <c r="M16" s="186"/>
      <c r="N16" s="186">
        <v>35</v>
      </c>
      <c r="O16" s="186"/>
      <c r="P16" s="186"/>
      <c r="Q16" s="186">
        <v>25</v>
      </c>
      <c r="R16" s="186"/>
      <c r="S16" s="186"/>
      <c r="T16" s="186">
        <v>27</v>
      </c>
      <c r="U16" s="186"/>
      <c r="V16" s="186"/>
      <c r="W16" s="186">
        <v>35</v>
      </c>
      <c r="X16" s="186"/>
      <c r="Y16" s="186"/>
      <c r="Z16" s="186">
        <f t="shared" si="0"/>
        <v>142</v>
      </c>
      <c r="AA16" s="186"/>
      <c r="AB16" s="186"/>
      <c r="AC16" s="186"/>
    </row>
    <row r="17" spans="1:29" ht="18" customHeight="1">
      <c r="A17" s="234"/>
      <c r="B17" s="235"/>
      <c r="C17" s="195" t="s">
        <v>167</v>
      </c>
      <c r="D17" s="196"/>
      <c r="E17" s="196"/>
      <c r="F17" s="196"/>
      <c r="G17" s="196"/>
      <c r="H17" s="199">
        <f>SUM(H15:J16)</f>
        <v>438</v>
      </c>
      <c r="I17" s="199"/>
      <c r="J17" s="199"/>
      <c r="K17" s="199">
        <f>SUM(K15:M16)</f>
        <v>1261</v>
      </c>
      <c r="L17" s="199"/>
      <c r="M17" s="199"/>
      <c r="N17" s="199">
        <f>SUM(N15:P16)</f>
        <v>963</v>
      </c>
      <c r="O17" s="199"/>
      <c r="P17" s="199"/>
      <c r="Q17" s="199">
        <f>SUM(Q15:S16)</f>
        <v>620</v>
      </c>
      <c r="R17" s="199"/>
      <c r="S17" s="199"/>
      <c r="T17" s="199">
        <f>SUM(T15:V16)</f>
        <v>530</v>
      </c>
      <c r="U17" s="199"/>
      <c r="V17" s="199"/>
      <c r="W17" s="199">
        <f>SUM(W15:Y16)</f>
        <v>444</v>
      </c>
      <c r="X17" s="199"/>
      <c r="Y17" s="199"/>
      <c r="Z17" s="199">
        <f t="shared" si="0"/>
        <v>4256</v>
      </c>
      <c r="AA17" s="199"/>
      <c r="AB17" s="199"/>
      <c r="AC17" s="199"/>
    </row>
    <row r="18" spans="1:29" ht="18" customHeight="1">
      <c r="A18" s="232" t="s">
        <v>12</v>
      </c>
      <c r="B18" s="233"/>
      <c r="C18" s="192" t="s">
        <v>140</v>
      </c>
      <c r="D18" s="193"/>
      <c r="E18" s="193"/>
      <c r="F18" s="193"/>
      <c r="G18" s="193"/>
      <c r="H18" s="194">
        <v>400</v>
      </c>
      <c r="I18" s="194"/>
      <c r="J18" s="194"/>
      <c r="K18" s="194">
        <v>1279</v>
      </c>
      <c r="L18" s="194"/>
      <c r="M18" s="194"/>
      <c r="N18" s="194">
        <v>977</v>
      </c>
      <c r="O18" s="194"/>
      <c r="P18" s="194"/>
      <c r="Q18" s="194">
        <v>618</v>
      </c>
      <c r="R18" s="194"/>
      <c r="S18" s="194"/>
      <c r="T18" s="194">
        <v>508</v>
      </c>
      <c r="U18" s="194"/>
      <c r="V18" s="194"/>
      <c r="W18" s="194">
        <v>435</v>
      </c>
      <c r="X18" s="194"/>
      <c r="Y18" s="194"/>
      <c r="Z18" s="194">
        <f t="shared" si="0"/>
        <v>4217</v>
      </c>
      <c r="AA18" s="194"/>
      <c r="AB18" s="194"/>
      <c r="AC18" s="194"/>
    </row>
    <row r="19" spans="1:29" ht="18" customHeight="1">
      <c r="A19" s="232"/>
      <c r="B19" s="233"/>
      <c r="C19" s="197" t="s">
        <v>141</v>
      </c>
      <c r="D19" s="198"/>
      <c r="E19" s="198"/>
      <c r="F19" s="198"/>
      <c r="G19" s="198"/>
      <c r="H19" s="186">
        <v>2</v>
      </c>
      <c r="I19" s="186"/>
      <c r="J19" s="186"/>
      <c r="K19" s="186">
        <v>22</v>
      </c>
      <c r="L19" s="186"/>
      <c r="M19" s="186"/>
      <c r="N19" s="186">
        <v>37</v>
      </c>
      <c r="O19" s="186"/>
      <c r="P19" s="186"/>
      <c r="Q19" s="186">
        <v>30</v>
      </c>
      <c r="R19" s="186"/>
      <c r="S19" s="186"/>
      <c r="T19" s="186">
        <v>28</v>
      </c>
      <c r="U19" s="186"/>
      <c r="V19" s="186"/>
      <c r="W19" s="186">
        <v>31</v>
      </c>
      <c r="X19" s="186"/>
      <c r="Y19" s="186"/>
      <c r="Z19" s="186">
        <f t="shared" si="0"/>
        <v>150</v>
      </c>
      <c r="AA19" s="186"/>
      <c r="AB19" s="186"/>
      <c r="AC19" s="186"/>
    </row>
    <row r="20" spans="1:29" ht="18" customHeight="1">
      <c r="A20" s="234"/>
      <c r="B20" s="235"/>
      <c r="C20" s="195" t="s">
        <v>167</v>
      </c>
      <c r="D20" s="196"/>
      <c r="E20" s="196"/>
      <c r="F20" s="196"/>
      <c r="G20" s="196"/>
      <c r="H20" s="187">
        <f>SUM(H18:J19)</f>
        <v>402</v>
      </c>
      <c r="I20" s="187"/>
      <c r="J20" s="187"/>
      <c r="K20" s="187">
        <f>SUM(K18:M19)</f>
        <v>1301</v>
      </c>
      <c r="L20" s="187"/>
      <c r="M20" s="187"/>
      <c r="N20" s="187">
        <f>SUM(N18:P19)</f>
        <v>1014</v>
      </c>
      <c r="O20" s="187"/>
      <c r="P20" s="187"/>
      <c r="Q20" s="187">
        <f>SUM(Q18:S19)</f>
        <v>648</v>
      </c>
      <c r="R20" s="187"/>
      <c r="S20" s="187"/>
      <c r="T20" s="187">
        <f>SUM(T18:V19)</f>
        <v>536</v>
      </c>
      <c r="U20" s="187"/>
      <c r="V20" s="187"/>
      <c r="W20" s="187">
        <f>SUM(W18:Y19)</f>
        <v>466</v>
      </c>
      <c r="X20" s="187"/>
      <c r="Y20" s="187"/>
      <c r="Z20" s="187">
        <f t="shared" si="0"/>
        <v>4367</v>
      </c>
      <c r="AA20" s="187"/>
      <c r="AB20" s="187"/>
      <c r="AC20" s="187"/>
    </row>
    <row r="21" spans="1:29" ht="18" customHeight="1">
      <c r="A21" s="236" t="s">
        <v>13</v>
      </c>
      <c r="B21" s="237"/>
      <c r="C21" s="192" t="s">
        <v>140</v>
      </c>
      <c r="D21" s="193"/>
      <c r="E21" s="193"/>
      <c r="F21" s="193"/>
      <c r="G21" s="193"/>
      <c r="H21" s="200">
        <v>398</v>
      </c>
      <c r="I21" s="200"/>
      <c r="J21" s="200"/>
      <c r="K21" s="200">
        <v>1334</v>
      </c>
      <c r="L21" s="200"/>
      <c r="M21" s="200"/>
      <c r="N21" s="200">
        <v>1022</v>
      </c>
      <c r="O21" s="200"/>
      <c r="P21" s="200"/>
      <c r="Q21" s="200">
        <v>625</v>
      </c>
      <c r="R21" s="200"/>
      <c r="S21" s="200"/>
      <c r="T21" s="200">
        <v>502</v>
      </c>
      <c r="U21" s="200"/>
      <c r="V21" s="200"/>
      <c r="W21" s="200">
        <v>425</v>
      </c>
      <c r="X21" s="200"/>
      <c r="Y21" s="200"/>
      <c r="Z21" s="200">
        <f t="shared" si="0"/>
        <v>4306</v>
      </c>
      <c r="AA21" s="200"/>
      <c r="AB21" s="200"/>
      <c r="AC21" s="200"/>
    </row>
    <row r="22" spans="1:29" ht="18" customHeight="1">
      <c r="A22" s="232"/>
      <c r="B22" s="233"/>
      <c r="C22" s="197" t="s">
        <v>141</v>
      </c>
      <c r="D22" s="198"/>
      <c r="E22" s="198"/>
      <c r="F22" s="198"/>
      <c r="G22" s="198"/>
      <c r="H22" s="186">
        <v>2</v>
      </c>
      <c r="I22" s="186"/>
      <c r="J22" s="186"/>
      <c r="K22" s="186">
        <v>24</v>
      </c>
      <c r="L22" s="186"/>
      <c r="M22" s="186"/>
      <c r="N22" s="186">
        <v>43</v>
      </c>
      <c r="O22" s="186"/>
      <c r="P22" s="186"/>
      <c r="Q22" s="186">
        <v>28</v>
      </c>
      <c r="R22" s="186"/>
      <c r="S22" s="186"/>
      <c r="T22" s="186">
        <v>31</v>
      </c>
      <c r="U22" s="186"/>
      <c r="V22" s="186"/>
      <c r="W22" s="186">
        <v>31</v>
      </c>
      <c r="X22" s="186"/>
      <c r="Y22" s="186"/>
      <c r="Z22" s="186">
        <f t="shared" si="0"/>
        <v>159</v>
      </c>
      <c r="AA22" s="186"/>
      <c r="AB22" s="186"/>
      <c r="AC22" s="186"/>
    </row>
    <row r="23" spans="1:29" ht="18" customHeight="1">
      <c r="A23" s="234"/>
      <c r="B23" s="235"/>
      <c r="C23" s="195" t="s">
        <v>167</v>
      </c>
      <c r="D23" s="196"/>
      <c r="E23" s="196"/>
      <c r="F23" s="196"/>
      <c r="G23" s="196"/>
      <c r="H23" s="199">
        <f>SUM(H21:J22)</f>
        <v>400</v>
      </c>
      <c r="I23" s="199"/>
      <c r="J23" s="199"/>
      <c r="K23" s="199">
        <f>SUM(K21:M22)</f>
        <v>1358</v>
      </c>
      <c r="L23" s="199"/>
      <c r="M23" s="199"/>
      <c r="N23" s="199">
        <f>SUM(N21:P22)</f>
        <v>1065</v>
      </c>
      <c r="O23" s="199"/>
      <c r="P23" s="199"/>
      <c r="Q23" s="199">
        <f>SUM(Q21:S22)</f>
        <v>653</v>
      </c>
      <c r="R23" s="199"/>
      <c r="S23" s="199"/>
      <c r="T23" s="199">
        <f>SUM(T21:V22)</f>
        <v>533</v>
      </c>
      <c r="U23" s="199"/>
      <c r="V23" s="199"/>
      <c r="W23" s="199">
        <f>SUM(W21:Y22)</f>
        <v>456</v>
      </c>
      <c r="X23" s="199"/>
      <c r="Y23" s="199"/>
      <c r="Z23" s="199">
        <f t="shared" si="0"/>
        <v>4465</v>
      </c>
      <c r="AA23" s="199"/>
      <c r="AB23" s="199"/>
      <c r="AC23" s="199"/>
    </row>
    <row r="24" spans="1:29" ht="18" customHeight="1">
      <c r="A24" s="232" t="s">
        <v>14</v>
      </c>
      <c r="B24" s="233"/>
      <c r="C24" s="192" t="s">
        <v>140</v>
      </c>
      <c r="D24" s="193"/>
      <c r="E24" s="193"/>
      <c r="F24" s="193"/>
      <c r="G24" s="193"/>
      <c r="H24" s="194">
        <v>403</v>
      </c>
      <c r="I24" s="194"/>
      <c r="J24" s="194"/>
      <c r="K24" s="194">
        <v>1375</v>
      </c>
      <c r="L24" s="194"/>
      <c r="M24" s="194"/>
      <c r="N24" s="194">
        <v>1043</v>
      </c>
      <c r="O24" s="194"/>
      <c r="P24" s="194"/>
      <c r="Q24" s="194">
        <v>618</v>
      </c>
      <c r="R24" s="194"/>
      <c r="S24" s="194"/>
      <c r="T24" s="194">
        <v>511</v>
      </c>
      <c r="U24" s="194"/>
      <c r="V24" s="194"/>
      <c r="W24" s="194">
        <v>437</v>
      </c>
      <c r="X24" s="194"/>
      <c r="Y24" s="194"/>
      <c r="Z24" s="194">
        <f t="shared" si="0"/>
        <v>4387</v>
      </c>
      <c r="AA24" s="194"/>
      <c r="AB24" s="194"/>
      <c r="AC24" s="194"/>
    </row>
    <row r="25" spans="1:29" ht="18" customHeight="1">
      <c r="A25" s="232"/>
      <c r="B25" s="233"/>
      <c r="C25" s="197" t="s">
        <v>141</v>
      </c>
      <c r="D25" s="198"/>
      <c r="E25" s="198"/>
      <c r="F25" s="198"/>
      <c r="G25" s="198"/>
      <c r="H25" s="186">
        <v>2</v>
      </c>
      <c r="I25" s="186"/>
      <c r="J25" s="186"/>
      <c r="K25" s="186">
        <v>29</v>
      </c>
      <c r="L25" s="186"/>
      <c r="M25" s="186"/>
      <c r="N25" s="186">
        <v>48</v>
      </c>
      <c r="O25" s="186"/>
      <c r="P25" s="186"/>
      <c r="Q25" s="186">
        <v>26</v>
      </c>
      <c r="R25" s="186"/>
      <c r="S25" s="186"/>
      <c r="T25" s="186">
        <v>30</v>
      </c>
      <c r="U25" s="186"/>
      <c r="V25" s="186"/>
      <c r="W25" s="186">
        <v>35</v>
      </c>
      <c r="X25" s="186"/>
      <c r="Y25" s="186"/>
      <c r="Z25" s="186">
        <f t="shared" si="0"/>
        <v>170</v>
      </c>
      <c r="AA25" s="186"/>
      <c r="AB25" s="186"/>
      <c r="AC25" s="186"/>
    </row>
    <row r="26" spans="1:29" ht="18" customHeight="1">
      <c r="A26" s="234"/>
      <c r="B26" s="235"/>
      <c r="C26" s="195" t="s">
        <v>167</v>
      </c>
      <c r="D26" s="196"/>
      <c r="E26" s="196"/>
      <c r="F26" s="196"/>
      <c r="G26" s="196"/>
      <c r="H26" s="187">
        <f>SUM(H24:J25)</f>
        <v>405</v>
      </c>
      <c r="I26" s="187"/>
      <c r="J26" s="187"/>
      <c r="K26" s="187">
        <f>SUM(K24:M25)</f>
        <v>1404</v>
      </c>
      <c r="L26" s="187"/>
      <c r="M26" s="187"/>
      <c r="N26" s="187">
        <f>SUM(N24:P25)</f>
        <v>1091</v>
      </c>
      <c r="O26" s="187"/>
      <c r="P26" s="187"/>
      <c r="Q26" s="187">
        <f>SUM(Q24:S25)</f>
        <v>644</v>
      </c>
      <c r="R26" s="187"/>
      <c r="S26" s="187"/>
      <c r="T26" s="187">
        <f>SUM(T24:V25)</f>
        <v>541</v>
      </c>
      <c r="U26" s="187"/>
      <c r="V26" s="187"/>
      <c r="W26" s="187">
        <f>SUM(W24:Y25)</f>
        <v>472</v>
      </c>
      <c r="X26" s="187"/>
      <c r="Y26" s="187"/>
      <c r="Z26" s="187">
        <f t="shared" si="0"/>
        <v>4557</v>
      </c>
      <c r="AA26" s="187"/>
      <c r="AB26" s="187"/>
      <c r="AC26" s="187"/>
    </row>
    <row r="27" spans="1:29" ht="18" customHeight="1">
      <c r="A27" s="236" t="s">
        <v>15</v>
      </c>
      <c r="B27" s="237"/>
      <c r="C27" s="192" t="s">
        <v>140</v>
      </c>
      <c r="D27" s="193"/>
      <c r="E27" s="193"/>
      <c r="F27" s="193"/>
      <c r="G27" s="193"/>
      <c r="H27" s="200">
        <v>407</v>
      </c>
      <c r="I27" s="200"/>
      <c r="J27" s="200"/>
      <c r="K27" s="200">
        <v>1436</v>
      </c>
      <c r="L27" s="200"/>
      <c r="M27" s="200"/>
      <c r="N27" s="200">
        <v>1100</v>
      </c>
      <c r="O27" s="200"/>
      <c r="P27" s="200"/>
      <c r="Q27" s="200">
        <v>634</v>
      </c>
      <c r="R27" s="200"/>
      <c r="S27" s="200"/>
      <c r="T27" s="200">
        <v>499</v>
      </c>
      <c r="U27" s="200"/>
      <c r="V27" s="200"/>
      <c r="W27" s="200">
        <v>441</v>
      </c>
      <c r="X27" s="200"/>
      <c r="Y27" s="200"/>
      <c r="Z27" s="200">
        <f t="shared" si="0"/>
        <v>4517</v>
      </c>
      <c r="AA27" s="200"/>
      <c r="AB27" s="200"/>
      <c r="AC27" s="200"/>
    </row>
    <row r="28" spans="1:29" ht="18" customHeight="1">
      <c r="A28" s="232"/>
      <c r="B28" s="233"/>
      <c r="C28" s="197" t="s">
        <v>141</v>
      </c>
      <c r="D28" s="198"/>
      <c r="E28" s="198"/>
      <c r="F28" s="198"/>
      <c r="G28" s="198"/>
      <c r="H28" s="186">
        <v>2</v>
      </c>
      <c r="I28" s="186"/>
      <c r="J28" s="186"/>
      <c r="K28" s="186">
        <v>32</v>
      </c>
      <c r="L28" s="186"/>
      <c r="M28" s="186"/>
      <c r="N28" s="186">
        <v>52</v>
      </c>
      <c r="O28" s="186"/>
      <c r="P28" s="186"/>
      <c r="Q28" s="186">
        <v>32</v>
      </c>
      <c r="R28" s="186"/>
      <c r="S28" s="186"/>
      <c r="T28" s="186">
        <v>31</v>
      </c>
      <c r="U28" s="186"/>
      <c r="V28" s="186"/>
      <c r="W28" s="186">
        <v>34</v>
      </c>
      <c r="X28" s="186"/>
      <c r="Y28" s="186"/>
      <c r="Z28" s="186">
        <f t="shared" si="0"/>
        <v>183</v>
      </c>
      <c r="AA28" s="186"/>
      <c r="AB28" s="186"/>
      <c r="AC28" s="186"/>
    </row>
    <row r="29" spans="1:29" ht="18" customHeight="1">
      <c r="A29" s="234"/>
      <c r="B29" s="235"/>
      <c r="C29" s="195" t="s">
        <v>167</v>
      </c>
      <c r="D29" s="196"/>
      <c r="E29" s="196"/>
      <c r="F29" s="196"/>
      <c r="G29" s="196"/>
      <c r="H29" s="199">
        <f>SUM(H27:J28)</f>
        <v>409</v>
      </c>
      <c r="I29" s="199"/>
      <c r="J29" s="199"/>
      <c r="K29" s="199">
        <f>SUM(K27:M28)</f>
        <v>1468</v>
      </c>
      <c r="L29" s="199"/>
      <c r="M29" s="199"/>
      <c r="N29" s="199">
        <f>SUM(N27:P28)</f>
        <v>1152</v>
      </c>
      <c r="O29" s="199"/>
      <c r="P29" s="199"/>
      <c r="Q29" s="199">
        <f>SUM(Q27:S28)</f>
        <v>666</v>
      </c>
      <c r="R29" s="199"/>
      <c r="S29" s="199"/>
      <c r="T29" s="199">
        <f>SUM(T27:V28)</f>
        <v>530</v>
      </c>
      <c r="U29" s="199"/>
      <c r="V29" s="199"/>
      <c r="W29" s="199">
        <f>SUM(W27:Y28)</f>
        <v>475</v>
      </c>
      <c r="X29" s="199"/>
      <c r="Y29" s="199"/>
      <c r="Z29" s="199">
        <f t="shared" si="0"/>
        <v>4700</v>
      </c>
      <c r="AA29" s="199"/>
      <c r="AB29" s="199"/>
      <c r="AC29" s="199"/>
    </row>
    <row r="30" spans="1:29" ht="18" customHeight="1">
      <c r="A30" s="232" t="s">
        <v>16</v>
      </c>
      <c r="B30" s="233"/>
      <c r="C30" s="192" t="s">
        <v>140</v>
      </c>
      <c r="D30" s="193"/>
      <c r="E30" s="193"/>
      <c r="F30" s="193"/>
      <c r="G30" s="193"/>
      <c r="H30" s="194">
        <v>411</v>
      </c>
      <c r="I30" s="194"/>
      <c r="J30" s="194"/>
      <c r="K30" s="194">
        <v>1447</v>
      </c>
      <c r="L30" s="194"/>
      <c r="M30" s="194"/>
      <c r="N30" s="194">
        <v>1119</v>
      </c>
      <c r="O30" s="194"/>
      <c r="P30" s="194"/>
      <c r="Q30" s="194">
        <v>640</v>
      </c>
      <c r="R30" s="194"/>
      <c r="S30" s="194"/>
      <c r="T30" s="194">
        <v>490</v>
      </c>
      <c r="U30" s="194"/>
      <c r="V30" s="194"/>
      <c r="W30" s="194">
        <v>445</v>
      </c>
      <c r="X30" s="194"/>
      <c r="Y30" s="194"/>
      <c r="Z30" s="194">
        <f t="shared" si="0"/>
        <v>4552</v>
      </c>
      <c r="AA30" s="194"/>
      <c r="AB30" s="194"/>
      <c r="AC30" s="194"/>
    </row>
    <row r="31" spans="1:29" ht="18" customHeight="1">
      <c r="A31" s="232"/>
      <c r="B31" s="233"/>
      <c r="C31" s="197" t="s">
        <v>141</v>
      </c>
      <c r="D31" s="198"/>
      <c r="E31" s="198"/>
      <c r="F31" s="198"/>
      <c r="G31" s="198"/>
      <c r="H31" s="186">
        <v>2</v>
      </c>
      <c r="I31" s="186"/>
      <c r="J31" s="186"/>
      <c r="K31" s="186">
        <v>30</v>
      </c>
      <c r="L31" s="186"/>
      <c r="M31" s="186"/>
      <c r="N31" s="186">
        <v>52</v>
      </c>
      <c r="O31" s="186"/>
      <c r="P31" s="186"/>
      <c r="Q31" s="186">
        <v>35</v>
      </c>
      <c r="R31" s="186"/>
      <c r="S31" s="186"/>
      <c r="T31" s="186">
        <v>33</v>
      </c>
      <c r="U31" s="186"/>
      <c r="V31" s="186"/>
      <c r="W31" s="186">
        <v>32</v>
      </c>
      <c r="X31" s="186"/>
      <c r="Y31" s="186"/>
      <c r="Z31" s="186">
        <f t="shared" si="0"/>
        <v>184</v>
      </c>
      <c r="AA31" s="186"/>
      <c r="AB31" s="186"/>
      <c r="AC31" s="186"/>
    </row>
    <row r="32" spans="1:29" ht="18" customHeight="1">
      <c r="A32" s="234"/>
      <c r="B32" s="235"/>
      <c r="C32" s="195" t="s">
        <v>167</v>
      </c>
      <c r="D32" s="196"/>
      <c r="E32" s="196"/>
      <c r="F32" s="196"/>
      <c r="G32" s="196"/>
      <c r="H32" s="187">
        <f>SUM(H30:J31)</f>
        <v>413</v>
      </c>
      <c r="I32" s="187"/>
      <c r="J32" s="187"/>
      <c r="K32" s="187">
        <f>SUM(K30:M31)</f>
        <v>1477</v>
      </c>
      <c r="L32" s="187"/>
      <c r="M32" s="187"/>
      <c r="N32" s="187">
        <f>SUM(N30:P31)</f>
        <v>1171</v>
      </c>
      <c r="O32" s="187"/>
      <c r="P32" s="187"/>
      <c r="Q32" s="187">
        <f>SUM(Q30:S31)</f>
        <v>675</v>
      </c>
      <c r="R32" s="187"/>
      <c r="S32" s="187"/>
      <c r="T32" s="187">
        <f>SUM(T30:V31)</f>
        <v>523</v>
      </c>
      <c r="U32" s="187"/>
      <c r="V32" s="187"/>
      <c r="W32" s="187">
        <f>SUM(W30:Y31)</f>
        <v>477</v>
      </c>
      <c r="X32" s="187"/>
      <c r="Y32" s="187"/>
      <c r="Z32" s="187">
        <f t="shared" si="0"/>
        <v>4736</v>
      </c>
      <c r="AA32" s="187"/>
      <c r="AB32" s="187"/>
      <c r="AC32" s="187"/>
    </row>
    <row r="33" spans="1:29" ht="18" customHeight="1">
      <c r="A33" s="236" t="s">
        <v>17</v>
      </c>
      <c r="B33" s="237"/>
      <c r="C33" s="192" t="s">
        <v>140</v>
      </c>
      <c r="D33" s="193"/>
      <c r="E33" s="193"/>
      <c r="F33" s="193"/>
      <c r="G33" s="193"/>
      <c r="H33" s="200">
        <v>405</v>
      </c>
      <c r="I33" s="200"/>
      <c r="J33" s="200"/>
      <c r="K33" s="200">
        <v>1484</v>
      </c>
      <c r="L33" s="200"/>
      <c r="M33" s="200"/>
      <c r="N33" s="200">
        <v>1096</v>
      </c>
      <c r="O33" s="200"/>
      <c r="P33" s="200"/>
      <c r="Q33" s="200">
        <v>637</v>
      </c>
      <c r="R33" s="200"/>
      <c r="S33" s="200"/>
      <c r="T33" s="200">
        <v>512</v>
      </c>
      <c r="U33" s="200"/>
      <c r="V33" s="200"/>
      <c r="W33" s="200">
        <v>428</v>
      </c>
      <c r="X33" s="200"/>
      <c r="Y33" s="200"/>
      <c r="Z33" s="200">
        <f t="shared" si="0"/>
        <v>4562</v>
      </c>
      <c r="AA33" s="200"/>
      <c r="AB33" s="200"/>
      <c r="AC33" s="200"/>
    </row>
    <row r="34" spans="1:29" ht="18" customHeight="1">
      <c r="A34" s="232"/>
      <c r="B34" s="233"/>
      <c r="C34" s="197" t="s">
        <v>141</v>
      </c>
      <c r="D34" s="198"/>
      <c r="E34" s="198"/>
      <c r="F34" s="198"/>
      <c r="G34" s="198"/>
      <c r="H34" s="186">
        <v>2</v>
      </c>
      <c r="I34" s="186"/>
      <c r="J34" s="186"/>
      <c r="K34" s="186">
        <v>34</v>
      </c>
      <c r="L34" s="186"/>
      <c r="M34" s="186"/>
      <c r="N34" s="186">
        <v>58</v>
      </c>
      <c r="O34" s="186"/>
      <c r="P34" s="186"/>
      <c r="Q34" s="186">
        <v>37</v>
      </c>
      <c r="R34" s="186"/>
      <c r="S34" s="186"/>
      <c r="T34" s="186">
        <v>32</v>
      </c>
      <c r="U34" s="186"/>
      <c r="V34" s="186"/>
      <c r="W34" s="186">
        <v>33</v>
      </c>
      <c r="X34" s="186"/>
      <c r="Y34" s="186"/>
      <c r="Z34" s="186">
        <f t="shared" si="0"/>
        <v>196</v>
      </c>
      <c r="AA34" s="186"/>
      <c r="AB34" s="186"/>
      <c r="AC34" s="186"/>
    </row>
    <row r="35" spans="1:29" ht="18" customHeight="1">
      <c r="A35" s="234"/>
      <c r="B35" s="235"/>
      <c r="C35" s="195" t="s">
        <v>167</v>
      </c>
      <c r="D35" s="196"/>
      <c r="E35" s="196"/>
      <c r="F35" s="196"/>
      <c r="G35" s="196"/>
      <c r="H35" s="199">
        <f>SUM(H33:J34)</f>
        <v>407</v>
      </c>
      <c r="I35" s="199"/>
      <c r="J35" s="199"/>
      <c r="K35" s="199">
        <f>SUM(K33:M34)</f>
        <v>1518</v>
      </c>
      <c r="L35" s="199"/>
      <c r="M35" s="199"/>
      <c r="N35" s="199">
        <f>SUM(N33:P34)</f>
        <v>1154</v>
      </c>
      <c r="O35" s="199"/>
      <c r="P35" s="199"/>
      <c r="Q35" s="199">
        <f>SUM(Q33:S34)</f>
        <v>674</v>
      </c>
      <c r="R35" s="199"/>
      <c r="S35" s="199"/>
      <c r="T35" s="199">
        <f>SUM(T33:V34)</f>
        <v>544</v>
      </c>
      <c r="U35" s="199"/>
      <c r="V35" s="199"/>
      <c r="W35" s="199">
        <f>SUM(W33:Y34)</f>
        <v>461</v>
      </c>
      <c r="X35" s="199"/>
      <c r="Y35" s="199"/>
      <c r="Z35" s="199">
        <f t="shared" si="0"/>
        <v>4758</v>
      </c>
      <c r="AA35" s="199"/>
      <c r="AB35" s="199"/>
      <c r="AC35" s="199"/>
    </row>
    <row r="36" spans="1:29" ht="18" customHeight="1">
      <c r="A36" s="232" t="s">
        <v>18</v>
      </c>
      <c r="B36" s="233"/>
      <c r="C36" s="192" t="s">
        <v>140</v>
      </c>
      <c r="D36" s="193"/>
      <c r="E36" s="193"/>
      <c r="F36" s="193"/>
      <c r="G36" s="193"/>
      <c r="H36" s="194">
        <v>401</v>
      </c>
      <c r="I36" s="194"/>
      <c r="J36" s="194"/>
      <c r="K36" s="194">
        <v>1505</v>
      </c>
      <c r="L36" s="194"/>
      <c r="M36" s="194"/>
      <c r="N36" s="194">
        <v>1056</v>
      </c>
      <c r="O36" s="194"/>
      <c r="P36" s="194"/>
      <c r="Q36" s="194">
        <v>604</v>
      </c>
      <c r="R36" s="194"/>
      <c r="S36" s="194"/>
      <c r="T36" s="194">
        <v>523</v>
      </c>
      <c r="U36" s="194"/>
      <c r="V36" s="194"/>
      <c r="W36" s="194">
        <v>397</v>
      </c>
      <c r="X36" s="194"/>
      <c r="Y36" s="194"/>
      <c r="Z36" s="194">
        <f t="shared" si="0"/>
        <v>4486</v>
      </c>
      <c r="AA36" s="194"/>
      <c r="AB36" s="194"/>
      <c r="AC36" s="194"/>
    </row>
    <row r="37" spans="1:29" ht="18" customHeight="1">
      <c r="A37" s="232"/>
      <c r="B37" s="233"/>
      <c r="C37" s="197" t="s">
        <v>141</v>
      </c>
      <c r="D37" s="198"/>
      <c r="E37" s="198"/>
      <c r="F37" s="198"/>
      <c r="G37" s="198"/>
      <c r="H37" s="186">
        <v>3</v>
      </c>
      <c r="I37" s="186"/>
      <c r="J37" s="186"/>
      <c r="K37" s="186">
        <v>30</v>
      </c>
      <c r="L37" s="186"/>
      <c r="M37" s="186"/>
      <c r="N37" s="186">
        <v>56</v>
      </c>
      <c r="O37" s="186"/>
      <c r="P37" s="186"/>
      <c r="Q37" s="186">
        <v>39</v>
      </c>
      <c r="R37" s="186"/>
      <c r="S37" s="186"/>
      <c r="T37" s="186">
        <v>27</v>
      </c>
      <c r="U37" s="186"/>
      <c r="V37" s="186"/>
      <c r="W37" s="186">
        <v>34</v>
      </c>
      <c r="X37" s="186"/>
      <c r="Y37" s="186"/>
      <c r="Z37" s="186">
        <f t="shared" si="0"/>
        <v>189</v>
      </c>
      <c r="AA37" s="186"/>
      <c r="AB37" s="186"/>
      <c r="AC37" s="186"/>
    </row>
    <row r="38" spans="1:29" ht="18" customHeight="1">
      <c r="A38" s="234"/>
      <c r="B38" s="235"/>
      <c r="C38" s="195" t="s">
        <v>167</v>
      </c>
      <c r="D38" s="196"/>
      <c r="E38" s="196"/>
      <c r="F38" s="196"/>
      <c r="G38" s="196"/>
      <c r="H38" s="187">
        <f>SUM(H36:J37)</f>
        <v>404</v>
      </c>
      <c r="I38" s="187"/>
      <c r="J38" s="187"/>
      <c r="K38" s="187">
        <f>SUM(K36:M37)</f>
        <v>1535</v>
      </c>
      <c r="L38" s="187"/>
      <c r="M38" s="187"/>
      <c r="N38" s="187">
        <f>SUM(N36:P37)</f>
        <v>1112</v>
      </c>
      <c r="O38" s="187"/>
      <c r="P38" s="187"/>
      <c r="Q38" s="187">
        <f>SUM(Q36:S37)</f>
        <v>643</v>
      </c>
      <c r="R38" s="187"/>
      <c r="S38" s="187"/>
      <c r="T38" s="187">
        <f>SUM(T36:V37)</f>
        <v>550</v>
      </c>
      <c r="U38" s="187"/>
      <c r="V38" s="187"/>
      <c r="W38" s="187">
        <f>SUM(W36:Y37)</f>
        <v>431</v>
      </c>
      <c r="X38" s="187"/>
      <c r="Y38" s="187"/>
      <c r="Z38" s="187">
        <f t="shared" si="0"/>
        <v>4675</v>
      </c>
      <c r="AA38" s="187"/>
      <c r="AB38" s="187"/>
      <c r="AC38" s="187"/>
    </row>
    <row r="39" spans="1:29" ht="18" customHeight="1">
      <c r="A39" s="236" t="s">
        <v>42</v>
      </c>
      <c r="B39" s="237"/>
      <c r="C39" s="192" t="s">
        <v>140</v>
      </c>
      <c r="D39" s="193"/>
      <c r="E39" s="193"/>
      <c r="F39" s="193"/>
      <c r="G39" s="193"/>
      <c r="H39" s="200">
        <v>394</v>
      </c>
      <c r="I39" s="200"/>
      <c r="J39" s="200"/>
      <c r="K39" s="200">
        <v>1601</v>
      </c>
      <c r="L39" s="200"/>
      <c r="M39" s="200"/>
      <c r="N39" s="200">
        <v>1133</v>
      </c>
      <c r="O39" s="200"/>
      <c r="P39" s="200"/>
      <c r="Q39" s="200">
        <v>670</v>
      </c>
      <c r="R39" s="200"/>
      <c r="S39" s="200"/>
      <c r="T39" s="200">
        <v>564</v>
      </c>
      <c r="U39" s="200"/>
      <c r="V39" s="200"/>
      <c r="W39" s="200">
        <v>424</v>
      </c>
      <c r="X39" s="200"/>
      <c r="Y39" s="200"/>
      <c r="Z39" s="200">
        <f t="shared" si="0"/>
        <v>4786</v>
      </c>
      <c r="AA39" s="200"/>
      <c r="AB39" s="200"/>
      <c r="AC39" s="200"/>
    </row>
    <row r="40" spans="1:29" ht="18" customHeight="1">
      <c r="A40" s="232"/>
      <c r="B40" s="233"/>
      <c r="C40" s="197" t="s">
        <v>141</v>
      </c>
      <c r="D40" s="198"/>
      <c r="E40" s="198"/>
      <c r="F40" s="198"/>
      <c r="G40" s="198"/>
      <c r="H40" s="186">
        <v>2</v>
      </c>
      <c r="I40" s="186"/>
      <c r="J40" s="186"/>
      <c r="K40" s="186">
        <v>36</v>
      </c>
      <c r="L40" s="186"/>
      <c r="M40" s="186"/>
      <c r="N40" s="186">
        <v>58</v>
      </c>
      <c r="O40" s="186"/>
      <c r="P40" s="186"/>
      <c r="Q40" s="186">
        <v>42</v>
      </c>
      <c r="R40" s="186"/>
      <c r="S40" s="186"/>
      <c r="T40" s="186">
        <v>28</v>
      </c>
      <c r="U40" s="186"/>
      <c r="V40" s="186"/>
      <c r="W40" s="186">
        <v>35</v>
      </c>
      <c r="X40" s="186"/>
      <c r="Y40" s="186"/>
      <c r="Z40" s="186">
        <f t="shared" si="0"/>
        <v>201</v>
      </c>
      <c r="AA40" s="186"/>
      <c r="AB40" s="186"/>
      <c r="AC40" s="186"/>
    </row>
    <row r="41" spans="1:29" ht="18" customHeight="1">
      <c r="A41" s="234"/>
      <c r="B41" s="235"/>
      <c r="C41" s="195" t="s">
        <v>167</v>
      </c>
      <c r="D41" s="196"/>
      <c r="E41" s="196"/>
      <c r="F41" s="196"/>
      <c r="G41" s="196"/>
      <c r="H41" s="187">
        <f>SUM(H39:J40)</f>
        <v>396</v>
      </c>
      <c r="I41" s="187"/>
      <c r="J41" s="187"/>
      <c r="K41" s="187">
        <f>SUM(K39:M40)</f>
        <v>1637</v>
      </c>
      <c r="L41" s="187"/>
      <c r="M41" s="187"/>
      <c r="N41" s="187">
        <f>SUM(N39:P40)</f>
        <v>1191</v>
      </c>
      <c r="O41" s="187"/>
      <c r="P41" s="187"/>
      <c r="Q41" s="187">
        <f>SUM(Q39:S40)</f>
        <v>712</v>
      </c>
      <c r="R41" s="187"/>
      <c r="S41" s="187"/>
      <c r="T41" s="187">
        <f>SUM(T39:V40)</f>
        <v>592</v>
      </c>
      <c r="U41" s="187"/>
      <c r="V41" s="187"/>
      <c r="W41" s="187">
        <f>SUM(W39:Y40)</f>
        <v>459</v>
      </c>
      <c r="X41" s="187"/>
      <c r="Y41" s="187"/>
      <c r="Z41" s="187">
        <f t="shared" si="0"/>
        <v>4987</v>
      </c>
      <c r="AA41" s="187"/>
      <c r="AB41" s="187"/>
      <c r="AC41" s="187"/>
    </row>
    <row r="42" ht="18" customHeight="1"/>
    <row r="43" ht="18" customHeight="1"/>
    <row r="44" ht="18" customHeight="1"/>
    <row r="45" spans="1:13" ht="18" customHeight="1">
      <c r="A45" s="220" t="s">
        <v>99</v>
      </c>
      <c r="B45" s="220"/>
      <c r="C45" s="220"/>
      <c r="D45" s="220"/>
      <c r="E45" s="220"/>
      <c r="F45" s="220"/>
      <c r="G45" s="220"/>
      <c r="H45" s="220"/>
      <c r="I45" s="220"/>
      <c r="J45" s="220"/>
      <c r="K45" s="220"/>
      <c r="L45" s="220"/>
      <c r="M45" s="220"/>
    </row>
    <row r="46" ht="18" customHeight="1">
      <c r="AC46" s="136" t="s">
        <v>165</v>
      </c>
    </row>
    <row r="47" spans="1:29" ht="18" customHeight="1">
      <c r="A47" s="173"/>
      <c r="B47" s="137"/>
      <c r="C47" s="227"/>
      <c r="D47" s="228"/>
      <c r="E47" s="228"/>
      <c r="F47" s="228"/>
      <c r="G47" s="167"/>
      <c r="H47" s="211" t="s">
        <v>100</v>
      </c>
      <c r="I47" s="212"/>
      <c r="J47" s="222"/>
      <c r="K47" s="222"/>
      <c r="L47" s="223"/>
      <c r="M47" s="211" t="s">
        <v>101</v>
      </c>
      <c r="N47" s="212"/>
      <c r="O47" s="212"/>
      <c r="P47" s="212"/>
      <c r="Q47" s="212"/>
      <c r="R47" s="211" t="s">
        <v>102</v>
      </c>
      <c r="S47" s="212"/>
      <c r="T47" s="212"/>
      <c r="U47" s="212"/>
      <c r="V47" s="212"/>
      <c r="W47" s="173" t="s">
        <v>153</v>
      </c>
      <c r="X47" s="174"/>
      <c r="Y47" s="174"/>
      <c r="Z47" s="175"/>
      <c r="AA47" s="175"/>
      <c r="AB47" s="175"/>
      <c r="AC47" s="167"/>
    </row>
    <row r="48" spans="1:29" ht="18" customHeight="1">
      <c r="A48" s="221"/>
      <c r="B48" s="138"/>
      <c r="C48" s="229"/>
      <c r="D48" s="229"/>
      <c r="E48" s="229"/>
      <c r="F48" s="229"/>
      <c r="G48" s="170"/>
      <c r="H48" s="224"/>
      <c r="I48" s="225"/>
      <c r="J48" s="225"/>
      <c r="K48" s="225"/>
      <c r="L48" s="226"/>
      <c r="M48" s="213"/>
      <c r="N48" s="214"/>
      <c r="O48" s="214"/>
      <c r="P48" s="214"/>
      <c r="Q48" s="214"/>
      <c r="R48" s="213"/>
      <c r="S48" s="214"/>
      <c r="T48" s="214"/>
      <c r="U48" s="214"/>
      <c r="V48" s="214"/>
      <c r="W48" s="168"/>
      <c r="X48" s="169"/>
      <c r="Y48" s="169"/>
      <c r="Z48" s="169"/>
      <c r="AA48" s="169"/>
      <c r="AB48" s="169"/>
      <c r="AC48" s="170"/>
    </row>
    <row r="49" spans="1:29" ht="18" customHeight="1">
      <c r="A49" s="232" t="s">
        <v>82</v>
      </c>
      <c r="B49" s="233"/>
      <c r="C49" s="192" t="s">
        <v>140</v>
      </c>
      <c r="D49" s="193"/>
      <c r="E49" s="193"/>
      <c r="F49" s="193"/>
      <c r="G49" s="193"/>
      <c r="H49" s="205">
        <v>982</v>
      </c>
      <c r="I49" s="178"/>
      <c r="J49" s="178"/>
      <c r="K49" s="178"/>
      <c r="L49" s="179"/>
      <c r="M49" s="205">
        <v>349</v>
      </c>
      <c r="N49" s="178"/>
      <c r="O49" s="178"/>
      <c r="P49" s="178"/>
      <c r="Q49" s="178"/>
      <c r="R49" s="205">
        <v>270</v>
      </c>
      <c r="S49" s="178"/>
      <c r="T49" s="178"/>
      <c r="U49" s="178"/>
      <c r="V49" s="178"/>
      <c r="W49" s="171">
        <f>SUM(H49:V49)</f>
        <v>1601</v>
      </c>
      <c r="X49" s="172"/>
      <c r="Y49" s="172"/>
      <c r="Z49" s="166"/>
      <c r="AA49" s="166"/>
      <c r="AB49" s="166"/>
      <c r="AC49" s="206"/>
    </row>
    <row r="50" spans="1:29" ht="18" customHeight="1">
      <c r="A50" s="232"/>
      <c r="B50" s="233"/>
      <c r="C50" s="197" t="s">
        <v>141</v>
      </c>
      <c r="D50" s="198"/>
      <c r="E50" s="198"/>
      <c r="F50" s="198"/>
      <c r="G50" s="198"/>
      <c r="H50" s="180">
        <v>11</v>
      </c>
      <c r="I50" s="181"/>
      <c r="J50" s="181"/>
      <c r="K50" s="181"/>
      <c r="L50" s="177"/>
      <c r="M50" s="180">
        <v>4</v>
      </c>
      <c r="N50" s="181"/>
      <c r="O50" s="181"/>
      <c r="P50" s="181"/>
      <c r="Q50" s="181"/>
      <c r="R50" s="180">
        <v>23</v>
      </c>
      <c r="S50" s="181"/>
      <c r="T50" s="181"/>
      <c r="U50" s="181"/>
      <c r="V50" s="181"/>
      <c r="W50" s="207">
        <f>SUM(H50:V50)</f>
        <v>38</v>
      </c>
      <c r="X50" s="208"/>
      <c r="Y50" s="208"/>
      <c r="Z50" s="209"/>
      <c r="AA50" s="209"/>
      <c r="AB50" s="209"/>
      <c r="AC50" s="210"/>
    </row>
    <row r="51" spans="1:29" ht="18" customHeight="1">
      <c r="A51" s="234"/>
      <c r="B51" s="235"/>
      <c r="C51" s="195" t="s">
        <v>167</v>
      </c>
      <c r="D51" s="196"/>
      <c r="E51" s="196"/>
      <c r="F51" s="196"/>
      <c r="G51" s="196"/>
      <c r="H51" s="203">
        <f>SUM(H49:H50)</f>
        <v>993</v>
      </c>
      <c r="I51" s="204"/>
      <c r="J51" s="204"/>
      <c r="K51" s="204"/>
      <c r="L51" s="176"/>
      <c r="M51" s="203">
        <f>SUM(M49:Q50)</f>
        <v>353</v>
      </c>
      <c r="N51" s="204"/>
      <c r="O51" s="204"/>
      <c r="P51" s="204"/>
      <c r="Q51" s="204"/>
      <c r="R51" s="203">
        <f>SUM(R49:V50)</f>
        <v>293</v>
      </c>
      <c r="S51" s="204"/>
      <c r="T51" s="204"/>
      <c r="U51" s="204"/>
      <c r="V51" s="204"/>
      <c r="W51" s="215">
        <f>SUM(W49:AB50)</f>
        <v>1639</v>
      </c>
      <c r="X51" s="216"/>
      <c r="Y51" s="216"/>
      <c r="Z51" s="217"/>
      <c r="AA51" s="217"/>
      <c r="AB51" s="217"/>
      <c r="AC51" s="218"/>
    </row>
    <row r="52" spans="1:29" ht="18" customHeight="1">
      <c r="A52" s="236" t="s">
        <v>179</v>
      </c>
      <c r="B52" s="237"/>
      <c r="C52" s="192" t="s">
        <v>140</v>
      </c>
      <c r="D52" s="193"/>
      <c r="E52" s="193"/>
      <c r="F52" s="193"/>
      <c r="G52" s="193"/>
      <c r="H52" s="194">
        <v>978</v>
      </c>
      <c r="I52" s="194"/>
      <c r="J52" s="194"/>
      <c r="K52" s="194"/>
      <c r="L52" s="194"/>
      <c r="M52" s="194">
        <v>479</v>
      </c>
      <c r="N52" s="194"/>
      <c r="O52" s="194"/>
      <c r="P52" s="194"/>
      <c r="Q52" s="194"/>
      <c r="R52" s="194">
        <v>350</v>
      </c>
      <c r="S52" s="194"/>
      <c r="T52" s="194"/>
      <c r="U52" s="194"/>
      <c r="V52" s="194"/>
      <c r="W52" s="182">
        <f>SUM(H52:V52)</f>
        <v>1807</v>
      </c>
      <c r="X52" s="182"/>
      <c r="Y52" s="182"/>
      <c r="Z52" s="183"/>
      <c r="AA52" s="183"/>
      <c r="AB52" s="183"/>
      <c r="AC52" s="183"/>
    </row>
    <row r="53" spans="1:29" ht="18" customHeight="1">
      <c r="A53" s="232"/>
      <c r="B53" s="233"/>
      <c r="C53" s="197" t="s">
        <v>141</v>
      </c>
      <c r="D53" s="198"/>
      <c r="E53" s="198"/>
      <c r="F53" s="198"/>
      <c r="G53" s="198"/>
      <c r="H53" s="186">
        <v>13</v>
      </c>
      <c r="I53" s="186"/>
      <c r="J53" s="186"/>
      <c r="K53" s="186"/>
      <c r="L53" s="186"/>
      <c r="M53" s="186">
        <v>5</v>
      </c>
      <c r="N53" s="186"/>
      <c r="O53" s="186"/>
      <c r="P53" s="186"/>
      <c r="Q53" s="186"/>
      <c r="R53" s="186">
        <v>17</v>
      </c>
      <c r="S53" s="186"/>
      <c r="T53" s="186"/>
      <c r="U53" s="186"/>
      <c r="V53" s="186"/>
      <c r="W53" s="184">
        <f>SUM(H53:V53)</f>
        <v>35</v>
      </c>
      <c r="X53" s="184"/>
      <c r="Y53" s="184"/>
      <c r="Z53" s="185"/>
      <c r="AA53" s="185"/>
      <c r="AB53" s="185"/>
      <c r="AC53" s="185"/>
    </row>
    <row r="54" spans="1:29" ht="18" customHeight="1">
      <c r="A54" s="234"/>
      <c r="B54" s="235"/>
      <c r="C54" s="195" t="s">
        <v>167</v>
      </c>
      <c r="D54" s="196"/>
      <c r="E54" s="196"/>
      <c r="F54" s="196"/>
      <c r="G54" s="196"/>
      <c r="H54" s="187">
        <f>SUM(H52:H53)</f>
        <v>991</v>
      </c>
      <c r="I54" s="187"/>
      <c r="J54" s="187"/>
      <c r="K54" s="187"/>
      <c r="L54" s="187"/>
      <c r="M54" s="187">
        <f>SUM(M52:Q53)</f>
        <v>484</v>
      </c>
      <c r="N54" s="187"/>
      <c r="O54" s="187"/>
      <c r="P54" s="187"/>
      <c r="Q54" s="187"/>
      <c r="R54" s="187">
        <f>SUM(R52:V53)</f>
        <v>367</v>
      </c>
      <c r="S54" s="187"/>
      <c r="T54" s="187"/>
      <c r="U54" s="187"/>
      <c r="V54" s="187"/>
      <c r="W54" s="188">
        <f>SUM(W52:AB53)</f>
        <v>1842</v>
      </c>
      <c r="X54" s="188"/>
      <c r="Y54" s="188"/>
      <c r="Z54" s="189"/>
      <c r="AA54" s="189"/>
      <c r="AB54" s="189"/>
      <c r="AC54" s="189"/>
    </row>
    <row r="55" spans="1:29" ht="18" customHeight="1">
      <c r="A55" s="232" t="s">
        <v>10</v>
      </c>
      <c r="B55" s="233"/>
      <c r="C55" s="192" t="s">
        <v>140</v>
      </c>
      <c r="D55" s="193"/>
      <c r="E55" s="193"/>
      <c r="F55" s="193"/>
      <c r="G55" s="193"/>
      <c r="H55" s="200">
        <v>978</v>
      </c>
      <c r="I55" s="200"/>
      <c r="J55" s="200"/>
      <c r="K55" s="200"/>
      <c r="L55" s="200"/>
      <c r="M55" s="200">
        <v>500</v>
      </c>
      <c r="N55" s="200"/>
      <c r="O55" s="200"/>
      <c r="P55" s="200"/>
      <c r="Q55" s="200"/>
      <c r="R55" s="200">
        <v>373</v>
      </c>
      <c r="S55" s="200"/>
      <c r="T55" s="200"/>
      <c r="U55" s="200"/>
      <c r="V55" s="200"/>
      <c r="W55" s="201">
        <f>SUM(H55:V55)</f>
        <v>1851</v>
      </c>
      <c r="X55" s="201"/>
      <c r="Y55" s="201"/>
      <c r="Z55" s="202"/>
      <c r="AA55" s="202"/>
      <c r="AB55" s="202"/>
      <c r="AC55" s="202"/>
    </row>
    <row r="56" spans="1:29" ht="18" customHeight="1">
      <c r="A56" s="232"/>
      <c r="B56" s="233"/>
      <c r="C56" s="197" t="s">
        <v>141</v>
      </c>
      <c r="D56" s="198"/>
      <c r="E56" s="198"/>
      <c r="F56" s="198"/>
      <c r="G56" s="198"/>
      <c r="H56" s="186">
        <v>14</v>
      </c>
      <c r="I56" s="186"/>
      <c r="J56" s="186"/>
      <c r="K56" s="186"/>
      <c r="L56" s="186"/>
      <c r="M56" s="186">
        <v>7</v>
      </c>
      <c r="N56" s="186"/>
      <c r="O56" s="186"/>
      <c r="P56" s="186"/>
      <c r="Q56" s="186"/>
      <c r="R56" s="186">
        <v>15</v>
      </c>
      <c r="S56" s="186"/>
      <c r="T56" s="186"/>
      <c r="U56" s="186"/>
      <c r="V56" s="186"/>
      <c r="W56" s="184">
        <f>SUM(H56:V56)</f>
        <v>36</v>
      </c>
      <c r="X56" s="184"/>
      <c r="Y56" s="184"/>
      <c r="Z56" s="185"/>
      <c r="AA56" s="185"/>
      <c r="AB56" s="185"/>
      <c r="AC56" s="185"/>
    </row>
    <row r="57" spans="1:29" ht="18" customHeight="1">
      <c r="A57" s="234"/>
      <c r="B57" s="235"/>
      <c r="C57" s="195" t="s">
        <v>167</v>
      </c>
      <c r="D57" s="196"/>
      <c r="E57" s="196"/>
      <c r="F57" s="196"/>
      <c r="G57" s="196"/>
      <c r="H57" s="199">
        <f>SUM(H55:H56)</f>
        <v>992</v>
      </c>
      <c r="I57" s="199"/>
      <c r="J57" s="199"/>
      <c r="K57" s="199"/>
      <c r="L57" s="199"/>
      <c r="M57" s="199">
        <f>SUM(M55:Q56)</f>
        <v>507</v>
      </c>
      <c r="N57" s="199"/>
      <c r="O57" s="199"/>
      <c r="P57" s="199"/>
      <c r="Q57" s="199"/>
      <c r="R57" s="199">
        <f>SUM(R55:V56)</f>
        <v>388</v>
      </c>
      <c r="S57" s="199"/>
      <c r="T57" s="199"/>
      <c r="U57" s="199"/>
      <c r="V57" s="199"/>
      <c r="W57" s="190">
        <f>SUM(W55:AB56)</f>
        <v>1887</v>
      </c>
      <c r="X57" s="190"/>
      <c r="Y57" s="190"/>
      <c r="Z57" s="191"/>
      <c r="AA57" s="191"/>
      <c r="AB57" s="191"/>
      <c r="AC57" s="191"/>
    </row>
    <row r="58" spans="1:29" ht="18" customHeight="1">
      <c r="A58" s="236" t="s">
        <v>11</v>
      </c>
      <c r="B58" s="237"/>
      <c r="C58" s="192" t="s">
        <v>140</v>
      </c>
      <c r="D58" s="193"/>
      <c r="E58" s="193"/>
      <c r="F58" s="193"/>
      <c r="G58" s="193"/>
      <c r="H58" s="194">
        <v>966</v>
      </c>
      <c r="I58" s="194"/>
      <c r="J58" s="194"/>
      <c r="K58" s="194"/>
      <c r="L58" s="194"/>
      <c r="M58" s="194">
        <v>534</v>
      </c>
      <c r="N58" s="194"/>
      <c r="O58" s="194"/>
      <c r="P58" s="194"/>
      <c r="Q58" s="194"/>
      <c r="R58" s="194">
        <v>376</v>
      </c>
      <c r="S58" s="194"/>
      <c r="T58" s="194"/>
      <c r="U58" s="194"/>
      <c r="V58" s="194"/>
      <c r="W58" s="182">
        <f>SUM(H58:V58)</f>
        <v>1876</v>
      </c>
      <c r="X58" s="182"/>
      <c r="Y58" s="182"/>
      <c r="Z58" s="183"/>
      <c r="AA58" s="183"/>
      <c r="AB58" s="183"/>
      <c r="AC58" s="183"/>
    </row>
    <row r="59" spans="1:29" ht="18" customHeight="1">
      <c r="A59" s="232"/>
      <c r="B59" s="233"/>
      <c r="C59" s="197" t="s">
        <v>141</v>
      </c>
      <c r="D59" s="198"/>
      <c r="E59" s="198"/>
      <c r="F59" s="198"/>
      <c r="G59" s="198"/>
      <c r="H59" s="186">
        <v>14</v>
      </c>
      <c r="I59" s="186"/>
      <c r="J59" s="186"/>
      <c r="K59" s="186"/>
      <c r="L59" s="186"/>
      <c r="M59" s="186">
        <v>7</v>
      </c>
      <c r="N59" s="186"/>
      <c r="O59" s="186"/>
      <c r="P59" s="186"/>
      <c r="Q59" s="186"/>
      <c r="R59" s="186">
        <v>15</v>
      </c>
      <c r="S59" s="186"/>
      <c r="T59" s="186"/>
      <c r="U59" s="186"/>
      <c r="V59" s="186"/>
      <c r="W59" s="184">
        <f>SUM(H59:V59)</f>
        <v>36</v>
      </c>
      <c r="X59" s="184"/>
      <c r="Y59" s="184"/>
      <c r="Z59" s="185"/>
      <c r="AA59" s="185"/>
      <c r="AB59" s="185"/>
      <c r="AC59" s="185"/>
    </row>
    <row r="60" spans="1:29" ht="18" customHeight="1">
      <c r="A60" s="234"/>
      <c r="B60" s="235"/>
      <c r="C60" s="195" t="s">
        <v>167</v>
      </c>
      <c r="D60" s="196"/>
      <c r="E60" s="196"/>
      <c r="F60" s="196"/>
      <c r="G60" s="196"/>
      <c r="H60" s="187">
        <f>SUM(H58:H59)</f>
        <v>980</v>
      </c>
      <c r="I60" s="187"/>
      <c r="J60" s="187"/>
      <c r="K60" s="187"/>
      <c r="L60" s="187"/>
      <c r="M60" s="187">
        <f>SUM(M58:Q59)</f>
        <v>541</v>
      </c>
      <c r="N60" s="187"/>
      <c r="O60" s="187"/>
      <c r="P60" s="187"/>
      <c r="Q60" s="187"/>
      <c r="R60" s="187">
        <f>SUM(R58:V59)</f>
        <v>391</v>
      </c>
      <c r="S60" s="187"/>
      <c r="T60" s="187"/>
      <c r="U60" s="187"/>
      <c r="V60" s="187"/>
      <c r="W60" s="188">
        <f>SUM(W58:AB59)</f>
        <v>1912</v>
      </c>
      <c r="X60" s="188"/>
      <c r="Y60" s="188"/>
      <c r="Z60" s="189"/>
      <c r="AA60" s="189"/>
      <c r="AB60" s="189"/>
      <c r="AC60" s="189"/>
    </row>
    <row r="61" spans="1:29" ht="18" customHeight="1">
      <c r="A61" s="232" t="s">
        <v>12</v>
      </c>
      <c r="B61" s="233"/>
      <c r="C61" s="192" t="s">
        <v>140</v>
      </c>
      <c r="D61" s="193"/>
      <c r="E61" s="193"/>
      <c r="F61" s="193"/>
      <c r="G61" s="193"/>
      <c r="H61" s="200">
        <v>982</v>
      </c>
      <c r="I61" s="200"/>
      <c r="J61" s="200"/>
      <c r="K61" s="200"/>
      <c r="L61" s="200"/>
      <c r="M61" s="200">
        <v>546</v>
      </c>
      <c r="N61" s="200"/>
      <c r="O61" s="200"/>
      <c r="P61" s="200"/>
      <c r="Q61" s="200"/>
      <c r="R61" s="200">
        <v>391</v>
      </c>
      <c r="S61" s="200"/>
      <c r="T61" s="200"/>
      <c r="U61" s="200"/>
      <c r="V61" s="200"/>
      <c r="W61" s="201">
        <f>SUM(H61:V61)</f>
        <v>1919</v>
      </c>
      <c r="X61" s="201"/>
      <c r="Y61" s="201"/>
      <c r="Z61" s="202"/>
      <c r="AA61" s="202"/>
      <c r="AB61" s="202"/>
      <c r="AC61" s="202"/>
    </row>
    <row r="62" spans="1:29" ht="18" customHeight="1">
      <c r="A62" s="232"/>
      <c r="B62" s="233"/>
      <c r="C62" s="197" t="s">
        <v>141</v>
      </c>
      <c r="D62" s="198"/>
      <c r="E62" s="198"/>
      <c r="F62" s="198"/>
      <c r="G62" s="198"/>
      <c r="H62" s="186">
        <v>14</v>
      </c>
      <c r="I62" s="186"/>
      <c r="J62" s="186"/>
      <c r="K62" s="186"/>
      <c r="L62" s="186"/>
      <c r="M62" s="186">
        <v>9</v>
      </c>
      <c r="N62" s="186"/>
      <c r="O62" s="186"/>
      <c r="P62" s="186"/>
      <c r="Q62" s="186"/>
      <c r="R62" s="186">
        <v>15</v>
      </c>
      <c r="S62" s="186"/>
      <c r="T62" s="186"/>
      <c r="U62" s="186"/>
      <c r="V62" s="186"/>
      <c r="W62" s="184">
        <f>SUM(H62:V62)</f>
        <v>38</v>
      </c>
      <c r="X62" s="184"/>
      <c r="Y62" s="184"/>
      <c r="Z62" s="185"/>
      <c r="AA62" s="185"/>
      <c r="AB62" s="185"/>
      <c r="AC62" s="185"/>
    </row>
    <row r="63" spans="1:29" ht="18" customHeight="1">
      <c r="A63" s="234"/>
      <c r="B63" s="235"/>
      <c r="C63" s="195" t="s">
        <v>167</v>
      </c>
      <c r="D63" s="196"/>
      <c r="E63" s="196"/>
      <c r="F63" s="196"/>
      <c r="G63" s="196"/>
      <c r="H63" s="199">
        <f>SUM(H61:H62)</f>
        <v>996</v>
      </c>
      <c r="I63" s="199"/>
      <c r="J63" s="199"/>
      <c r="K63" s="199"/>
      <c r="L63" s="199"/>
      <c r="M63" s="199">
        <f>SUM(M61:Q62)</f>
        <v>555</v>
      </c>
      <c r="N63" s="199"/>
      <c r="O63" s="199"/>
      <c r="P63" s="199"/>
      <c r="Q63" s="199"/>
      <c r="R63" s="199">
        <f>SUM(R61:V62)</f>
        <v>406</v>
      </c>
      <c r="S63" s="199"/>
      <c r="T63" s="199"/>
      <c r="U63" s="199"/>
      <c r="V63" s="199"/>
      <c r="W63" s="190">
        <f>SUM(W61:AB62)</f>
        <v>1957</v>
      </c>
      <c r="X63" s="190"/>
      <c r="Y63" s="190"/>
      <c r="Z63" s="191"/>
      <c r="AA63" s="191"/>
      <c r="AB63" s="191"/>
      <c r="AC63" s="191"/>
    </row>
    <row r="64" spans="1:29" ht="18" customHeight="1">
      <c r="A64" s="236" t="s">
        <v>13</v>
      </c>
      <c r="B64" s="237"/>
      <c r="C64" s="192" t="s">
        <v>140</v>
      </c>
      <c r="D64" s="193"/>
      <c r="E64" s="193"/>
      <c r="F64" s="193"/>
      <c r="G64" s="193"/>
      <c r="H64" s="194">
        <v>999</v>
      </c>
      <c r="I64" s="194"/>
      <c r="J64" s="194"/>
      <c r="K64" s="194"/>
      <c r="L64" s="194"/>
      <c r="M64" s="194">
        <v>563</v>
      </c>
      <c r="N64" s="194"/>
      <c r="O64" s="194"/>
      <c r="P64" s="194"/>
      <c r="Q64" s="194"/>
      <c r="R64" s="194">
        <v>380</v>
      </c>
      <c r="S64" s="194"/>
      <c r="T64" s="194"/>
      <c r="U64" s="194"/>
      <c r="V64" s="194"/>
      <c r="W64" s="182">
        <f>SUM(H64:V64)</f>
        <v>1942</v>
      </c>
      <c r="X64" s="182"/>
      <c r="Y64" s="182"/>
      <c r="Z64" s="183"/>
      <c r="AA64" s="183"/>
      <c r="AB64" s="183"/>
      <c r="AC64" s="183"/>
    </row>
    <row r="65" spans="1:29" ht="18" customHeight="1">
      <c r="A65" s="232"/>
      <c r="B65" s="233"/>
      <c r="C65" s="197" t="s">
        <v>141</v>
      </c>
      <c r="D65" s="198"/>
      <c r="E65" s="198"/>
      <c r="F65" s="198"/>
      <c r="G65" s="198"/>
      <c r="H65" s="186">
        <v>13</v>
      </c>
      <c r="I65" s="186"/>
      <c r="J65" s="186"/>
      <c r="K65" s="186"/>
      <c r="L65" s="186"/>
      <c r="M65" s="186">
        <v>12</v>
      </c>
      <c r="N65" s="186"/>
      <c r="O65" s="186"/>
      <c r="P65" s="186"/>
      <c r="Q65" s="186"/>
      <c r="R65" s="186">
        <v>15</v>
      </c>
      <c r="S65" s="186"/>
      <c r="T65" s="186"/>
      <c r="U65" s="186"/>
      <c r="V65" s="186"/>
      <c r="W65" s="184">
        <f>SUM(H65:V65)</f>
        <v>40</v>
      </c>
      <c r="X65" s="184"/>
      <c r="Y65" s="184"/>
      <c r="Z65" s="185"/>
      <c r="AA65" s="185"/>
      <c r="AB65" s="185"/>
      <c r="AC65" s="185"/>
    </row>
    <row r="66" spans="1:29" ht="18" customHeight="1">
      <c r="A66" s="234"/>
      <c r="B66" s="235"/>
      <c r="C66" s="195" t="s">
        <v>167</v>
      </c>
      <c r="D66" s="196"/>
      <c r="E66" s="196"/>
      <c r="F66" s="196"/>
      <c r="G66" s="196"/>
      <c r="H66" s="187">
        <f>SUM(H64:H65)</f>
        <v>1012</v>
      </c>
      <c r="I66" s="187"/>
      <c r="J66" s="187"/>
      <c r="K66" s="187"/>
      <c r="L66" s="187"/>
      <c r="M66" s="187">
        <f>SUM(M64:Q65)</f>
        <v>575</v>
      </c>
      <c r="N66" s="187"/>
      <c r="O66" s="187"/>
      <c r="P66" s="187"/>
      <c r="Q66" s="187"/>
      <c r="R66" s="187">
        <f>SUM(R64:V65)</f>
        <v>395</v>
      </c>
      <c r="S66" s="187"/>
      <c r="T66" s="187"/>
      <c r="U66" s="187"/>
      <c r="V66" s="187"/>
      <c r="W66" s="188">
        <f>SUM(W64:AB65)</f>
        <v>1982</v>
      </c>
      <c r="X66" s="188"/>
      <c r="Y66" s="188"/>
      <c r="Z66" s="189"/>
      <c r="AA66" s="189"/>
      <c r="AB66" s="189"/>
      <c r="AC66" s="189"/>
    </row>
    <row r="67" spans="1:29" ht="18" customHeight="1">
      <c r="A67" s="232" t="s">
        <v>14</v>
      </c>
      <c r="B67" s="233"/>
      <c r="C67" s="192" t="s">
        <v>140</v>
      </c>
      <c r="D67" s="193"/>
      <c r="E67" s="193"/>
      <c r="F67" s="193"/>
      <c r="G67" s="193"/>
      <c r="H67" s="200">
        <v>983</v>
      </c>
      <c r="I67" s="200"/>
      <c r="J67" s="200"/>
      <c r="K67" s="200"/>
      <c r="L67" s="200"/>
      <c r="M67" s="200">
        <v>605</v>
      </c>
      <c r="N67" s="200"/>
      <c r="O67" s="200"/>
      <c r="P67" s="200"/>
      <c r="Q67" s="200"/>
      <c r="R67" s="200">
        <v>369</v>
      </c>
      <c r="S67" s="200"/>
      <c r="T67" s="200"/>
      <c r="U67" s="200"/>
      <c r="V67" s="200"/>
      <c r="W67" s="201">
        <f>SUM(H67:V67)</f>
        <v>1957</v>
      </c>
      <c r="X67" s="201"/>
      <c r="Y67" s="201"/>
      <c r="Z67" s="202"/>
      <c r="AA67" s="202"/>
      <c r="AB67" s="202"/>
      <c r="AC67" s="202"/>
    </row>
    <row r="68" spans="1:29" ht="18" customHeight="1">
      <c r="A68" s="232"/>
      <c r="B68" s="233"/>
      <c r="C68" s="197" t="s">
        <v>141</v>
      </c>
      <c r="D68" s="198"/>
      <c r="E68" s="198"/>
      <c r="F68" s="198"/>
      <c r="G68" s="198"/>
      <c r="H68" s="186">
        <v>14</v>
      </c>
      <c r="I68" s="186"/>
      <c r="J68" s="186"/>
      <c r="K68" s="186"/>
      <c r="L68" s="186"/>
      <c r="M68" s="186">
        <v>15</v>
      </c>
      <c r="N68" s="186"/>
      <c r="O68" s="186"/>
      <c r="P68" s="186"/>
      <c r="Q68" s="186"/>
      <c r="R68" s="186">
        <v>15</v>
      </c>
      <c r="S68" s="186"/>
      <c r="T68" s="186"/>
      <c r="U68" s="186"/>
      <c r="V68" s="186"/>
      <c r="W68" s="184">
        <f>SUM(H68:V68)</f>
        <v>44</v>
      </c>
      <c r="X68" s="184"/>
      <c r="Y68" s="184"/>
      <c r="Z68" s="185"/>
      <c r="AA68" s="185"/>
      <c r="AB68" s="185"/>
      <c r="AC68" s="185"/>
    </row>
    <row r="69" spans="1:29" ht="18" customHeight="1">
      <c r="A69" s="234"/>
      <c r="B69" s="235"/>
      <c r="C69" s="195" t="s">
        <v>167</v>
      </c>
      <c r="D69" s="196"/>
      <c r="E69" s="196"/>
      <c r="F69" s="196"/>
      <c r="G69" s="196"/>
      <c r="H69" s="199">
        <f>SUM(H67:H68)</f>
        <v>997</v>
      </c>
      <c r="I69" s="199"/>
      <c r="J69" s="199"/>
      <c r="K69" s="199"/>
      <c r="L69" s="199"/>
      <c r="M69" s="199">
        <f>SUM(M67:Q68)</f>
        <v>620</v>
      </c>
      <c r="N69" s="199"/>
      <c r="O69" s="199"/>
      <c r="P69" s="199"/>
      <c r="Q69" s="199"/>
      <c r="R69" s="199">
        <f>SUM(R67:V68)</f>
        <v>384</v>
      </c>
      <c r="S69" s="199"/>
      <c r="T69" s="199"/>
      <c r="U69" s="199"/>
      <c r="V69" s="199"/>
      <c r="W69" s="190">
        <f>SUM(W67:AB68)</f>
        <v>2001</v>
      </c>
      <c r="X69" s="190"/>
      <c r="Y69" s="190"/>
      <c r="Z69" s="191"/>
      <c r="AA69" s="191"/>
      <c r="AB69" s="191"/>
      <c r="AC69" s="191"/>
    </row>
    <row r="70" spans="1:29" ht="18" customHeight="1">
      <c r="A70" s="236" t="s">
        <v>15</v>
      </c>
      <c r="B70" s="237"/>
      <c r="C70" s="192" t="s">
        <v>140</v>
      </c>
      <c r="D70" s="193"/>
      <c r="E70" s="193"/>
      <c r="F70" s="193"/>
      <c r="G70" s="193"/>
      <c r="H70" s="194">
        <v>991</v>
      </c>
      <c r="I70" s="194"/>
      <c r="J70" s="194"/>
      <c r="K70" s="194"/>
      <c r="L70" s="194"/>
      <c r="M70" s="194">
        <v>603</v>
      </c>
      <c r="N70" s="194"/>
      <c r="O70" s="194"/>
      <c r="P70" s="194"/>
      <c r="Q70" s="194"/>
      <c r="R70" s="194">
        <v>399</v>
      </c>
      <c r="S70" s="194"/>
      <c r="T70" s="194"/>
      <c r="U70" s="194"/>
      <c r="V70" s="194"/>
      <c r="W70" s="182">
        <f>SUM(H70:V70)</f>
        <v>1993</v>
      </c>
      <c r="X70" s="182"/>
      <c r="Y70" s="182"/>
      <c r="Z70" s="183"/>
      <c r="AA70" s="183"/>
      <c r="AB70" s="183"/>
      <c r="AC70" s="183"/>
    </row>
    <row r="71" spans="1:29" ht="18" customHeight="1">
      <c r="A71" s="232"/>
      <c r="B71" s="233"/>
      <c r="C71" s="197" t="s">
        <v>141</v>
      </c>
      <c r="D71" s="198"/>
      <c r="E71" s="198"/>
      <c r="F71" s="198"/>
      <c r="G71" s="198"/>
      <c r="H71" s="186">
        <v>14</v>
      </c>
      <c r="I71" s="186"/>
      <c r="J71" s="186"/>
      <c r="K71" s="186"/>
      <c r="L71" s="186"/>
      <c r="M71" s="186">
        <v>13</v>
      </c>
      <c r="N71" s="186"/>
      <c r="O71" s="186"/>
      <c r="P71" s="186"/>
      <c r="Q71" s="186"/>
      <c r="R71" s="186">
        <v>14</v>
      </c>
      <c r="S71" s="186"/>
      <c r="T71" s="186"/>
      <c r="U71" s="186"/>
      <c r="V71" s="186"/>
      <c r="W71" s="184">
        <f>SUM(H71:V71)</f>
        <v>41</v>
      </c>
      <c r="X71" s="184"/>
      <c r="Y71" s="184"/>
      <c r="Z71" s="185"/>
      <c r="AA71" s="185"/>
      <c r="AB71" s="185"/>
      <c r="AC71" s="185"/>
    </row>
    <row r="72" spans="1:29" ht="18" customHeight="1">
      <c r="A72" s="234"/>
      <c r="B72" s="235"/>
      <c r="C72" s="195" t="s">
        <v>167</v>
      </c>
      <c r="D72" s="196"/>
      <c r="E72" s="196"/>
      <c r="F72" s="196"/>
      <c r="G72" s="196"/>
      <c r="H72" s="187">
        <f>SUM(H70:H71)</f>
        <v>1005</v>
      </c>
      <c r="I72" s="187"/>
      <c r="J72" s="187"/>
      <c r="K72" s="187"/>
      <c r="L72" s="187"/>
      <c r="M72" s="187">
        <f>SUM(M70:Q71)</f>
        <v>616</v>
      </c>
      <c r="N72" s="187"/>
      <c r="O72" s="187"/>
      <c r="P72" s="187"/>
      <c r="Q72" s="187"/>
      <c r="R72" s="187">
        <f>SUM(R70:V71)</f>
        <v>413</v>
      </c>
      <c r="S72" s="187"/>
      <c r="T72" s="187"/>
      <c r="U72" s="187"/>
      <c r="V72" s="187"/>
      <c r="W72" s="188">
        <f>SUM(W70:AB71)</f>
        <v>2034</v>
      </c>
      <c r="X72" s="188"/>
      <c r="Y72" s="188"/>
      <c r="Z72" s="189"/>
      <c r="AA72" s="189"/>
      <c r="AB72" s="189"/>
      <c r="AC72" s="189"/>
    </row>
    <row r="73" spans="1:29" ht="18" customHeight="1">
      <c r="A73" s="232" t="s">
        <v>16</v>
      </c>
      <c r="B73" s="233"/>
      <c r="C73" s="192" t="s">
        <v>140</v>
      </c>
      <c r="D73" s="193"/>
      <c r="E73" s="193"/>
      <c r="F73" s="193"/>
      <c r="G73" s="193"/>
      <c r="H73" s="200">
        <v>1008</v>
      </c>
      <c r="I73" s="200"/>
      <c r="J73" s="200"/>
      <c r="K73" s="200"/>
      <c r="L73" s="200"/>
      <c r="M73" s="200">
        <v>589</v>
      </c>
      <c r="N73" s="200"/>
      <c r="O73" s="200"/>
      <c r="P73" s="200"/>
      <c r="Q73" s="200"/>
      <c r="R73" s="200">
        <v>391</v>
      </c>
      <c r="S73" s="200"/>
      <c r="T73" s="200"/>
      <c r="U73" s="200"/>
      <c r="V73" s="200"/>
      <c r="W73" s="201">
        <f>SUM(H73:V73)</f>
        <v>1988</v>
      </c>
      <c r="X73" s="201"/>
      <c r="Y73" s="201"/>
      <c r="Z73" s="202"/>
      <c r="AA73" s="202"/>
      <c r="AB73" s="202"/>
      <c r="AC73" s="202"/>
    </row>
    <row r="74" spans="1:29" ht="18" customHeight="1">
      <c r="A74" s="232"/>
      <c r="B74" s="233"/>
      <c r="C74" s="197" t="s">
        <v>141</v>
      </c>
      <c r="D74" s="198"/>
      <c r="E74" s="198"/>
      <c r="F74" s="198"/>
      <c r="G74" s="198"/>
      <c r="H74" s="186">
        <v>15</v>
      </c>
      <c r="I74" s="186"/>
      <c r="J74" s="186"/>
      <c r="K74" s="186"/>
      <c r="L74" s="186"/>
      <c r="M74" s="186">
        <v>14</v>
      </c>
      <c r="N74" s="186"/>
      <c r="O74" s="186"/>
      <c r="P74" s="186"/>
      <c r="Q74" s="186"/>
      <c r="R74" s="186">
        <v>12</v>
      </c>
      <c r="S74" s="186"/>
      <c r="T74" s="186"/>
      <c r="U74" s="186"/>
      <c r="V74" s="186"/>
      <c r="W74" s="184">
        <f>SUM(H74:V74)</f>
        <v>41</v>
      </c>
      <c r="X74" s="184"/>
      <c r="Y74" s="184"/>
      <c r="Z74" s="185"/>
      <c r="AA74" s="185"/>
      <c r="AB74" s="185"/>
      <c r="AC74" s="185"/>
    </row>
    <row r="75" spans="1:29" ht="18" customHeight="1">
      <c r="A75" s="234"/>
      <c r="B75" s="235"/>
      <c r="C75" s="195" t="s">
        <v>167</v>
      </c>
      <c r="D75" s="196"/>
      <c r="E75" s="196"/>
      <c r="F75" s="196"/>
      <c r="G75" s="196"/>
      <c r="H75" s="199">
        <f>SUM(H73:H74)</f>
        <v>1023</v>
      </c>
      <c r="I75" s="199"/>
      <c r="J75" s="199"/>
      <c r="K75" s="199"/>
      <c r="L75" s="199"/>
      <c r="M75" s="199">
        <f>SUM(M73:Q74)</f>
        <v>603</v>
      </c>
      <c r="N75" s="199"/>
      <c r="O75" s="199"/>
      <c r="P75" s="199"/>
      <c r="Q75" s="199"/>
      <c r="R75" s="199">
        <f>SUM(R73:V74)</f>
        <v>403</v>
      </c>
      <c r="S75" s="199"/>
      <c r="T75" s="199"/>
      <c r="U75" s="199"/>
      <c r="V75" s="199"/>
      <c r="W75" s="190">
        <f>SUM(W73:AB74)</f>
        <v>2029</v>
      </c>
      <c r="X75" s="190"/>
      <c r="Y75" s="190"/>
      <c r="Z75" s="191"/>
      <c r="AA75" s="191"/>
      <c r="AB75" s="191"/>
      <c r="AC75" s="191"/>
    </row>
    <row r="76" spans="1:29" ht="18" customHeight="1">
      <c r="A76" s="236" t="s">
        <v>17</v>
      </c>
      <c r="B76" s="237"/>
      <c r="C76" s="192" t="s">
        <v>140</v>
      </c>
      <c r="D76" s="193"/>
      <c r="E76" s="193"/>
      <c r="F76" s="193"/>
      <c r="G76" s="193"/>
      <c r="H76" s="194">
        <v>1011</v>
      </c>
      <c r="I76" s="194"/>
      <c r="J76" s="194"/>
      <c r="K76" s="194"/>
      <c r="L76" s="194"/>
      <c r="M76" s="194">
        <v>576</v>
      </c>
      <c r="N76" s="194"/>
      <c r="O76" s="194"/>
      <c r="P76" s="194"/>
      <c r="Q76" s="194"/>
      <c r="R76" s="194">
        <v>375</v>
      </c>
      <c r="S76" s="194"/>
      <c r="T76" s="194"/>
      <c r="U76" s="194"/>
      <c r="V76" s="194"/>
      <c r="W76" s="182">
        <f>SUM(H76:V76)</f>
        <v>1962</v>
      </c>
      <c r="X76" s="182"/>
      <c r="Y76" s="182"/>
      <c r="Z76" s="183"/>
      <c r="AA76" s="183"/>
      <c r="AB76" s="183"/>
      <c r="AC76" s="183"/>
    </row>
    <row r="77" spans="1:29" ht="18" customHeight="1">
      <c r="A77" s="232"/>
      <c r="B77" s="233"/>
      <c r="C77" s="197" t="s">
        <v>141</v>
      </c>
      <c r="D77" s="198"/>
      <c r="E77" s="198"/>
      <c r="F77" s="198"/>
      <c r="G77" s="198"/>
      <c r="H77" s="186">
        <v>16</v>
      </c>
      <c r="I77" s="186"/>
      <c r="J77" s="186"/>
      <c r="K77" s="186"/>
      <c r="L77" s="186"/>
      <c r="M77" s="186">
        <v>13</v>
      </c>
      <c r="N77" s="186"/>
      <c r="O77" s="186"/>
      <c r="P77" s="186"/>
      <c r="Q77" s="186"/>
      <c r="R77" s="186">
        <v>12</v>
      </c>
      <c r="S77" s="186"/>
      <c r="T77" s="186"/>
      <c r="U77" s="186"/>
      <c r="V77" s="186"/>
      <c r="W77" s="184">
        <f>SUM(H77:V77)</f>
        <v>41</v>
      </c>
      <c r="X77" s="184"/>
      <c r="Y77" s="184"/>
      <c r="Z77" s="185"/>
      <c r="AA77" s="185"/>
      <c r="AB77" s="185"/>
      <c r="AC77" s="185"/>
    </row>
    <row r="78" spans="1:29" ht="18" customHeight="1">
      <c r="A78" s="234"/>
      <c r="B78" s="235"/>
      <c r="C78" s="195" t="s">
        <v>167</v>
      </c>
      <c r="D78" s="196"/>
      <c r="E78" s="196"/>
      <c r="F78" s="196"/>
      <c r="G78" s="196"/>
      <c r="H78" s="187">
        <f>SUM(H76:H77)</f>
        <v>1027</v>
      </c>
      <c r="I78" s="187"/>
      <c r="J78" s="187"/>
      <c r="K78" s="187"/>
      <c r="L78" s="187"/>
      <c r="M78" s="187">
        <f>SUM(M76:Q77)</f>
        <v>589</v>
      </c>
      <c r="N78" s="187"/>
      <c r="O78" s="187"/>
      <c r="P78" s="187"/>
      <c r="Q78" s="187"/>
      <c r="R78" s="187">
        <f>SUM(R76:V77)</f>
        <v>387</v>
      </c>
      <c r="S78" s="187"/>
      <c r="T78" s="187"/>
      <c r="U78" s="187"/>
      <c r="V78" s="187"/>
      <c r="W78" s="188">
        <f>SUM(W76:AB77)</f>
        <v>2003</v>
      </c>
      <c r="X78" s="188"/>
      <c r="Y78" s="188"/>
      <c r="Z78" s="189"/>
      <c r="AA78" s="189"/>
      <c r="AB78" s="189"/>
      <c r="AC78" s="189"/>
    </row>
    <row r="79" spans="1:29" ht="18" customHeight="1">
      <c r="A79" s="232" t="s">
        <v>18</v>
      </c>
      <c r="B79" s="233"/>
      <c r="C79" s="192" t="s">
        <v>140</v>
      </c>
      <c r="D79" s="193"/>
      <c r="E79" s="193"/>
      <c r="F79" s="193"/>
      <c r="G79" s="193"/>
      <c r="H79" s="200">
        <v>1018</v>
      </c>
      <c r="I79" s="200"/>
      <c r="J79" s="200"/>
      <c r="K79" s="200"/>
      <c r="L79" s="200"/>
      <c r="M79" s="200">
        <v>578</v>
      </c>
      <c r="N79" s="200"/>
      <c r="O79" s="200"/>
      <c r="P79" s="200"/>
      <c r="Q79" s="200"/>
      <c r="R79" s="200">
        <v>383</v>
      </c>
      <c r="S79" s="200"/>
      <c r="T79" s="200"/>
      <c r="U79" s="200"/>
      <c r="V79" s="200"/>
      <c r="W79" s="201">
        <f>SUM(H79:V79)</f>
        <v>1979</v>
      </c>
      <c r="X79" s="201"/>
      <c r="Y79" s="201"/>
      <c r="Z79" s="202"/>
      <c r="AA79" s="202"/>
      <c r="AB79" s="202"/>
      <c r="AC79" s="202"/>
    </row>
    <row r="80" spans="1:29" ht="18" customHeight="1">
      <c r="A80" s="232"/>
      <c r="B80" s="233"/>
      <c r="C80" s="197" t="s">
        <v>141</v>
      </c>
      <c r="D80" s="198"/>
      <c r="E80" s="198"/>
      <c r="F80" s="198"/>
      <c r="G80" s="198"/>
      <c r="H80" s="186">
        <v>18</v>
      </c>
      <c r="I80" s="186"/>
      <c r="J80" s="186"/>
      <c r="K80" s="186"/>
      <c r="L80" s="186"/>
      <c r="M80" s="186">
        <v>12</v>
      </c>
      <c r="N80" s="186"/>
      <c r="O80" s="186"/>
      <c r="P80" s="186"/>
      <c r="Q80" s="186"/>
      <c r="R80" s="186">
        <v>14</v>
      </c>
      <c r="S80" s="186"/>
      <c r="T80" s="186"/>
      <c r="U80" s="186"/>
      <c r="V80" s="186"/>
      <c r="W80" s="184">
        <f>SUM(H80:V80)</f>
        <v>44</v>
      </c>
      <c r="X80" s="184"/>
      <c r="Y80" s="184"/>
      <c r="Z80" s="185"/>
      <c r="AA80" s="185"/>
      <c r="AB80" s="185"/>
      <c r="AC80" s="185"/>
    </row>
    <row r="81" spans="1:29" ht="18" customHeight="1">
      <c r="A81" s="234"/>
      <c r="B81" s="235"/>
      <c r="C81" s="195" t="s">
        <v>167</v>
      </c>
      <c r="D81" s="196"/>
      <c r="E81" s="196"/>
      <c r="F81" s="196"/>
      <c r="G81" s="196"/>
      <c r="H81" s="199">
        <f>SUM(H79:H80)</f>
        <v>1036</v>
      </c>
      <c r="I81" s="199"/>
      <c r="J81" s="199"/>
      <c r="K81" s="199"/>
      <c r="L81" s="199"/>
      <c r="M81" s="199">
        <f>SUM(M79:Q80)</f>
        <v>590</v>
      </c>
      <c r="N81" s="199"/>
      <c r="O81" s="199"/>
      <c r="P81" s="199"/>
      <c r="Q81" s="199"/>
      <c r="R81" s="199">
        <f>SUM(R79:V80)</f>
        <v>397</v>
      </c>
      <c r="S81" s="199"/>
      <c r="T81" s="199"/>
      <c r="U81" s="199"/>
      <c r="V81" s="199"/>
      <c r="W81" s="190">
        <f>SUM(W79:AB80)</f>
        <v>2023</v>
      </c>
      <c r="X81" s="190"/>
      <c r="Y81" s="190"/>
      <c r="Z81" s="191"/>
      <c r="AA81" s="191"/>
      <c r="AB81" s="191"/>
      <c r="AC81" s="191"/>
    </row>
    <row r="82" spans="1:29" ht="18" customHeight="1">
      <c r="A82" s="236" t="s">
        <v>42</v>
      </c>
      <c r="B82" s="237"/>
      <c r="C82" s="192" t="s">
        <v>140</v>
      </c>
      <c r="D82" s="193"/>
      <c r="E82" s="193"/>
      <c r="F82" s="193"/>
      <c r="G82" s="193"/>
      <c r="H82" s="194">
        <v>1022</v>
      </c>
      <c r="I82" s="194"/>
      <c r="J82" s="194"/>
      <c r="K82" s="194"/>
      <c r="L82" s="194"/>
      <c r="M82" s="194">
        <v>577</v>
      </c>
      <c r="N82" s="194"/>
      <c r="O82" s="194"/>
      <c r="P82" s="194"/>
      <c r="Q82" s="194"/>
      <c r="R82" s="194">
        <v>377</v>
      </c>
      <c r="S82" s="194"/>
      <c r="T82" s="194"/>
      <c r="U82" s="194"/>
      <c r="V82" s="194"/>
      <c r="W82" s="182">
        <f>SUM(H82:V82)</f>
        <v>1976</v>
      </c>
      <c r="X82" s="182"/>
      <c r="Y82" s="182"/>
      <c r="Z82" s="183"/>
      <c r="AA82" s="183"/>
      <c r="AB82" s="183"/>
      <c r="AC82" s="183"/>
    </row>
    <row r="83" spans="1:29" ht="18" customHeight="1">
      <c r="A83" s="232"/>
      <c r="B83" s="233"/>
      <c r="C83" s="197" t="s">
        <v>141</v>
      </c>
      <c r="D83" s="198"/>
      <c r="E83" s="198"/>
      <c r="F83" s="198"/>
      <c r="G83" s="198"/>
      <c r="H83" s="186">
        <v>19</v>
      </c>
      <c r="I83" s="186"/>
      <c r="J83" s="186"/>
      <c r="K83" s="186"/>
      <c r="L83" s="186"/>
      <c r="M83" s="186">
        <v>10</v>
      </c>
      <c r="N83" s="186"/>
      <c r="O83" s="186"/>
      <c r="P83" s="186"/>
      <c r="Q83" s="186"/>
      <c r="R83" s="186">
        <v>14</v>
      </c>
      <c r="S83" s="186"/>
      <c r="T83" s="186"/>
      <c r="U83" s="186"/>
      <c r="V83" s="186"/>
      <c r="W83" s="184">
        <f>SUM(H83:V83)</f>
        <v>43</v>
      </c>
      <c r="X83" s="184"/>
      <c r="Y83" s="184"/>
      <c r="Z83" s="185"/>
      <c r="AA83" s="185"/>
      <c r="AB83" s="185"/>
      <c r="AC83" s="185"/>
    </row>
    <row r="84" spans="1:29" ht="18" customHeight="1">
      <c r="A84" s="234"/>
      <c r="B84" s="235"/>
      <c r="C84" s="195" t="s">
        <v>167</v>
      </c>
      <c r="D84" s="196"/>
      <c r="E84" s="196"/>
      <c r="F84" s="196"/>
      <c r="G84" s="196"/>
      <c r="H84" s="187">
        <f>SUM(H82:H83)</f>
        <v>1041</v>
      </c>
      <c r="I84" s="187"/>
      <c r="J84" s="187"/>
      <c r="K84" s="187"/>
      <c r="L84" s="187"/>
      <c r="M84" s="187">
        <f>SUM(M82:Q83)</f>
        <v>587</v>
      </c>
      <c r="N84" s="187"/>
      <c r="O84" s="187"/>
      <c r="P84" s="187"/>
      <c r="Q84" s="187"/>
      <c r="R84" s="187">
        <f>SUM(R82:V83)</f>
        <v>391</v>
      </c>
      <c r="S84" s="187"/>
      <c r="T84" s="187"/>
      <c r="U84" s="187"/>
      <c r="V84" s="187"/>
      <c r="W84" s="188">
        <f>SUM(W82:AB83)</f>
        <v>2019</v>
      </c>
      <c r="X84" s="188"/>
      <c r="Y84" s="188"/>
      <c r="Z84" s="189"/>
      <c r="AA84" s="189"/>
      <c r="AB84" s="189"/>
      <c r="AC84" s="189"/>
    </row>
    <row r="85" ht="18" customHeight="1"/>
    <row r="86" ht="18" customHeight="1"/>
    <row r="87" ht="18" customHeight="1"/>
    <row r="88" ht="18" customHeight="1"/>
    <row r="89" ht="18" customHeight="1"/>
    <row r="90" ht="18" customHeight="1"/>
    <row r="91" ht="18" customHeight="1"/>
    <row r="92" ht="18" customHeight="1"/>
    <row r="93" ht="18" customHeight="1"/>
    <row r="94" ht="18" customHeight="1"/>
  </sheetData>
  <mergeCells count="509">
    <mergeCell ref="A82:B84"/>
    <mergeCell ref="A67:B69"/>
    <mergeCell ref="A70:B72"/>
    <mergeCell ref="A73:B75"/>
    <mergeCell ref="A76:B78"/>
    <mergeCell ref="A58:B60"/>
    <mergeCell ref="A61:B63"/>
    <mergeCell ref="A64:B66"/>
    <mergeCell ref="A79:B81"/>
    <mergeCell ref="A39:B41"/>
    <mergeCell ref="A49:B51"/>
    <mergeCell ref="A52:B54"/>
    <mergeCell ref="A55:B57"/>
    <mergeCell ref="A27:B29"/>
    <mergeCell ref="A30:B32"/>
    <mergeCell ref="A33:B35"/>
    <mergeCell ref="A36:B38"/>
    <mergeCell ref="A15:B17"/>
    <mergeCell ref="A18:B20"/>
    <mergeCell ref="A21:B23"/>
    <mergeCell ref="A24:B26"/>
    <mergeCell ref="T39:V39"/>
    <mergeCell ref="N40:P40"/>
    <mergeCell ref="N39:P39"/>
    <mergeCell ref="C39:G39"/>
    <mergeCell ref="C40:G40"/>
    <mergeCell ref="N41:P41"/>
    <mergeCell ref="Q39:S39"/>
    <mergeCell ref="H39:J39"/>
    <mergeCell ref="K39:M39"/>
    <mergeCell ref="H41:J41"/>
    <mergeCell ref="K41:M41"/>
    <mergeCell ref="H40:J40"/>
    <mergeCell ref="K40:M40"/>
    <mergeCell ref="A2:M2"/>
    <mergeCell ref="Q38:S38"/>
    <mergeCell ref="T38:V38"/>
    <mergeCell ref="Q37:S37"/>
    <mergeCell ref="N34:P34"/>
    <mergeCell ref="Q35:S35"/>
    <mergeCell ref="T35:V35"/>
    <mergeCell ref="C33:G33"/>
    <mergeCell ref="H33:J33"/>
    <mergeCell ref="A12:B14"/>
    <mergeCell ref="Z38:AC38"/>
    <mergeCell ref="C38:G38"/>
    <mergeCell ref="H38:J38"/>
    <mergeCell ref="K38:M38"/>
    <mergeCell ref="N38:P38"/>
    <mergeCell ref="W38:Y38"/>
    <mergeCell ref="Z41:AC41"/>
    <mergeCell ref="W41:Y41"/>
    <mergeCell ref="Z39:AC39"/>
    <mergeCell ref="Q40:S40"/>
    <mergeCell ref="T40:V40"/>
    <mergeCell ref="W40:Y40"/>
    <mergeCell ref="Z40:AC40"/>
    <mergeCell ref="W39:Y39"/>
    <mergeCell ref="Q41:S41"/>
    <mergeCell ref="T41:V41"/>
    <mergeCell ref="W37:Y37"/>
    <mergeCell ref="Z37:AC37"/>
    <mergeCell ref="T37:V37"/>
    <mergeCell ref="C37:G37"/>
    <mergeCell ref="H37:J37"/>
    <mergeCell ref="K37:M37"/>
    <mergeCell ref="N37:P37"/>
    <mergeCell ref="Z35:AC35"/>
    <mergeCell ref="C36:G36"/>
    <mergeCell ref="H36:J36"/>
    <mergeCell ref="K36:M36"/>
    <mergeCell ref="N36:P36"/>
    <mergeCell ref="Q36:S36"/>
    <mergeCell ref="T36:V36"/>
    <mergeCell ref="W36:Y36"/>
    <mergeCell ref="Z36:AC36"/>
    <mergeCell ref="N35:P35"/>
    <mergeCell ref="Q34:S34"/>
    <mergeCell ref="T34:V34"/>
    <mergeCell ref="W34:Y34"/>
    <mergeCell ref="Z34:AC34"/>
    <mergeCell ref="Q33:S33"/>
    <mergeCell ref="T33:V33"/>
    <mergeCell ref="W33:Y33"/>
    <mergeCell ref="Z33:AC33"/>
    <mergeCell ref="Z32:AC32"/>
    <mergeCell ref="K33:M33"/>
    <mergeCell ref="C35:G35"/>
    <mergeCell ref="H35:J35"/>
    <mergeCell ref="K35:M35"/>
    <mergeCell ref="C34:G34"/>
    <mergeCell ref="H34:J34"/>
    <mergeCell ref="K34:M34"/>
    <mergeCell ref="W35:Y35"/>
    <mergeCell ref="N33:P33"/>
    <mergeCell ref="T31:V31"/>
    <mergeCell ref="W31:Y31"/>
    <mergeCell ref="Z31:AC31"/>
    <mergeCell ref="C32:G32"/>
    <mergeCell ref="H32:J32"/>
    <mergeCell ref="K32:M32"/>
    <mergeCell ref="N32:P32"/>
    <mergeCell ref="Q32:S32"/>
    <mergeCell ref="T32:V32"/>
    <mergeCell ref="W32:Y32"/>
    <mergeCell ref="H31:J31"/>
    <mergeCell ref="K31:M31"/>
    <mergeCell ref="N31:P31"/>
    <mergeCell ref="Q31:S31"/>
    <mergeCell ref="Z29:AC29"/>
    <mergeCell ref="C30:G30"/>
    <mergeCell ref="H30:J30"/>
    <mergeCell ref="K30:M30"/>
    <mergeCell ref="N30:P30"/>
    <mergeCell ref="Q30:S30"/>
    <mergeCell ref="T30:V30"/>
    <mergeCell ref="W30:Y30"/>
    <mergeCell ref="Z30:AC30"/>
    <mergeCell ref="N29:P29"/>
    <mergeCell ref="Z27:AC27"/>
    <mergeCell ref="Q28:S28"/>
    <mergeCell ref="T28:V28"/>
    <mergeCell ref="W28:Y28"/>
    <mergeCell ref="Z28:AC28"/>
    <mergeCell ref="N28:P28"/>
    <mergeCell ref="Q29:S29"/>
    <mergeCell ref="T29:V29"/>
    <mergeCell ref="W29:Y29"/>
    <mergeCell ref="N27:P27"/>
    <mergeCell ref="Q27:S27"/>
    <mergeCell ref="T27:V27"/>
    <mergeCell ref="W27:Y27"/>
    <mergeCell ref="H27:J27"/>
    <mergeCell ref="K27:M27"/>
    <mergeCell ref="C29:G29"/>
    <mergeCell ref="H29:J29"/>
    <mergeCell ref="K29:M29"/>
    <mergeCell ref="C28:G28"/>
    <mergeCell ref="H28:J28"/>
    <mergeCell ref="K28:M28"/>
    <mergeCell ref="Z25:AC25"/>
    <mergeCell ref="C26:G26"/>
    <mergeCell ref="H26:J26"/>
    <mergeCell ref="K26:M26"/>
    <mergeCell ref="N26:P26"/>
    <mergeCell ref="Q26:S26"/>
    <mergeCell ref="T26:V26"/>
    <mergeCell ref="W26:Y26"/>
    <mergeCell ref="Z26:AC26"/>
    <mergeCell ref="T23:V23"/>
    <mergeCell ref="W23:Y23"/>
    <mergeCell ref="Z23:AC23"/>
    <mergeCell ref="C25:G25"/>
    <mergeCell ref="H25:J25"/>
    <mergeCell ref="K25:M25"/>
    <mergeCell ref="N25:P25"/>
    <mergeCell ref="Q25:S25"/>
    <mergeCell ref="T25:V25"/>
    <mergeCell ref="W25:Y25"/>
    <mergeCell ref="T22:V22"/>
    <mergeCell ref="W22:Y22"/>
    <mergeCell ref="Z22:AC22"/>
    <mergeCell ref="H24:J24"/>
    <mergeCell ref="K24:M24"/>
    <mergeCell ref="N24:P24"/>
    <mergeCell ref="Q24:S24"/>
    <mergeCell ref="T24:V24"/>
    <mergeCell ref="W24:Y24"/>
    <mergeCell ref="Z24:AC24"/>
    <mergeCell ref="H23:J23"/>
    <mergeCell ref="K23:M23"/>
    <mergeCell ref="N21:P21"/>
    <mergeCell ref="Q21:S21"/>
    <mergeCell ref="H22:J22"/>
    <mergeCell ref="K22:M22"/>
    <mergeCell ref="N22:P22"/>
    <mergeCell ref="Q23:S23"/>
    <mergeCell ref="Q22:S22"/>
    <mergeCell ref="N23:P23"/>
    <mergeCell ref="Z20:AC20"/>
    <mergeCell ref="C21:G21"/>
    <mergeCell ref="H21:J21"/>
    <mergeCell ref="K21:M21"/>
    <mergeCell ref="T21:V21"/>
    <mergeCell ref="W21:Y21"/>
    <mergeCell ref="Z21:AC21"/>
    <mergeCell ref="T19:V19"/>
    <mergeCell ref="W19:Y19"/>
    <mergeCell ref="Z19:AC19"/>
    <mergeCell ref="C20:G20"/>
    <mergeCell ref="H20:J20"/>
    <mergeCell ref="K20:M20"/>
    <mergeCell ref="N20:P20"/>
    <mergeCell ref="Q20:S20"/>
    <mergeCell ref="T20:V20"/>
    <mergeCell ref="W20:Y20"/>
    <mergeCell ref="H19:J19"/>
    <mergeCell ref="K19:M19"/>
    <mergeCell ref="N19:P19"/>
    <mergeCell ref="Q19:S19"/>
    <mergeCell ref="Z17:AC17"/>
    <mergeCell ref="C18:G18"/>
    <mergeCell ref="H18:J18"/>
    <mergeCell ref="K18:M18"/>
    <mergeCell ref="N18:P18"/>
    <mergeCell ref="Q18:S18"/>
    <mergeCell ref="T18:V18"/>
    <mergeCell ref="W18:Y18"/>
    <mergeCell ref="Z18:AC18"/>
    <mergeCell ref="N17:P17"/>
    <mergeCell ref="Z15:AC15"/>
    <mergeCell ref="Q16:S16"/>
    <mergeCell ref="T16:V16"/>
    <mergeCell ref="W16:Y16"/>
    <mergeCell ref="Z16:AC16"/>
    <mergeCell ref="N16:P16"/>
    <mergeCell ref="Q17:S17"/>
    <mergeCell ref="T17:V17"/>
    <mergeCell ref="W17:Y17"/>
    <mergeCell ref="N15:P15"/>
    <mergeCell ref="Q15:S15"/>
    <mergeCell ref="T15:V15"/>
    <mergeCell ref="W15:Y15"/>
    <mergeCell ref="H15:J15"/>
    <mergeCell ref="K15:M15"/>
    <mergeCell ref="C17:G17"/>
    <mergeCell ref="H17:J17"/>
    <mergeCell ref="K17:M17"/>
    <mergeCell ref="C16:G16"/>
    <mergeCell ref="H16:J16"/>
    <mergeCell ref="K16:M16"/>
    <mergeCell ref="Z13:AC13"/>
    <mergeCell ref="C14:G14"/>
    <mergeCell ref="H14:J14"/>
    <mergeCell ref="K14:M14"/>
    <mergeCell ref="N14:P14"/>
    <mergeCell ref="Q14:S14"/>
    <mergeCell ref="T14:V14"/>
    <mergeCell ref="W14:Y14"/>
    <mergeCell ref="Z14:AC14"/>
    <mergeCell ref="N13:P13"/>
    <mergeCell ref="Q13:S13"/>
    <mergeCell ref="T13:V13"/>
    <mergeCell ref="W13:Y13"/>
    <mergeCell ref="C12:G12"/>
    <mergeCell ref="H12:J12"/>
    <mergeCell ref="K12:M12"/>
    <mergeCell ref="C13:G13"/>
    <mergeCell ref="H13:J13"/>
    <mergeCell ref="K13:M13"/>
    <mergeCell ref="T12:V12"/>
    <mergeCell ref="W12:Y12"/>
    <mergeCell ref="Z12:AC12"/>
    <mergeCell ref="K11:M11"/>
    <mergeCell ref="N11:P11"/>
    <mergeCell ref="N12:P12"/>
    <mergeCell ref="Q12:S12"/>
    <mergeCell ref="Q11:S11"/>
    <mergeCell ref="T11:V11"/>
    <mergeCell ref="W11:Y11"/>
    <mergeCell ref="Z11:AC11"/>
    <mergeCell ref="Z9:AC9"/>
    <mergeCell ref="Q10:S10"/>
    <mergeCell ref="T10:V10"/>
    <mergeCell ref="W10:Y10"/>
    <mergeCell ref="W9:Y9"/>
    <mergeCell ref="T9:V9"/>
    <mergeCell ref="Z10:AC10"/>
    <mergeCell ref="H6:J6"/>
    <mergeCell ref="H7:J7"/>
    <mergeCell ref="H9:J9"/>
    <mergeCell ref="K9:M9"/>
    <mergeCell ref="H8:J8"/>
    <mergeCell ref="K8:M8"/>
    <mergeCell ref="A4:A5"/>
    <mergeCell ref="C9:G9"/>
    <mergeCell ref="C4:G5"/>
    <mergeCell ref="C10:G10"/>
    <mergeCell ref="C6:G6"/>
    <mergeCell ref="A6:B8"/>
    <mergeCell ref="A9:B11"/>
    <mergeCell ref="C11:G11"/>
    <mergeCell ref="C7:G7"/>
    <mergeCell ref="C8:G8"/>
    <mergeCell ref="C50:G50"/>
    <mergeCell ref="C47:G48"/>
    <mergeCell ref="C15:G15"/>
    <mergeCell ref="C19:G19"/>
    <mergeCell ref="C23:G23"/>
    <mergeCell ref="C22:G22"/>
    <mergeCell ref="C24:G24"/>
    <mergeCell ref="C27:G27"/>
    <mergeCell ref="C31:G31"/>
    <mergeCell ref="C41:G41"/>
    <mergeCell ref="C51:G51"/>
    <mergeCell ref="W4:Y5"/>
    <mergeCell ref="Z4:AC5"/>
    <mergeCell ref="W8:Y8"/>
    <mergeCell ref="Z8:AC8"/>
    <mergeCell ref="Z7:AC7"/>
    <mergeCell ref="W7:Y7"/>
    <mergeCell ref="H10:J10"/>
    <mergeCell ref="K10:M10"/>
    <mergeCell ref="C49:G49"/>
    <mergeCell ref="Q4:S5"/>
    <mergeCell ref="T4:V5"/>
    <mergeCell ref="T7:V7"/>
    <mergeCell ref="K7:M7"/>
    <mergeCell ref="N7:P7"/>
    <mergeCell ref="N4:P5"/>
    <mergeCell ref="K6:M6"/>
    <mergeCell ref="N6:P6"/>
    <mergeCell ref="N9:P9"/>
    <mergeCell ref="Q9:S9"/>
    <mergeCell ref="W6:Y6"/>
    <mergeCell ref="N8:P8"/>
    <mergeCell ref="Q7:S7"/>
    <mergeCell ref="Z6:AC6"/>
    <mergeCell ref="Q6:S6"/>
    <mergeCell ref="T6:V6"/>
    <mergeCell ref="Q8:S8"/>
    <mergeCell ref="T8:V8"/>
    <mergeCell ref="H4:J5"/>
    <mergeCell ref="K4:M5"/>
    <mergeCell ref="R50:V50"/>
    <mergeCell ref="A45:M45"/>
    <mergeCell ref="A47:A48"/>
    <mergeCell ref="H47:L48"/>
    <mergeCell ref="M47:Q48"/>
    <mergeCell ref="M50:Q50"/>
    <mergeCell ref="N10:P10"/>
    <mergeCell ref="H11:J11"/>
    <mergeCell ref="W47:AC48"/>
    <mergeCell ref="W49:AC49"/>
    <mergeCell ref="W50:AC50"/>
    <mergeCell ref="R51:V51"/>
    <mergeCell ref="R47:V48"/>
    <mergeCell ref="R49:V49"/>
    <mergeCell ref="W51:AC51"/>
    <mergeCell ref="M51:Q51"/>
    <mergeCell ref="H49:L49"/>
    <mergeCell ref="H50:L50"/>
    <mergeCell ref="H51:L51"/>
    <mergeCell ref="M49:Q49"/>
    <mergeCell ref="R52:V52"/>
    <mergeCell ref="W52:AC52"/>
    <mergeCell ref="C53:G53"/>
    <mergeCell ref="H53:L53"/>
    <mergeCell ref="M53:Q53"/>
    <mergeCell ref="R53:V53"/>
    <mergeCell ref="W53:AC53"/>
    <mergeCell ref="C52:G52"/>
    <mergeCell ref="H52:L52"/>
    <mergeCell ref="M52:Q52"/>
    <mergeCell ref="R54:V54"/>
    <mergeCell ref="W54:AC54"/>
    <mergeCell ref="C55:G55"/>
    <mergeCell ref="H55:L55"/>
    <mergeCell ref="M55:Q55"/>
    <mergeCell ref="R55:V55"/>
    <mergeCell ref="W55:AC55"/>
    <mergeCell ref="C54:G54"/>
    <mergeCell ref="H54:L54"/>
    <mergeCell ref="M54:Q54"/>
    <mergeCell ref="W56:AC56"/>
    <mergeCell ref="C57:G57"/>
    <mergeCell ref="H57:L57"/>
    <mergeCell ref="M57:Q57"/>
    <mergeCell ref="R57:V57"/>
    <mergeCell ref="W57:AC57"/>
    <mergeCell ref="C56:G56"/>
    <mergeCell ref="H56:L56"/>
    <mergeCell ref="M56:Q56"/>
    <mergeCell ref="R56:V56"/>
    <mergeCell ref="R58:V58"/>
    <mergeCell ref="W58:AC58"/>
    <mergeCell ref="C59:G59"/>
    <mergeCell ref="H59:L59"/>
    <mergeCell ref="M59:Q59"/>
    <mergeCell ref="R59:V59"/>
    <mergeCell ref="W59:AC59"/>
    <mergeCell ref="C58:G58"/>
    <mergeCell ref="H58:L58"/>
    <mergeCell ref="M58:Q58"/>
    <mergeCell ref="R60:V60"/>
    <mergeCell ref="W60:AC60"/>
    <mergeCell ref="C61:G61"/>
    <mergeCell ref="H61:L61"/>
    <mergeCell ref="M61:Q61"/>
    <mergeCell ref="R61:V61"/>
    <mergeCell ref="W61:AC61"/>
    <mergeCell ref="C60:G60"/>
    <mergeCell ref="H60:L60"/>
    <mergeCell ref="M60:Q60"/>
    <mergeCell ref="W62:AC62"/>
    <mergeCell ref="C63:G63"/>
    <mergeCell ref="H63:L63"/>
    <mergeCell ref="M63:Q63"/>
    <mergeCell ref="R63:V63"/>
    <mergeCell ref="W63:AC63"/>
    <mergeCell ref="C62:G62"/>
    <mergeCell ref="H62:L62"/>
    <mergeCell ref="M62:Q62"/>
    <mergeCell ref="R62:V62"/>
    <mergeCell ref="R64:V64"/>
    <mergeCell ref="W64:AC64"/>
    <mergeCell ref="C65:G65"/>
    <mergeCell ref="H65:L65"/>
    <mergeCell ref="M65:Q65"/>
    <mergeCell ref="R65:V65"/>
    <mergeCell ref="W65:AC65"/>
    <mergeCell ref="C64:G64"/>
    <mergeCell ref="H64:L64"/>
    <mergeCell ref="M64:Q64"/>
    <mergeCell ref="R66:V66"/>
    <mergeCell ref="W66:AC66"/>
    <mergeCell ref="C67:G67"/>
    <mergeCell ref="H67:L67"/>
    <mergeCell ref="M67:Q67"/>
    <mergeCell ref="R67:V67"/>
    <mergeCell ref="W67:AC67"/>
    <mergeCell ref="C66:G66"/>
    <mergeCell ref="H66:L66"/>
    <mergeCell ref="M66:Q66"/>
    <mergeCell ref="W68:AC68"/>
    <mergeCell ref="C69:G69"/>
    <mergeCell ref="H69:L69"/>
    <mergeCell ref="M69:Q69"/>
    <mergeCell ref="R69:V69"/>
    <mergeCell ref="W69:AC69"/>
    <mergeCell ref="C68:G68"/>
    <mergeCell ref="H68:L68"/>
    <mergeCell ref="M68:Q68"/>
    <mergeCell ref="R68:V68"/>
    <mergeCell ref="R70:V70"/>
    <mergeCell ref="W70:AC70"/>
    <mergeCell ref="C71:G71"/>
    <mergeCell ref="H71:L71"/>
    <mergeCell ref="M71:Q71"/>
    <mergeCell ref="R71:V71"/>
    <mergeCell ref="W71:AC71"/>
    <mergeCell ref="C70:G70"/>
    <mergeCell ref="H70:L70"/>
    <mergeCell ref="M70:Q70"/>
    <mergeCell ref="W72:AC72"/>
    <mergeCell ref="C73:G73"/>
    <mergeCell ref="H73:L73"/>
    <mergeCell ref="M73:Q73"/>
    <mergeCell ref="R73:V73"/>
    <mergeCell ref="W73:AC73"/>
    <mergeCell ref="C72:G72"/>
    <mergeCell ref="H72:L72"/>
    <mergeCell ref="M72:Q72"/>
    <mergeCell ref="H74:L74"/>
    <mergeCell ref="M74:Q74"/>
    <mergeCell ref="R74:V74"/>
    <mergeCell ref="R72:V72"/>
    <mergeCell ref="C78:G78"/>
    <mergeCell ref="H78:L78"/>
    <mergeCell ref="M78:Q78"/>
    <mergeCell ref="W74:AC74"/>
    <mergeCell ref="C75:G75"/>
    <mergeCell ref="H75:L75"/>
    <mergeCell ref="M75:Q75"/>
    <mergeCell ref="R75:V75"/>
    <mergeCell ref="W75:AC75"/>
    <mergeCell ref="C74:G74"/>
    <mergeCell ref="R76:V76"/>
    <mergeCell ref="W76:AC76"/>
    <mergeCell ref="C77:G77"/>
    <mergeCell ref="H77:L77"/>
    <mergeCell ref="M77:Q77"/>
    <mergeCell ref="R77:V77"/>
    <mergeCell ref="C76:G76"/>
    <mergeCell ref="H76:L76"/>
    <mergeCell ref="M76:Q76"/>
    <mergeCell ref="C79:G79"/>
    <mergeCell ref="H79:L79"/>
    <mergeCell ref="M79:Q79"/>
    <mergeCell ref="C80:G80"/>
    <mergeCell ref="H80:L80"/>
    <mergeCell ref="M81:Q81"/>
    <mergeCell ref="W80:AC80"/>
    <mergeCell ref="W77:AC77"/>
    <mergeCell ref="R78:V78"/>
    <mergeCell ref="W78:AC78"/>
    <mergeCell ref="R79:V79"/>
    <mergeCell ref="W79:AC79"/>
    <mergeCell ref="R81:V81"/>
    <mergeCell ref="M80:Q80"/>
    <mergeCell ref="R80:V80"/>
    <mergeCell ref="C83:G83"/>
    <mergeCell ref="H83:L83"/>
    <mergeCell ref="C81:G81"/>
    <mergeCell ref="H81:L81"/>
    <mergeCell ref="R84:V84"/>
    <mergeCell ref="W84:AC84"/>
    <mergeCell ref="W81:AC81"/>
    <mergeCell ref="C82:G82"/>
    <mergeCell ref="H82:L82"/>
    <mergeCell ref="M82:Q82"/>
    <mergeCell ref="C84:G84"/>
    <mergeCell ref="H84:L84"/>
    <mergeCell ref="M84:Q84"/>
    <mergeCell ref="R82:V82"/>
    <mergeCell ref="W82:AC82"/>
    <mergeCell ref="W83:AC83"/>
    <mergeCell ref="M83:Q83"/>
    <mergeCell ref="R83:V83"/>
  </mergeCells>
  <printOptions/>
  <pageMargins left="0.984251968503937" right="0.984251968503937" top="0.7874015748031497" bottom="0.5905511811023623" header="0.5118110236220472" footer="0.31496062992125984"/>
  <pageSetup orientation="portrait" paperSize="9" r:id="rId2"/>
  <headerFooter alignWithMargins="0">
    <oddFooter>&amp;C２６</oddFooter>
  </headerFooter>
  <drawing r:id="rId1"/>
</worksheet>
</file>

<file path=xl/worksheets/sheet2.xml><?xml version="1.0" encoding="utf-8"?>
<worksheet xmlns="http://schemas.openxmlformats.org/spreadsheetml/2006/main" xmlns:r="http://schemas.openxmlformats.org/officeDocument/2006/relationships">
  <dimension ref="A1:H17"/>
  <sheetViews>
    <sheetView zoomScaleSheetLayoutView="100" workbookViewId="0" topLeftCell="A19">
      <selection activeCell="A1" sqref="A1"/>
    </sheetView>
  </sheetViews>
  <sheetFormatPr defaultColWidth="9.00390625" defaultRowHeight="20.25" customHeight="1"/>
  <cols>
    <col min="1" max="1" width="8.25390625" style="56" customWidth="1"/>
    <col min="2" max="9" width="10.875" style="56" customWidth="1"/>
    <col min="10" max="16384" width="9.00390625" style="56" customWidth="1"/>
  </cols>
  <sheetData>
    <row r="1" ht="20.25" customHeight="1">
      <c r="A1" s="56" t="s">
        <v>53</v>
      </c>
    </row>
    <row r="3" spans="1:8" ht="20.25" customHeight="1">
      <c r="A3" s="240" t="s">
        <v>45</v>
      </c>
      <c r="B3" s="242" t="s">
        <v>48</v>
      </c>
      <c r="C3" s="244" t="s">
        <v>88</v>
      </c>
      <c r="D3" s="245"/>
      <c r="E3" s="244" t="s">
        <v>89</v>
      </c>
      <c r="F3" s="245"/>
      <c r="G3" s="238" t="s">
        <v>50</v>
      </c>
      <c r="H3" s="239"/>
    </row>
    <row r="4" spans="1:8" ht="20.25" customHeight="1">
      <c r="A4" s="241"/>
      <c r="B4" s="243"/>
      <c r="C4" s="58" t="s">
        <v>49</v>
      </c>
      <c r="D4" s="83" t="s">
        <v>47</v>
      </c>
      <c r="E4" s="84" t="s">
        <v>49</v>
      </c>
      <c r="F4" s="57" t="s">
        <v>47</v>
      </c>
      <c r="G4" s="84" t="s">
        <v>49</v>
      </c>
      <c r="H4" s="57" t="s">
        <v>47</v>
      </c>
    </row>
    <row r="5" spans="1:8" ht="20.25" customHeight="1">
      <c r="A5" s="69" t="s">
        <v>43</v>
      </c>
      <c r="B5" s="70">
        <v>7415</v>
      </c>
      <c r="C5" s="71">
        <v>3387</v>
      </c>
      <c r="D5" s="85">
        <f aca="true" t="shared" si="0" ref="D5:D16">ROUND(C5/$B5,4)</f>
        <v>0.4568</v>
      </c>
      <c r="E5" s="86">
        <v>1639</v>
      </c>
      <c r="F5" s="72">
        <f aca="true" t="shared" si="1" ref="F5:F16">ROUND(E5/$B5,4)</f>
        <v>0.221</v>
      </c>
      <c r="G5" s="86">
        <f aca="true" t="shared" si="2" ref="G5:G16">C5+E5</f>
        <v>5026</v>
      </c>
      <c r="H5" s="72">
        <f aca="true" t="shared" si="3" ref="H5:H16">ROUND(G5/$B5,4)</f>
        <v>0.6778</v>
      </c>
    </row>
    <row r="6" spans="1:8" ht="20.25" customHeight="1">
      <c r="A6" s="73" t="s">
        <v>29</v>
      </c>
      <c r="B6" s="74">
        <v>7949</v>
      </c>
      <c r="C6" s="75">
        <v>3904</v>
      </c>
      <c r="D6" s="87">
        <f t="shared" si="0"/>
        <v>0.4911</v>
      </c>
      <c r="E6" s="88">
        <v>1842</v>
      </c>
      <c r="F6" s="76">
        <f t="shared" si="1"/>
        <v>0.2317</v>
      </c>
      <c r="G6" s="88">
        <f t="shared" si="2"/>
        <v>5746</v>
      </c>
      <c r="H6" s="76">
        <f t="shared" si="3"/>
        <v>0.7229</v>
      </c>
    </row>
    <row r="7" spans="1:8" ht="20.25" customHeight="1">
      <c r="A7" s="73" t="s">
        <v>10</v>
      </c>
      <c r="B7" s="74">
        <v>8187</v>
      </c>
      <c r="C7" s="75">
        <v>4011</v>
      </c>
      <c r="D7" s="87">
        <f t="shared" si="0"/>
        <v>0.4899</v>
      </c>
      <c r="E7" s="88">
        <v>1887</v>
      </c>
      <c r="F7" s="76">
        <f t="shared" si="1"/>
        <v>0.2305</v>
      </c>
      <c r="G7" s="88">
        <f t="shared" si="2"/>
        <v>5898</v>
      </c>
      <c r="H7" s="76">
        <f t="shared" si="3"/>
        <v>0.7204</v>
      </c>
    </row>
    <row r="8" spans="1:8" ht="20.25" customHeight="1">
      <c r="A8" s="73" t="s">
        <v>11</v>
      </c>
      <c r="B8" s="74">
        <v>8375</v>
      </c>
      <c r="C8" s="75">
        <v>4256</v>
      </c>
      <c r="D8" s="87">
        <f t="shared" si="0"/>
        <v>0.5082</v>
      </c>
      <c r="E8" s="88">
        <v>1912</v>
      </c>
      <c r="F8" s="76">
        <f t="shared" si="1"/>
        <v>0.2283</v>
      </c>
      <c r="G8" s="88">
        <f t="shared" si="2"/>
        <v>6168</v>
      </c>
      <c r="H8" s="76">
        <f t="shared" si="3"/>
        <v>0.7365</v>
      </c>
    </row>
    <row r="9" spans="1:8" ht="20.25" customHeight="1">
      <c r="A9" s="73" t="s">
        <v>12</v>
      </c>
      <c r="B9" s="74">
        <v>8565</v>
      </c>
      <c r="C9" s="75">
        <v>4367</v>
      </c>
      <c r="D9" s="87">
        <f t="shared" si="0"/>
        <v>0.5099</v>
      </c>
      <c r="E9" s="88">
        <v>1957</v>
      </c>
      <c r="F9" s="76">
        <f t="shared" si="1"/>
        <v>0.2285</v>
      </c>
      <c r="G9" s="88">
        <f t="shared" si="2"/>
        <v>6324</v>
      </c>
      <c r="H9" s="76">
        <f t="shared" si="3"/>
        <v>0.7384</v>
      </c>
    </row>
    <row r="10" spans="1:8" ht="20.25" customHeight="1">
      <c r="A10" s="73" t="s">
        <v>13</v>
      </c>
      <c r="B10" s="74">
        <v>8684</v>
      </c>
      <c r="C10" s="75">
        <v>4465</v>
      </c>
      <c r="D10" s="87">
        <f t="shared" si="0"/>
        <v>0.5142</v>
      </c>
      <c r="E10" s="88">
        <v>1982</v>
      </c>
      <c r="F10" s="76">
        <f t="shared" si="1"/>
        <v>0.2282</v>
      </c>
      <c r="G10" s="88">
        <f t="shared" si="2"/>
        <v>6447</v>
      </c>
      <c r="H10" s="76">
        <f t="shared" si="3"/>
        <v>0.7424</v>
      </c>
    </row>
    <row r="11" spans="1:8" ht="20.25" customHeight="1">
      <c r="A11" s="73" t="s">
        <v>14</v>
      </c>
      <c r="B11" s="74">
        <v>8839</v>
      </c>
      <c r="C11" s="75">
        <v>4557</v>
      </c>
      <c r="D11" s="87">
        <f t="shared" si="0"/>
        <v>0.5156</v>
      </c>
      <c r="E11" s="88">
        <v>2001</v>
      </c>
      <c r="F11" s="76">
        <f t="shared" si="1"/>
        <v>0.2264</v>
      </c>
      <c r="G11" s="88">
        <f t="shared" si="2"/>
        <v>6558</v>
      </c>
      <c r="H11" s="76">
        <f t="shared" si="3"/>
        <v>0.7419</v>
      </c>
    </row>
    <row r="12" spans="1:8" ht="20.25" customHeight="1">
      <c r="A12" s="73" t="s">
        <v>15</v>
      </c>
      <c r="B12" s="74">
        <v>9007</v>
      </c>
      <c r="C12" s="75">
        <v>4700</v>
      </c>
      <c r="D12" s="87">
        <f t="shared" si="0"/>
        <v>0.5218</v>
      </c>
      <c r="E12" s="88">
        <v>2034</v>
      </c>
      <c r="F12" s="76">
        <f t="shared" si="1"/>
        <v>0.2258</v>
      </c>
      <c r="G12" s="88">
        <f t="shared" si="2"/>
        <v>6734</v>
      </c>
      <c r="H12" s="76">
        <f t="shared" si="3"/>
        <v>0.7476</v>
      </c>
    </row>
    <row r="13" spans="1:8" ht="20.25" customHeight="1">
      <c r="A13" s="73" t="s">
        <v>16</v>
      </c>
      <c r="B13" s="74">
        <v>9031</v>
      </c>
      <c r="C13" s="75">
        <v>4736</v>
      </c>
      <c r="D13" s="87">
        <f t="shared" si="0"/>
        <v>0.5244</v>
      </c>
      <c r="E13" s="88">
        <v>2029</v>
      </c>
      <c r="F13" s="76">
        <f t="shared" si="1"/>
        <v>0.2247</v>
      </c>
      <c r="G13" s="88">
        <f t="shared" si="2"/>
        <v>6765</v>
      </c>
      <c r="H13" s="76">
        <f t="shared" si="3"/>
        <v>0.7491</v>
      </c>
    </row>
    <row r="14" spans="1:8" ht="20.25" customHeight="1">
      <c r="A14" s="73" t="s">
        <v>17</v>
      </c>
      <c r="B14" s="74">
        <v>9106</v>
      </c>
      <c r="C14" s="75">
        <v>4758</v>
      </c>
      <c r="D14" s="87">
        <f t="shared" si="0"/>
        <v>0.5225</v>
      </c>
      <c r="E14" s="88">
        <v>2003</v>
      </c>
      <c r="F14" s="76">
        <f t="shared" si="1"/>
        <v>0.22</v>
      </c>
      <c r="G14" s="88">
        <f t="shared" si="2"/>
        <v>6761</v>
      </c>
      <c r="H14" s="76">
        <f t="shared" si="3"/>
        <v>0.7425</v>
      </c>
    </row>
    <row r="15" spans="1:8" ht="20.25" customHeight="1">
      <c r="A15" s="73" t="s">
        <v>18</v>
      </c>
      <c r="B15" s="74">
        <v>9260</v>
      </c>
      <c r="C15" s="75">
        <v>4675</v>
      </c>
      <c r="D15" s="87">
        <f t="shared" si="0"/>
        <v>0.5049</v>
      </c>
      <c r="E15" s="88">
        <v>2023</v>
      </c>
      <c r="F15" s="76">
        <f t="shared" si="1"/>
        <v>0.2185</v>
      </c>
      <c r="G15" s="88">
        <f t="shared" si="2"/>
        <v>6698</v>
      </c>
      <c r="H15" s="76">
        <f t="shared" si="3"/>
        <v>0.7233</v>
      </c>
    </row>
    <row r="16" spans="1:8" ht="20.25" customHeight="1">
      <c r="A16" s="77" t="s">
        <v>42</v>
      </c>
      <c r="B16" s="78">
        <v>9481</v>
      </c>
      <c r="C16" s="79">
        <v>4987</v>
      </c>
      <c r="D16" s="89">
        <f t="shared" si="0"/>
        <v>0.526</v>
      </c>
      <c r="E16" s="90">
        <v>2019</v>
      </c>
      <c r="F16" s="80">
        <f t="shared" si="1"/>
        <v>0.213</v>
      </c>
      <c r="G16" s="90">
        <f t="shared" si="2"/>
        <v>7006</v>
      </c>
      <c r="H16" s="80">
        <f t="shared" si="3"/>
        <v>0.739</v>
      </c>
    </row>
    <row r="17" spans="1:8" ht="20.25" customHeight="1">
      <c r="A17" s="55" t="s">
        <v>46</v>
      </c>
      <c r="B17" s="81" t="s">
        <v>142</v>
      </c>
      <c r="C17" s="82" t="s">
        <v>142</v>
      </c>
      <c r="D17" s="91">
        <f>SUM(C5:C16)/SUM(B5:B16)</f>
        <v>0.5082147085150002</v>
      </c>
      <c r="E17" s="92" t="s">
        <v>142</v>
      </c>
      <c r="F17" s="91">
        <f>SUM(E5:E16)/SUM(B5:B16)</f>
        <v>0.22452574134496</v>
      </c>
      <c r="G17" s="92" t="s">
        <v>142</v>
      </c>
      <c r="H17" s="91">
        <f>SUM(G5:G16)/SUM(B5:B16)</f>
        <v>0.7327404498599601</v>
      </c>
    </row>
  </sheetData>
  <mergeCells count="5">
    <mergeCell ref="G3:H3"/>
    <mergeCell ref="A3:A4"/>
    <mergeCell ref="B3:B4"/>
    <mergeCell ref="C3:D3"/>
    <mergeCell ref="E3:F3"/>
  </mergeCells>
  <printOptions/>
  <pageMargins left="0.984251968503937" right="0.7874015748031497" top="0.7874015748031497" bottom="0.5905511811023623" header="0.5118110236220472" footer="0.31496062992125984"/>
  <pageSetup horizontalDpi="600" verticalDpi="600" orientation="portrait" paperSize="9" r:id="rId2"/>
  <headerFooter alignWithMargins="0">
    <oddFooter>&amp;C２７</oddFooter>
  </headerFooter>
  <drawing r:id="rId1"/>
</worksheet>
</file>

<file path=xl/worksheets/sheet3.xml><?xml version="1.0" encoding="utf-8"?>
<worksheet xmlns="http://schemas.openxmlformats.org/spreadsheetml/2006/main" xmlns:r="http://schemas.openxmlformats.org/officeDocument/2006/relationships">
  <dimension ref="A1:U67"/>
  <sheetViews>
    <sheetView workbookViewId="0" topLeftCell="A1">
      <pane xSplit="3" ySplit="4" topLeftCell="D5" activePane="bottomRight" state="frozen"/>
      <selection pane="topLeft" activeCell="A1" sqref="A1"/>
      <selection pane="topRight" activeCell="C1" sqref="C1"/>
      <selection pane="bottomLeft" activeCell="A4" sqref="A4"/>
      <selection pane="bottomRight" activeCell="A1" sqref="A1"/>
    </sheetView>
  </sheetViews>
  <sheetFormatPr defaultColWidth="9.00390625" defaultRowHeight="12" customHeight="1"/>
  <cols>
    <col min="1" max="2" width="2.375" style="37" customWidth="1"/>
    <col min="3" max="3" width="12.625" style="37" customWidth="1"/>
    <col min="4" max="4" width="6.75390625" style="37" customWidth="1"/>
    <col min="5" max="5" width="11.125" style="37" customWidth="1"/>
    <col min="6" max="6" width="6.75390625" style="37" customWidth="1"/>
    <col min="7" max="7" width="11.125" style="37" customWidth="1"/>
    <col min="8" max="8" width="6.75390625" style="37" customWidth="1"/>
    <col min="9" max="9" width="11.125" style="37" customWidth="1"/>
    <col min="10" max="10" width="6.75390625" style="37" customWidth="1"/>
    <col min="11" max="11" width="11.125" style="37" customWidth="1"/>
    <col min="12" max="12" width="6.125" style="37" customWidth="1"/>
    <col min="13" max="13" width="11.75390625" style="37" customWidth="1"/>
    <col min="14" max="14" width="6.125" style="37" customWidth="1"/>
    <col min="15" max="15" width="11.75390625" style="37" customWidth="1"/>
    <col min="16" max="16" width="6.125" style="37" customWidth="1"/>
    <col min="17" max="17" width="11.75390625" style="37" customWidth="1"/>
    <col min="18" max="18" width="6.125" style="37" customWidth="1"/>
    <col min="19" max="19" width="11.75390625" style="37" customWidth="1"/>
    <col min="20" max="20" width="6.125" style="37" customWidth="1"/>
    <col min="21" max="21" width="11.75390625" style="37" customWidth="1"/>
    <col min="22" max="22" width="6.125" style="37" customWidth="1"/>
    <col min="23" max="23" width="11.75390625" style="37" customWidth="1"/>
    <col min="24" max="24" width="6.125" style="37" customWidth="1"/>
    <col min="25" max="25" width="11.75390625" style="37" customWidth="1"/>
    <col min="26" max="26" width="6.125" style="37" customWidth="1"/>
    <col min="27" max="27" width="11.75390625" style="37" customWidth="1"/>
    <col min="28" max="16384" width="9.00390625" style="37" customWidth="1"/>
  </cols>
  <sheetData>
    <row r="1" spans="1:21" ht="17.25" customHeight="1">
      <c r="A1" s="36" t="s">
        <v>87</v>
      </c>
      <c r="T1" s="38"/>
      <c r="U1" s="129" t="s">
        <v>60</v>
      </c>
    </row>
    <row r="2" spans="1:20" ht="8.25" customHeight="1">
      <c r="A2" s="36"/>
      <c r="T2" s="38"/>
    </row>
    <row r="3" spans="1:21" ht="12" customHeight="1">
      <c r="A3" s="276" t="s">
        <v>28</v>
      </c>
      <c r="B3" s="277"/>
      <c r="C3" s="277"/>
      <c r="D3" s="280" t="s">
        <v>29</v>
      </c>
      <c r="E3" s="281"/>
      <c r="F3" s="280" t="s">
        <v>10</v>
      </c>
      <c r="G3" s="281"/>
      <c r="H3" s="280" t="s">
        <v>11</v>
      </c>
      <c r="I3" s="281"/>
      <c r="J3" s="280" t="s">
        <v>12</v>
      </c>
      <c r="K3" s="281"/>
      <c r="L3" s="280" t="s">
        <v>13</v>
      </c>
      <c r="M3" s="281"/>
      <c r="N3" s="280" t="s">
        <v>14</v>
      </c>
      <c r="O3" s="281"/>
      <c r="P3" s="280" t="s">
        <v>15</v>
      </c>
      <c r="Q3" s="281"/>
      <c r="R3" s="280" t="s">
        <v>16</v>
      </c>
      <c r="S3" s="281"/>
      <c r="T3" s="280" t="s">
        <v>17</v>
      </c>
      <c r="U3" s="281"/>
    </row>
    <row r="4" spans="1:21" ht="12" customHeight="1">
      <c r="A4" s="278"/>
      <c r="B4" s="279"/>
      <c r="C4" s="279"/>
      <c r="D4" s="39" t="s">
        <v>30</v>
      </c>
      <c r="E4" s="39" t="s">
        <v>31</v>
      </c>
      <c r="F4" s="39" t="s">
        <v>30</v>
      </c>
      <c r="G4" s="39" t="s">
        <v>31</v>
      </c>
      <c r="H4" s="39" t="s">
        <v>30</v>
      </c>
      <c r="I4" s="39" t="s">
        <v>31</v>
      </c>
      <c r="J4" s="39" t="s">
        <v>30</v>
      </c>
      <c r="K4" s="39" t="s">
        <v>31</v>
      </c>
      <c r="L4" s="39" t="s">
        <v>30</v>
      </c>
      <c r="M4" s="39" t="s">
        <v>31</v>
      </c>
      <c r="N4" s="39" t="s">
        <v>30</v>
      </c>
      <c r="O4" s="39" t="s">
        <v>31</v>
      </c>
      <c r="P4" s="39" t="s">
        <v>30</v>
      </c>
      <c r="Q4" s="39" t="s">
        <v>31</v>
      </c>
      <c r="R4" s="39" t="s">
        <v>30</v>
      </c>
      <c r="S4" s="39" t="s">
        <v>31</v>
      </c>
      <c r="T4" s="39" t="s">
        <v>30</v>
      </c>
      <c r="U4" s="39" t="s">
        <v>31</v>
      </c>
    </row>
    <row r="5" spans="1:21" ht="12" customHeight="1">
      <c r="A5" s="270" t="s">
        <v>0</v>
      </c>
      <c r="B5" s="270"/>
      <c r="C5" s="271"/>
      <c r="D5" s="40">
        <v>924</v>
      </c>
      <c r="E5" s="40">
        <v>34738233</v>
      </c>
      <c r="F5" s="40">
        <v>2706</v>
      </c>
      <c r="G5" s="40">
        <v>111754212</v>
      </c>
      <c r="H5" s="40">
        <v>2295</v>
      </c>
      <c r="I5" s="40">
        <v>100560919</v>
      </c>
      <c r="J5" s="40">
        <v>2391</v>
      </c>
      <c r="K5" s="40">
        <v>111973565</v>
      </c>
      <c r="L5" s="40">
        <v>2522</v>
      </c>
      <c r="M5" s="40">
        <v>115467844</v>
      </c>
      <c r="N5" s="40">
        <v>2608</v>
      </c>
      <c r="O5" s="40">
        <v>122127149</v>
      </c>
      <c r="P5" s="40">
        <v>2751</v>
      </c>
      <c r="Q5" s="40">
        <v>133940345</v>
      </c>
      <c r="R5" s="40">
        <v>2735</v>
      </c>
      <c r="S5" s="40">
        <v>136504857</v>
      </c>
      <c r="T5" s="40">
        <v>2807</v>
      </c>
      <c r="U5" s="40">
        <v>142151280</v>
      </c>
    </row>
    <row r="6" spans="1:21" ht="12" customHeight="1">
      <c r="A6" s="272" t="s">
        <v>1</v>
      </c>
      <c r="B6" s="272"/>
      <c r="C6" s="273"/>
      <c r="D6" s="42">
        <v>251</v>
      </c>
      <c r="E6" s="42">
        <v>7542925</v>
      </c>
      <c r="F6" s="42">
        <v>263</v>
      </c>
      <c r="G6" s="42">
        <v>8956070</v>
      </c>
      <c r="H6" s="42">
        <v>295</v>
      </c>
      <c r="I6" s="42">
        <v>10780408</v>
      </c>
      <c r="J6" s="42">
        <v>305</v>
      </c>
      <c r="K6" s="42">
        <v>10993319</v>
      </c>
      <c r="L6" s="42">
        <v>296</v>
      </c>
      <c r="M6" s="42">
        <v>10871441</v>
      </c>
      <c r="N6" s="42">
        <v>285</v>
      </c>
      <c r="O6" s="42">
        <v>10881572</v>
      </c>
      <c r="P6" s="42">
        <v>292</v>
      </c>
      <c r="Q6" s="42">
        <v>11213448</v>
      </c>
      <c r="R6" s="42">
        <v>292</v>
      </c>
      <c r="S6" s="42">
        <v>10833655</v>
      </c>
      <c r="T6" s="42">
        <v>292</v>
      </c>
      <c r="U6" s="42">
        <v>10567553</v>
      </c>
    </row>
    <row r="7" spans="1:21" ht="12" customHeight="1">
      <c r="A7" s="272" t="s">
        <v>2</v>
      </c>
      <c r="B7" s="272"/>
      <c r="C7" s="273"/>
      <c r="D7" s="42">
        <v>945</v>
      </c>
      <c r="E7" s="42">
        <v>36129537</v>
      </c>
      <c r="F7" s="42">
        <v>1046</v>
      </c>
      <c r="G7" s="42">
        <v>42432896</v>
      </c>
      <c r="H7" s="42">
        <v>1130</v>
      </c>
      <c r="I7" s="42">
        <v>47276888</v>
      </c>
      <c r="J7" s="42">
        <v>1206</v>
      </c>
      <c r="K7" s="42">
        <v>49037732</v>
      </c>
      <c r="L7" s="42">
        <v>1138</v>
      </c>
      <c r="M7" s="42">
        <v>49951078</v>
      </c>
      <c r="N7" s="42">
        <v>1148</v>
      </c>
      <c r="O7" s="42">
        <v>47564263</v>
      </c>
      <c r="P7" s="42">
        <v>1157</v>
      </c>
      <c r="Q7" s="42">
        <v>49916750</v>
      </c>
      <c r="R7" s="42">
        <v>1109</v>
      </c>
      <c r="S7" s="42">
        <v>45936847</v>
      </c>
      <c r="T7" s="42">
        <v>1114</v>
      </c>
      <c r="U7" s="42">
        <v>47682638</v>
      </c>
    </row>
    <row r="8" spans="1:21" ht="12" customHeight="1">
      <c r="A8" s="272" t="s">
        <v>3</v>
      </c>
      <c r="B8" s="272"/>
      <c r="C8" s="273"/>
      <c r="D8" s="42">
        <v>68</v>
      </c>
      <c r="E8" s="42">
        <v>1220076</v>
      </c>
      <c r="F8" s="42">
        <v>83</v>
      </c>
      <c r="G8" s="42">
        <v>1657656</v>
      </c>
      <c r="H8" s="42">
        <v>119</v>
      </c>
      <c r="I8" s="42">
        <v>2362939</v>
      </c>
      <c r="J8" s="42">
        <v>105</v>
      </c>
      <c r="K8" s="42">
        <v>1894051</v>
      </c>
      <c r="L8" s="42">
        <v>108</v>
      </c>
      <c r="M8" s="42">
        <v>1879020</v>
      </c>
      <c r="N8" s="42">
        <v>92</v>
      </c>
      <c r="O8" s="42">
        <v>1474377</v>
      </c>
      <c r="P8" s="42">
        <v>103</v>
      </c>
      <c r="Q8" s="42">
        <v>1722531</v>
      </c>
      <c r="R8" s="42">
        <v>108</v>
      </c>
      <c r="S8" s="42">
        <v>1740024</v>
      </c>
      <c r="T8" s="42">
        <v>102</v>
      </c>
      <c r="U8" s="42">
        <v>1693691</v>
      </c>
    </row>
    <row r="9" spans="1:21" ht="12" customHeight="1">
      <c r="A9" s="272" t="s">
        <v>4</v>
      </c>
      <c r="B9" s="272"/>
      <c r="C9" s="273"/>
      <c r="D9" s="42">
        <v>683</v>
      </c>
      <c r="E9" s="42">
        <v>22750267</v>
      </c>
      <c r="F9" s="42">
        <v>822</v>
      </c>
      <c r="G9" s="42">
        <v>31920919</v>
      </c>
      <c r="H9" s="42">
        <v>1067</v>
      </c>
      <c r="I9" s="42">
        <v>44703050</v>
      </c>
      <c r="J9" s="42">
        <v>951</v>
      </c>
      <c r="K9" s="42">
        <v>40203186</v>
      </c>
      <c r="L9" s="42">
        <v>971</v>
      </c>
      <c r="M9" s="42">
        <v>42325819</v>
      </c>
      <c r="N9" s="42">
        <v>1021</v>
      </c>
      <c r="O9" s="42">
        <v>45739193</v>
      </c>
      <c r="P9" s="42">
        <v>1050</v>
      </c>
      <c r="Q9" s="42">
        <v>48397982</v>
      </c>
      <c r="R9" s="42">
        <v>1025</v>
      </c>
      <c r="S9" s="42">
        <v>46639760</v>
      </c>
      <c r="T9" s="42">
        <v>1029</v>
      </c>
      <c r="U9" s="42">
        <v>46514750</v>
      </c>
    </row>
    <row r="10" spans="1:21" ht="12" customHeight="1">
      <c r="A10" s="272" t="s">
        <v>5</v>
      </c>
      <c r="B10" s="272"/>
      <c r="C10" s="273"/>
      <c r="D10" s="42">
        <v>855</v>
      </c>
      <c r="E10" s="42">
        <v>60139367</v>
      </c>
      <c r="F10" s="42">
        <v>1039</v>
      </c>
      <c r="G10" s="42">
        <v>69000962</v>
      </c>
      <c r="H10" s="42">
        <v>1225</v>
      </c>
      <c r="I10" s="42">
        <v>86097922</v>
      </c>
      <c r="J10" s="42">
        <v>1196</v>
      </c>
      <c r="K10" s="42">
        <v>82085041</v>
      </c>
      <c r="L10" s="42">
        <v>1205</v>
      </c>
      <c r="M10" s="42">
        <v>85742351</v>
      </c>
      <c r="N10" s="42">
        <v>1148</v>
      </c>
      <c r="O10" s="42">
        <v>77771515</v>
      </c>
      <c r="P10" s="42">
        <v>1228</v>
      </c>
      <c r="Q10" s="42">
        <v>82371895</v>
      </c>
      <c r="R10" s="42">
        <v>1180</v>
      </c>
      <c r="S10" s="42">
        <v>77526226</v>
      </c>
      <c r="T10" s="42">
        <v>1181</v>
      </c>
      <c r="U10" s="42">
        <v>79731817</v>
      </c>
    </row>
    <row r="11" spans="1:21" ht="12" customHeight="1">
      <c r="A11" s="263" t="s">
        <v>6</v>
      </c>
      <c r="B11" s="263"/>
      <c r="C11" s="264"/>
      <c r="D11" s="44">
        <v>81</v>
      </c>
      <c r="E11" s="44">
        <v>782235</v>
      </c>
      <c r="F11" s="44">
        <v>218</v>
      </c>
      <c r="G11" s="44">
        <v>2309580</v>
      </c>
      <c r="H11" s="44">
        <v>330</v>
      </c>
      <c r="I11" s="44">
        <v>3521061</v>
      </c>
      <c r="J11" s="44">
        <v>430</v>
      </c>
      <c r="K11" s="44">
        <v>4936302</v>
      </c>
      <c r="L11" s="44">
        <v>568</v>
      </c>
      <c r="M11" s="44">
        <v>6312150</v>
      </c>
      <c r="N11" s="44">
        <v>641</v>
      </c>
      <c r="O11" s="44">
        <v>7705431</v>
      </c>
      <c r="P11" s="44">
        <v>733</v>
      </c>
      <c r="Q11" s="44">
        <f>8713953+108000</f>
        <v>8821953</v>
      </c>
      <c r="R11" s="44">
        <v>844</v>
      </c>
      <c r="S11" s="44">
        <v>10242054</v>
      </c>
      <c r="T11" s="44">
        <v>888</v>
      </c>
      <c r="U11" s="44">
        <v>10874169</v>
      </c>
    </row>
    <row r="12" spans="1:21" ht="12" customHeight="1">
      <c r="A12" s="265" t="s">
        <v>32</v>
      </c>
      <c r="B12" s="265"/>
      <c r="C12" s="266"/>
      <c r="D12" s="46">
        <f>SUM(D5:D11)</f>
        <v>3807</v>
      </c>
      <c r="E12" s="46">
        <f aca="true" t="shared" si="0" ref="E12:K12">SUM(E5:E11)</f>
        <v>163302640</v>
      </c>
      <c r="F12" s="46">
        <f t="shared" si="0"/>
        <v>6177</v>
      </c>
      <c r="G12" s="46">
        <f t="shared" si="0"/>
        <v>268032295</v>
      </c>
      <c r="H12" s="46">
        <f t="shared" si="0"/>
        <v>6461</v>
      </c>
      <c r="I12" s="46">
        <f t="shared" si="0"/>
        <v>295303187</v>
      </c>
      <c r="J12" s="46">
        <f t="shared" si="0"/>
        <v>6584</v>
      </c>
      <c r="K12" s="46">
        <f t="shared" si="0"/>
        <v>301123196</v>
      </c>
      <c r="L12" s="46">
        <f aca="true" t="shared" si="1" ref="L12:U12">SUM(L5:L11)</f>
        <v>6808</v>
      </c>
      <c r="M12" s="46">
        <f t="shared" si="1"/>
        <v>312549703</v>
      </c>
      <c r="N12" s="46">
        <f t="shared" si="1"/>
        <v>6943</v>
      </c>
      <c r="O12" s="46">
        <f t="shared" si="1"/>
        <v>313263500</v>
      </c>
      <c r="P12" s="46">
        <f t="shared" si="1"/>
        <v>7314</v>
      </c>
      <c r="Q12" s="46">
        <f t="shared" si="1"/>
        <v>336384904</v>
      </c>
      <c r="R12" s="46">
        <f t="shared" si="1"/>
        <v>7293</v>
      </c>
      <c r="S12" s="46">
        <f t="shared" si="1"/>
        <v>329423423</v>
      </c>
      <c r="T12" s="46">
        <f t="shared" si="1"/>
        <v>7413</v>
      </c>
      <c r="U12" s="46">
        <f t="shared" si="1"/>
        <v>339215898</v>
      </c>
    </row>
    <row r="13" spans="1:21" ht="12" customHeight="1">
      <c r="A13" s="274" t="s">
        <v>25</v>
      </c>
      <c r="B13" s="274"/>
      <c r="C13" s="275"/>
      <c r="D13" s="47">
        <v>237</v>
      </c>
      <c r="E13" s="47">
        <v>13729490</v>
      </c>
      <c r="F13" s="47">
        <v>256</v>
      </c>
      <c r="G13" s="47">
        <v>14677281</v>
      </c>
      <c r="H13" s="47">
        <v>251</v>
      </c>
      <c r="I13" s="47">
        <v>14154291</v>
      </c>
      <c r="J13" s="47">
        <v>281</v>
      </c>
      <c r="K13" s="47">
        <v>17353171</v>
      </c>
      <c r="L13" s="47">
        <v>395</v>
      </c>
      <c r="M13" s="47">
        <v>25468782</v>
      </c>
      <c r="N13" s="47">
        <f>316+202</f>
        <v>518</v>
      </c>
      <c r="O13" s="47">
        <f>20175967+15571811</f>
        <v>35747778</v>
      </c>
      <c r="P13" s="47">
        <f>309+62</f>
        <v>371</v>
      </c>
      <c r="Q13" s="47">
        <f>20796648+5197565</f>
        <v>25994213</v>
      </c>
      <c r="R13" s="47">
        <f>275+32</f>
        <v>307</v>
      </c>
      <c r="S13" s="47">
        <f>18621162+2700025</f>
        <v>21321187</v>
      </c>
      <c r="T13" s="47">
        <f>303+25</f>
        <v>328</v>
      </c>
      <c r="U13" s="47">
        <f>18683137+2347954</f>
        <v>21031091</v>
      </c>
    </row>
    <row r="14" spans="1:21" ht="12" customHeight="1">
      <c r="A14" s="272" t="s">
        <v>7</v>
      </c>
      <c r="B14" s="272"/>
      <c r="C14" s="273"/>
      <c r="D14" s="42">
        <v>25</v>
      </c>
      <c r="E14" s="42">
        <v>1322739</v>
      </c>
      <c r="F14" s="42">
        <v>59</v>
      </c>
      <c r="G14" s="42">
        <v>3577454</v>
      </c>
      <c r="H14" s="42">
        <v>59</v>
      </c>
      <c r="I14" s="42">
        <v>3482781</v>
      </c>
      <c r="J14" s="42">
        <v>65</v>
      </c>
      <c r="K14" s="42">
        <v>4084491</v>
      </c>
      <c r="L14" s="42">
        <v>68</v>
      </c>
      <c r="M14" s="42">
        <v>4640058</v>
      </c>
      <c r="N14" s="42">
        <v>64</v>
      </c>
      <c r="O14" s="42">
        <f>4112350+828502+6102</f>
        <v>4946954</v>
      </c>
      <c r="P14" s="42">
        <f>75+9</f>
        <v>84</v>
      </c>
      <c r="Q14" s="42">
        <f>4852987+806861</f>
        <v>5659848</v>
      </c>
      <c r="R14" s="42">
        <f>66+4</f>
        <v>70</v>
      </c>
      <c r="S14" s="42">
        <f>4806025+374978</f>
        <v>5181003</v>
      </c>
      <c r="T14" s="42">
        <f>72+4</f>
        <v>76</v>
      </c>
      <c r="U14" s="42">
        <f>4752104+111868</f>
        <v>4863972</v>
      </c>
    </row>
    <row r="15" spans="1:21" ht="12" customHeight="1">
      <c r="A15" s="263" t="s">
        <v>24</v>
      </c>
      <c r="B15" s="263"/>
      <c r="C15" s="264"/>
      <c r="D15" s="44">
        <v>0</v>
      </c>
      <c r="E15" s="44">
        <v>0</v>
      </c>
      <c r="F15" s="44">
        <v>1</v>
      </c>
      <c r="G15" s="44">
        <v>29933</v>
      </c>
      <c r="H15" s="44">
        <v>1</v>
      </c>
      <c r="I15" s="44">
        <v>89408</v>
      </c>
      <c r="J15" s="44">
        <v>1</v>
      </c>
      <c r="K15" s="44">
        <v>42943</v>
      </c>
      <c r="L15" s="44">
        <v>0</v>
      </c>
      <c r="M15" s="44">
        <v>0</v>
      </c>
      <c r="N15" s="44">
        <v>2</v>
      </c>
      <c r="O15" s="44">
        <f>90810+12027</f>
        <v>102837</v>
      </c>
      <c r="P15" s="44">
        <v>1</v>
      </c>
      <c r="Q15" s="44">
        <v>51142</v>
      </c>
      <c r="R15" s="44">
        <v>1</v>
      </c>
      <c r="S15" s="44">
        <v>61916</v>
      </c>
      <c r="T15" s="44">
        <v>1</v>
      </c>
      <c r="U15" s="44">
        <v>39648</v>
      </c>
    </row>
    <row r="16" spans="1:21" ht="12" customHeight="1">
      <c r="A16" s="265" t="s">
        <v>33</v>
      </c>
      <c r="B16" s="265"/>
      <c r="C16" s="266"/>
      <c r="D16" s="46">
        <f>SUM(D13:D15)</f>
        <v>262</v>
      </c>
      <c r="E16" s="46">
        <f aca="true" t="shared" si="2" ref="E16:K16">SUM(E13:E15)</f>
        <v>15052229</v>
      </c>
      <c r="F16" s="46">
        <f t="shared" si="2"/>
        <v>316</v>
      </c>
      <c r="G16" s="46">
        <f t="shared" si="2"/>
        <v>18284668</v>
      </c>
      <c r="H16" s="46">
        <f t="shared" si="2"/>
        <v>311</v>
      </c>
      <c r="I16" s="46">
        <f t="shared" si="2"/>
        <v>17726480</v>
      </c>
      <c r="J16" s="46">
        <f t="shared" si="2"/>
        <v>347</v>
      </c>
      <c r="K16" s="46">
        <f t="shared" si="2"/>
        <v>21480605</v>
      </c>
      <c r="L16" s="46">
        <f aca="true" t="shared" si="3" ref="L16:U16">SUM(L13:L15)</f>
        <v>463</v>
      </c>
      <c r="M16" s="46">
        <f t="shared" si="3"/>
        <v>30108840</v>
      </c>
      <c r="N16" s="46">
        <f t="shared" si="3"/>
        <v>584</v>
      </c>
      <c r="O16" s="46">
        <f t="shared" si="3"/>
        <v>40797569</v>
      </c>
      <c r="P16" s="46">
        <f t="shared" si="3"/>
        <v>456</v>
      </c>
      <c r="Q16" s="46">
        <f t="shared" si="3"/>
        <v>31705203</v>
      </c>
      <c r="R16" s="46">
        <f t="shared" si="3"/>
        <v>378</v>
      </c>
      <c r="S16" s="46">
        <f t="shared" si="3"/>
        <v>26564106</v>
      </c>
      <c r="T16" s="46">
        <f t="shared" si="3"/>
        <v>405</v>
      </c>
      <c r="U16" s="46">
        <f t="shared" si="3"/>
        <v>25934711</v>
      </c>
    </row>
    <row r="17" spans="1:21" ht="12" customHeight="1">
      <c r="A17" s="270" t="s">
        <v>8</v>
      </c>
      <c r="B17" s="270"/>
      <c r="C17" s="271"/>
      <c r="D17" s="48">
        <v>738</v>
      </c>
      <c r="E17" s="48">
        <v>4733239</v>
      </c>
      <c r="F17" s="48">
        <v>1050</v>
      </c>
      <c r="G17" s="48">
        <v>7135650</v>
      </c>
      <c r="H17" s="48">
        <v>1097</v>
      </c>
      <c r="I17" s="48">
        <v>7441500</v>
      </c>
      <c r="J17" s="48">
        <v>1139</v>
      </c>
      <c r="K17" s="48">
        <v>7709850</v>
      </c>
      <c r="L17" s="48">
        <v>1025</v>
      </c>
      <c r="M17" s="48">
        <v>6734340</v>
      </c>
      <c r="N17" s="48">
        <v>1092</v>
      </c>
      <c r="O17" s="48">
        <v>7337610</v>
      </c>
      <c r="P17" s="48">
        <v>1276</v>
      </c>
      <c r="Q17" s="48">
        <v>8993880</v>
      </c>
      <c r="R17" s="48">
        <v>1206</v>
      </c>
      <c r="S17" s="48">
        <v>8715060</v>
      </c>
      <c r="T17" s="48">
        <v>1096</v>
      </c>
      <c r="U17" s="48">
        <v>7597620</v>
      </c>
    </row>
    <row r="18" spans="1:21" ht="12" customHeight="1">
      <c r="A18" s="272" t="s">
        <v>9</v>
      </c>
      <c r="B18" s="272"/>
      <c r="C18" s="273"/>
      <c r="D18" s="42">
        <v>7</v>
      </c>
      <c r="E18" s="42">
        <v>1047635</v>
      </c>
      <c r="F18" s="42">
        <v>8</v>
      </c>
      <c r="G18" s="42">
        <v>1833823</v>
      </c>
      <c r="H18" s="42">
        <v>9</v>
      </c>
      <c r="I18" s="42">
        <v>1989481</v>
      </c>
      <c r="J18" s="42">
        <v>11</v>
      </c>
      <c r="K18" s="42">
        <v>2595756</v>
      </c>
      <c r="L18" s="42">
        <v>6</v>
      </c>
      <c r="M18" s="42">
        <v>1458823</v>
      </c>
      <c r="N18" s="42">
        <v>16</v>
      </c>
      <c r="O18" s="42">
        <v>3629734</v>
      </c>
      <c r="P18" s="42">
        <v>29</v>
      </c>
      <c r="Q18" s="42">
        <v>6111314</v>
      </c>
      <c r="R18" s="42">
        <v>28</v>
      </c>
      <c r="S18" s="42">
        <v>5518250</v>
      </c>
      <c r="T18" s="42">
        <v>33</v>
      </c>
      <c r="U18" s="42">
        <v>7128096</v>
      </c>
    </row>
    <row r="19" spans="1:21" ht="12" customHeight="1">
      <c r="A19" s="272" t="s">
        <v>34</v>
      </c>
      <c r="B19" s="272"/>
      <c r="C19" s="273"/>
      <c r="D19" s="42">
        <v>3</v>
      </c>
      <c r="E19" s="42">
        <v>492597</v>
      </c>
      <c r="F19" s="42">
        <v>29</v>
      </c>
      <c r="G19" s="42">
        <v>4298938</v>
      </c>
      <c r="H19" s="42">
        <v>15</v>
      </c>
      <c r="I19" s="42">
        <v>2246556</v>
      </c>
      <c r="J19" s="42">
        <v>19</v>
      </c>
      <c r="K19" s="42">
        <v>2773795</v>
      </c>
      <c r="L19" s="42">
        <v>18</v>
      </c>
      <c r="M19" s="42">
        <v>2742289</v>
      </c>
      <c r="N19" s="42">
        <v>18</v>
      </c>
      <c r="O19" s="42">
        <v>2642321</v>
      </c>
      <c r="P19" s="42">
        <v>27</v>
      </c>
      <c r="Q19" s="42">
        <v>3791461</v>
      </c>
      <c r="R19" s="42">
        <v>27</v>
      </c>
      <c r="S19" s="42">
        <v>4019608</v>
      </c>
      <c r="T19" s="42">
        <v>25</v>
      </c>
      <c r="U19" s="42">
        <v>3976723</v>
      </c>
    </row>
    <row r="20" spans="1:21" ht="12" customHeight="1">
      <c r="A20" s="263" t="s">
        <v>21</v>
      </c>
      <c r="B20" s="263"/>
      <c r="C20" s="264"/>
      <c r="D20" s="44">
        <v>3207</v>
      </c>
      <c r="E20" s="44">
        <v>23886640</v>
      </c>
      <c r="F20" s="44">
        <v>3798</v>
      </c>
      <c r="G20" s="44">
        <v>28822440</v>
      </c>
      <c r="H20" s="44">
        <v>3922</v>
      </c>
      <c r="I20" s="44">
        <v>29717160</v>
      </c>
      <c r="J20" s="44">
        <v>4356</v>
      </c>
      <c r="K20" s="44">
        <v>33080420</v>
      </c>
      <c r="L20" s="44">
        <v>4324</v>
      </c>
      <c r="M20" s="44">
        <v>32874780</v>
      </c>
      <c r="N20" s="44">
        <v>4425</v>
      </c>
      <c r="O20" s="44">
        <f>33597060+8400</f>
        <v>33605460</v>
      </c>
      <c r="P20" s="44">
        <v>4550</v>
      </c>
      <c r="Q20" s="44">
        <v>34544840</v>
      </c>
      <c r="R20" s="44">
        <v>4683</v>
      </c>
      <c r="S20" s="44">
        <v>35484200</v>
      </c>
      <c r="T20" s="44">
        <v>4684</v>
      </c>
      <c r="U20" s="44">
        <v>35517340</v>
      </c>
    </row>
    <row r="21" spans="1:21" ht="12" customHeight="1">
      <c r="A21" s="265" t="s">
        <v>35</v>
      </c>
      <c r="B21" s="265"/>
      <c r="C21" s="266"/>
      <c r="D21" s="46">
        <f>SUM(D17:D20)</f>
        <v>3955</v>
      </c>
      <c r="E21" s="46">
        <f aca="true" t="shared" si="4" ref="E21:K21">SUM(E17:E20)</f>
        <v>30160111</v>
      </c>
      <c r="F21" s="46">
        <f t="shared" si="4"/>
        <v>4885</v>
      </c>
      <c r="G21" s="46">
        <f t="shared" si="4"/>
        <v>42090851</v>
      </c>
      <c r="H21" s="46">
        <f t="shared" si="4"/>
        <v>5043</v>
      </c>
      <c r="I21" s="46">
        <f t="shared" si="4"/>
        <v>41394697</v>
      </c>
      <c r="J21" s="46">
        <f t="shared" si="4"/>
        <v>5525</v>
      </c>
      <c r="K21" s="46">
        <f t="shared" si="4"/>
        <v>46159821</v>
      </c>
      <c r="L21" s="46">
        <f aca="true" t="shared" si="5" ref="L21:U21">SUM(L17:L20)</f>
        <v>5373</v>
      </c>
      <c r="M21" s="46">
        <f t="shared" si="5"/>
        <v>43810232</v>
      </c>
      <c r="N21" s="46">
        <f t="shared" si="5"/>
        <v>5551</v>
      </c>
      <c r="O21" s="46">
        <f t="shared" si="5"/>
        <v>47215125</v>
      </c>
      <c r="P21" s="46">
        <f t="shared" si="5"/>
        <v>5882</v>
      </c>
      <c r="Q21" s="46">
        <f t="shared" si="5"/>
        <v>53441495</v>
      </c>
      <c r="R21" s="46">
        <f t="shared" si="5"/>
        <v>5944</v>
      </c>
      <c r="S21" s="46">
        <f t="shared" si="5"/>
        <v>53737118</v>
      </c>
      <c r="T21" s="46">
        <f t="shared" si="5"/>
        <v>5838</v>
      </c>
      <c r="U21" s="46">
        <f t="shared" si="5"/>
        <v>54219779</v>
      </c>
    </row>
    <row r="22" spans="1:21" ht="12" customHeight="1">
      <c r="A22" s="267" t="s">
        <v>22</v>
      </c>
      <c r="B22" s="268"/>
      <c r="C22" s="269"/>
      <c r="D22" s="46">
        <v>0</v>
      </c>
      <c r="E22" s="46">
        <v>0</v>
      </c>
      <c r="F22" s="46">
        <v>0</v>
      </c>
      <c r="G22" s="46">
        <v>0</v>
      </c>
      <c r="H22" s="46">
        <v>0</v>
      </c>
      <c r="I22" s="46">
        <v>0</v>
      </c>
      <c r="J22" s="46">
        <v>0</v>
      </c>
      <c r="K22" s="46">
        <v>0</v>
      </c>
      <c r="L22" s="46">
        <v>141</v>
      </c>
      <c r="M22" s="46">
        <v>3910844</v>
      </c>
      <c r="N22" s="46">
        <v>201</v>
      </c>
      <c r="O22" s="46">
        <v>5524573</v>
      </c>
      <c r="P22" s="46">
        <v>92</v>
      </c>
      <c r="Q22" s="46">
        <v>2627510</v>
      </c>
      <c r="R22" s="46">
        <v>0</v>
      </c>
      <c r="S22" s="46">
        <v>0</v>
      </c>
      <c r="T22" s="46">
        <v>188</v>
      </c>
      <c r="U22" s="46">
        <v>4452029</v>
      </c>
    </row>
    <row r="23" spans="1:21" ht="12" customHeight="1">
      <c r="A23" s="267" t="s">
        <v>23</v>
      </c>
      <c r="B23" s="268"/>
      <c r="C23" s="269"/>
      <c r="D23" s="46">
        <v>0</v>
      </c>
      <c r="E23" s="46">
        <v>0</v>
      </c>
      <c r="F23" s="46">
        <v>0</v>
      </c>
      <c r="G23" s="46">
        <v>0</v>
      </c>
      <c r="H23" s="46">
        <v>0</v>
      </c>
      <c r="I23" s="46">
        <v>0</v>
      </c>
      <c r="J23" s="46">
        <v>0</v>
      </c>
      <c r="K23" s="46">
        <v>0</v>
      </c>
      <c r="L23" s="46">
        <v>91</v>
      </c>
      <c r="M23" s="46">
        <v>6822513</v>
      </c>
      <c r="N23" s="46">
        <v>124</v>
      </c>
      <c r="O23" s="46">
        <v>12769224</v>
      </c>
      <c r="P23" s="46">
        <v>84</v>
      </c>
      <c r="Q23" s="46">
        <v>7370581</v>
      </c>
      <c r="R23" s="46">
        <v>0</v>
      </c>
      <c r="S23" s="46">
        <v>0</v>
      </c>
      <c r="T23" s="46">
        <v>127</v>
      </c>
      <c r="U23" s="46">
        <v>12060573</v>
      </c>
    </row>
    <row r="24" spans="1:21" ht="12" customHeight="1">
      <c r="A24" s="255" t="s">
        <v>36</v>
      </c>
      <c r="B24" s="255"/>
      <c r="C24" s="256"/>
      <c r="D24" s="46">
        <f>SUM(D25:D27)</f>
        <v>1649</v>
      </c>
      <c r="E24" s="46">
        <f aca="true" t="shared" si="6" ref="E24:K24">SUM(E25:E27)</f>
        <v>501525874</v>
      </c>
      <c r="F24" s="46">
        <f t="shared" si="6"/>
        <v>1995</v>
      </c>
      <c r="G24" s="46">
        <f t="shared" si="6"/>
        <v>630925155</v>
      </c>
      <c r="H24" s="46">
        <f t="shared" si="6"/>
        <v>2114</v>
      </c>
      <c r="I24" s="46">
        <f t="shared" si="6"/>
        <v>647296567</v>
      </c>
      <c r="J24" s="46">
        <f t="shared" si="6"/>
        <v>1989</v>
      </c>
      <c r="K24" s="46">
        <f t="shared" si="6"/>
        <v>637198013</v>
      </c>
      <c r="L24" s="46">
        <f aca="true" t="shared" si="7" ref="L24:U24">SUM(L25:L27)</f>
        <v>2084</v>
      </c>
      <c r="M24" s="46">
        <f t="shared" si="7"/>
        <v>670597425</v>
      </c>
      <c r="N24" s="46">
        <f t="shared" si="7"/>
        <v>2056</v>
      </c>
      <c r="O24" s="46">
        <f t="shared" si="7"/>
        <v>648163054</v>
      </c>
      <c r="P24" s="46">
        <f t="shared" si="7"/>
        <v>2099</v>
      </c>
      <c r="Q24" s="46">
        <f t="shared" si="7"/>
        <v>662317966</v>
      </c>
      <c r="R24" s="46">
        <f t="shared" si="7"/>
        <v>2138</v>
      </c>
      <c r="S24" s="46">
        <f t="shared" si="7"/>
        <v>661320576</v>
      </c>
      <c r="T24" s="46">
        <f t="shared" si="7"/>
        <v>2093</v>
      </c>
      <c r="U24" s="46">
        <f t="shared" si="7"/>
        <v>668929233</v>
      </c>
    </row>
    <row r="25" spans="1:21" ht="12" customHeight="1">
      <c r="A25" s="49"/>
      <c r="B25" s="257" t="s">
        <v>37</v>
      </c>
      <c r="C25" s="258"/>
      <c r="D25" s="48">
        <v>993</v>
      </c>
      <c r="E25" s="48">
        <v>292468014</v>
      </c>
      <c r="F25" s="48">
        <v>1024</v>
      </c>
      <c r="G25" s="48">
        <v>311278574</v>
      </c>
      <c r="H25" s="48">
        <v>1037</v>
      </c>
      <c r="I25" s="48">
        <v>305781489</v>
      </c>
      <c r="J25" s="48">
        <v>996</v>
      </c>
      <c r="K25" s="48">
        <v>308829167</v>
      </c>
      <c r="L25" s="48">
        <v>1015</v>
      </c>
      <c r="M25" s="48">
        <v>307987952</v>
      </c>
      <c r="N25" s="48">
        <v>1038</v>
      </c>
      <c r="O25" s="48">
        <v>311487340</v>
      </c>
      <c r="P25" s="48">
        <v>1025</v>
      </c>
      <c r="Q25" s="48">
        <v>312109146</v>
      </c>
      <c r="R25" s="48">
        <v>1037</v>
      </c>
      <c r="S25" s="48">
        <v>300164152</v>
      </c>
      <c r="T25" s="48">
        <v>1047</v>
      </c>
      <c r="U25" s="48">
        <v>317499612</v>
      </c>
    </row>
    <row r="26" spans="1:21" ht="12" customHeight="1">
      <c r="A26" s="49"/>
      <c r="B26" s="259" t="s">
        <v>38</v>
      </c>
      <c r="C26" s="260"/>
      <c r="D26" s="42">
        <v>363</v>
      </c>
      <c r="E26" s="42">
        <v>100995786</v>
      </c>
      <c r="F26" s="42">
        <v>560</v>
      </c>
      <c r="G26" s="42">
        <v>163428814</v>
      </c>
      <c r="H26" s="42">
        <v>649</v>
      </c>
      <c r="I26" s="42">
        <v>187352558</v>
      </c>
      <c r="J26" s="42">
        <v>563</v>
      </c>
      <c r="K26" s="42">
        <v>165139955</v>
      </c>
      <c r="L26" s="42">
        <v>590</v>
      </c>
      <c r="M26" s="42">
        <v>173189318</v>
      </c>
      <c r="N26" s="42">
        <v>610</v>
      </c>
      <c r="O26" s="42">
        <v>176274912</v>
      </c>
      <c r="P26" s="42">
        <v>672</v>
      </c>
      <c r="Q26" s="42">
        <v>187533551</v>
      </c>
      <c r="R26" s="42">
        <v>649</v>
      </c>
      <c r="S26" s="42">
        <v>185400258</v>
      </c>
      <c r="T26" s="42">
        <v>637</v>
      </c>
      <c r="U26" s="42">
        <v>188280068</v>
      </c>
    </row>
    <row r="27" spans="1:21" ht="12" customHeight="1">
      <c r="A27" s="49"/>
      <c r="B27" s="261" t="s">
        <v>39</v>
      </c>
      <c r="C27" s="262"/>
      <c r="D27" s="50">
        <v>293</v>
      </c>
      <c r="E27" s="50">
        <v>108062074</v>
      </c>
      <c r="F27" s="50">
        <v>411</v>
      </c>
      <c r="G27" s="50">
        <v>156217767</v>
      </c>
      <c r="H27" s="50">
        <v>428</v>
      </c>
      <c r="I27" s="50">
        <v>154162520</v>
      </c>
      <c r="J27" s="50">
        <v>430</v>
      </c>
      <c r="K27" s="50">
        <v>163228891</v>
      </c>
      <c r="L27" s="50">
        <v>479</v>
      </c>
      <c r="M27" s="50">
        <v>189420155</v>
      </c>
      <c r="N27" s="50">
        <v>408</v>
      </c>
      <c r="O27" s="50">
        <v>160400802</v>
      </c>
      <c r="P27" s="50">
        <v>402</v>
      </c>
      <c r="Q27" s="50">
        <v>162675269</v>
      </c>
      <c r="R27" s="50">
        <v>452</v>
      </c>
      <c r="S27" s="50">
        <v>175756166</v>
      </c>
      <c r="T27" s="50">
        <v>409</v>
      </c>
      <c r="U27" s="50">
        <v>163149553</v>
      </c>
    </row>
    <row r="28" spans="1:21" ht="12" customHeight="1">
      <c r="A28" s="49"/>
      <c r="B28" s="246" t="s">
        <v>27</v>
      </c>
      <c r="C28" s="247"/>
      <c r="D28" s="45">
        <f>SUM(D29:D31)</f>
        <v>1635</v>
      </c>
      <c r="E28" s="45">
        <f aca="true" t="shared" si="8" ref="E28:K28">SUM(E29:E31)</f>
        <v>70113874</v>
      </c>
      <c r="F28" s="45">
        <f t="shared" si="8"/>
        <v>1980</v>
      </c>
      <c r="G28" s="45">
        <f t="shared" si="8"/>
        <v>86883150</v>
      </c>
      <c r="H28" s="45">
        <f t="shared" si="8"/>
        <v>2097</v>
      </c>
      <c r="I28" s="45">
        <f t="shared" si="8"/>
        <v>89144750</v>
      </c>
      <c r="J28" s="45">
        <f t="shared" si="8"/>
        <v>1976</v>
      </c>
      <c r="K28" s="45">
        <f t="shared" si="8"/>
        <v>87180610</v>
      </c>
      <c r="L28" s="45">
        <f aca="true" t="shared" si="9" ref="L28:U28">SUM(L29:L31)</f>
        <v>2076</v>
      </c>
      <c r="M28" s="45">
        <f t="shared" si="9"/>
        <v>91540530</v>
      </c>
      <c r="N28" s="45">
        <f t="shared" si="9"/>
        <v>2046</v>
      </c>
      <c r="O28" s="45">
        <f t="shared" si="9"/>
        <v>89368870</v>
      </c>
      <c r="P28" s="45">
        <f t="shared" si="9"/>
        <v>2088</v>
      </c>
      <c r="Q28" s="45">
        <f t="shared" si="9"/>
        <v>90896505</v>
      </c>
      <c r="R28" s="45">
        <f t="shared" si="9"/>
        <v>2122</v>
      </c>
      <c r="S28" s="45">
        <f t="shared" si="9"/>
        <v>91075160</v>
      </c>
      <c r="T28" s="45">
        <f t="shared" si="9"/>
        <v>2080</v>
      </c>
      <c r="U28" s="45">
        <f t="shared" si="9"/>
        <v>91895060</v>
      </c>
    </row>
    <row r="29" spans="1:21" ht="12" customHeight="1">
      <c r="A29" s="49"/>
      <c r="B29" s="49"/>
      <c r="C29" s="51" t="s">
        <v>37</v>
      </c>
      <c r="D29" s="52">
        <v>985</v>
      </c>
      <c r="E29" s="52">
        <v>44883510</v>
      </c>
      <c r="F29" s="52">
        <v>1012</v>
      </c>
      <c r="G29" s="52">
        <v>47798230</v>
      </c>
      <c r="H29" s="52">
        <v>1024</v>
      </c>
      <c r="I29" s="52">
        <v>46809190</v>
      </c>
      <c r="J29" s="52">
        <v>986</v>
      </c>
      <c r="K29" s="52">
        <v>47144560</v>
      </c>
      <c r="L29" s="52">
        <v>1007</v>
      </c>
      <c r="M29" s="52">
        <v>46876950</v>
      </c>
      <c r="N29" s="52">
        <v>1030</v>
      </c>
      <c r="O29" s="52">
        <v>47489090</v>
      </c>
      <c r="P29" s="52">
        <v>1017</v>
      </c>
      <c r="Q29" s="52">
        <v>47258590</v>
      </c>
      <c r="R29" s="52">
        <v>1025</v>
      </c>
      <c r="S29" s="52">
        <v>45658050</v>
      </c>
      <c r="T29" s="52">
        <v>1039</v>
      </c>
      <c r="U29" s="52">
        <v>47925720</v>
      </c>
    </row>
    <row r="30" spans="1:21" ht="12" customHeight="1">
      <c r="A30" s="49"/>
      <c r="B30" s="49"/>
      <c r="C30" s="41" t="s">
        <v>38</v>
      </c>
      <c r="D30" s="42">
        <v>361</v>
      </c>
      <c r="E30" s="42">
        <v>13051084</v>
      </c>
      <c r="F30" s="42">
        <v>559</v>
      </c>
      <c r="G30" s="42">
        <v>21193560</v>
      </c>
      <c r="H30" s="42">
        <v>649</v>
      </c>
      <c r="I30" s="42">
        <v>24531050</v>
      </c>
      <c r="J30" s="42">
        <v>563</v>
      </c>
      <c r="K30" s="42">
        <v>21344170</v>
      </c>
      <c r="L30" s="42">
        <v>590</v>
      </c>
      <c r="M30" s="42">
        <v>22778740</v>
      </c>
      <c r="N30" s="42">
        <v>609</v>
      </c>
      <c r="O30" s="42">
        <v>23273280</v>
      </c>
      <c r="P30" s="42">
        <v>670</v>
      </c>
      <c r="Q30" s="42">
        <v>24924690</v>
      </c>
      <c r="R30" s="42">
        <v>649</v>
      </c>
      <c r="S30" s="42">
        <v>24640450</v>
      </c>
      <c r="T30" s="42">
        <v>637</v>
      </c>
      <c r="U30" s="42">
        <v>25104210</v>
      </c>
    </row>
    <row r="31" spans="1:21" ht="12" customHeight="1">
      <c r="A31" s="35"/>
      <c r="B31" s="35"/>
      <c r="C31" s="43" t="s">
        <v>39</v>
      </c>
      <c r="D31" s="44">
        <v>289</v>
      </c>
      <c r="E31" s="44">
        <v>12179280</v>
      </c>
      <c r="F31" s="44">
        <v>409</v>
      </c>
      <c r="G31" s="44">
        <v>17891360</v>
      </c>
      <c r="H31" s="44">
        <v>424</v>
      </c>
      <c r="I31" s="44">
        <v>17804510</v>
      </c>
      <c r="J31" s="44">
        <v>427</v>
      </c>
      <c r="K31" s="44">
        <v>18691880</v>
      </c>
      <c r="L31" s="44">
        <v>479</v>
      </c>
      <c r="M31" s="44">
        <v>21884840</v>
      </c>
      <c r="N31" s="44">
        <v>407</v>
      </c>
      <c r="O31" s="44">
        <v>18606500</v>
      </c>
      <c r="P31" s="44">
        <v>401</v>
      </c>
      <c r="Q31" s="44">
        <v>18713225</v>
      </c>
      <c r="R31" s="44">
        <v>448</v>
      </c>
      <c r="S31" s="44">
        <v>20776660</v>
      </c>
      <c r="T31" s="44">
        <v>404</v>
      </c>
      <c r="U31" s="44">
        <v>18865130</v>
      </c>
    </row>
    <row r="32" spans="1:21" ht="12" customHeight="1">
      <c r="A32" s="248" t="s">
        <v>19</v>
      </c>
      <c r="B32" s="249"/>
      <c r="C32" s="250"/>
      <c r="D32" s="44">
        <v>9355</v>
      </c>
      <c r="E32" s="44">
        <v>933067</v>
      </c>
      <c r="F32" s="44">
        <v>13003</v>
      </c>
      <c r="G32" s="44">
        <v>1296919</v>
      </c>
      <c r="H32" s="44">
        <v>13344</v>
      </c>
      <c r="I32" s="44">
        <v>1330929</v>
      </c>
      <c r="J32" s="44">
        <v>13957</v>
      </c>
      <c r="K32" s="44">
        <v>1392071</v>
      </c>
      <c r="L32" s="44">
        <v>14067</v>
      </c>
      <c r="M32" s="44">
        <v>1403042</v>
      </c>
      <c r="N32" s="44">
        <v>14485</v>
      </c>
      <c r="O32" s="44">
        <v>1444733</v>
      </c>
      <c r="P32" s="44">
        <v>15235</v>
      </c>
      <c r="Q32" s="44">
        <v>1519538</v>
      </c>
      <c r="R32" s="44">
        <v>15254</v>
      </c>
      <c r="S32" s="44">
        <v>1521433</v>
      </c>
      <c r="T32" s="44">
        <v>15305</v>
      </c>
      <c r="U32" s="44">
        <v>1526520</v>
      </c>
    </row>
    <row r="33" spans="1:21" ht="12" customHeight="1" thickBot="1">
      <c r="A33" s="251" t="s">
        <v>20</v>
      </c>
      <c r="B33" s="252"/>
      <c r="C33" s="253"/>
      <c r="D33" s="53">
        <v>64</v>
      </c>
      <c r="E33" s="53">
        <v>904935</v>
      </c>
      <c r="F33" s="53">
        <v>102</v>
      </c>
      <c r="G33" s="53">
        <v>1384781</v>
      </c>
      <c r="H33" s="53">
        <v>122</v>
      </c>
      <c r="I33" s="53">
        <v>1350629</v>
      </c>
      <c r="J33" s="53">
        <v>96</v>
      </c>
      <c r="K33" s="53">
        <v>828438</v>
      </c>
      <c r="L33" s="53">
        <v>147</v>
      </c>
      <c r="M33" s="53">
        <v>1426757</v>
      </c>
      <c r="N33" s="53">
        <v>339</v>
      </c>
      <c r="O33" s="53">
        <v>3441819</v>
      </c>
      <c r="P33" s="53">
        <v>308</v>
      </c>
      <c r="Q33" s="53">
        <v>2237438</v>
      </c>
      <c r="R33" s="53">
        <v>805</v>
      </c>
      <c r="S33" s="53">
        <v>7221771</v>
      </c>
      <c r="T33" s="53">
        <v>170</v>
      </c>
      <c r="U33" s="53">
        <v>1836362</v>
      </c>
    </row>
    <row r="34" spans="1:21" ht="12" customHeight="1" thickTop="1">
      <c r="A34" s="254" t="s">
        <v>26</v>
      </c>
      <c r="B34" s="254"/>
      <c r="C34" s="254"/>
      <c r="D34" s="35">
        <f>SUM(D12,D16,D21:D24,D32,D33)</f>
        <v>19092</v>
      </c>
      <c r="E34" s="35">
        <f>SUM(E12,E16,E21:E24,E32,E33)</f>
        <v>711878856</v>
      </c>
      <c r="F34" s="35">
        <f aca="true" t="shared" si="10" ref="F34:K34">SUM(F12,F16,F21:F24,F32,F33)</f>
        <v>26478</v>
      </c>
      <c r="G34" s="35">
        <f t="shared" si="10"/>
        <v>962014669</v>
      </c>
      <c r="H34" s="35">
        <f t="shared" si="10"/>
        <v>27395</v>
      </c>
      <c r="I34" s="35">
        <f t="shared" si="10"/>
        <v>1004402489</v>
      </c>
      <c r="J34" s="35">
        <f t="shared" si="10"/>
        <v>28498</v>
      </c>
      <c r="K34" s="35">
        <f t="shared" si="10"/>
        <v>1008182144</v>
      </c>
      <c r="L34" s="35">
        <f aca="true" t="shared" si="11" ref="L34:U34">SUM(L12,L16,L21:L24,L32,L33)</f>
        <v>29174</v>
      </c>
      <c r="M34" s="35">
        <f t="shared" si="11"/>
        <v>1070629356</v>
      </c>
      <c r="N34" s="35">
        <f t="shared" si="11"/>
        <v>30283</v>
      </c>
      <c r="O34" s="35">
        <f t="shared" si="11"/>
        <v>1072619597</v>
      </c>
      <c r="P34" s="35">
        <f t="shared" si="11"/>
        <v>31470</v>
      </c>
      <c r="Q34" s="35">
        <f t="shared" si="11"/>
        <v>1097604635</v>
      </c>
      <c r="R34" s="35">
        <f t="shared" si="11"/>
        <v>31812</v>
      </c>
      <c r="S34" s="35">
        <f t="shared" si="11"/>
        <v>1079788427</v>
      </c>
      <c r="T34" s="35">
        <f t="shared" si="11"/>
        <v>31539</v>
      </c>
      <c r="U34" s="35">
        <f t="shared" si="11"/>
        <v>1108175105</v>
      </c>
    </row>
    <row r="35" spans="4:13" ht="12" customHeight="1">
      <c r="D35" s="54" t="s">
        <v>90</v>
      </c>
      <c r="E35" s="54" t="s">
        <v>90</v>
      </c>
      <c r="F35" s="54" t="s">
        <v>90</v>
      </c>
      <c r="G35" s="54" t="s">
        <v>90</v>
      </c>
      <c r="H35" s="54" t="s">
        <v>90</v>
      </c>
      <c r="I35" s="54" t="s">
        <v>90</v>
      </c>
      <c r="J35" s="54" t="s">
        <v>90</v>
      </c>
      <c r="K35" s="54" t="s">
        <v>90</v>
      </c>
      <c r="L35" s="54" t="s">
        <v>90</v>
      </c>
      <c r="M35" s="54" t="s">
        <v>90</v>
      </c>
    </row>
    <row r="36" spans="1:9" ht="12" customHeight="1">
      <c r="A36" s="276" t="s">
        <v>28</v>
      </c>
      <c r="B36" s="277"/>
      <c r="C36" s="277"/>
      <c r="D36" s="280" t="s">
        <v>18</v>
      </c>
      <c r="E36" s="281"/>
      <c r="F36" s="280" t="s">
        <v>40</v>
      </c>
      <c r="G36" s="281"/>
      <c r="H36" s="280" t="s">
        <v>41</v>
      </c>
      <c r="I36" s="281"/>
    </row>
    <row r="37" spans="1:9" ht="12" customHeight="1">
      <c r="A37" s="278"/>
      <c r="B37" s="279"/>
      <c r="C37" s="279"/>
      <c r="D37" s="39" t="s">
        <v>30</v>
      </c>
      <c r="E37" s="39" t="s">
        <v>31</v>
      </c>
      <c r="F37" s="39" t="s">
        <v>30</v>
      </c>
      <c r="G37" s="39" t="s">
        <v>31</v>
      </c>
      <c r="H37" s="39" t="s">
        <v>30</v>
      </c>
      <c r="I37" s="39" t="s">
        <v>31</v>
      </c>
    </row>
    <row r="38" spans="1:9" ht="12" customHeight="1">
      <c r="A38" s="270" t="s">
        <v>0</v>
      </c>
      <c r="B38" s="270"/>
      <c r="C38" s="271"/>
      <c r="D38" s="40">
        <f>2786</f>
        <v>2786</v>
      </c>
      <c r="E38" s="40">
        <f>134301794+3834</f>
        <v>134305628</v>
      </c>
      <c r="F38" s="40">
        <v>2776</v>
      </c>
      <c r="G38" s="40">
        <v>135067866</v>
      </c>
      <c r="H38" s="40">
        <f>SUM(D5,F5,H5,J5,L5,N5,P5,R5,T5,D38,F38)</f>
        <v>27301</v>
      </c>
      <c r="I38" s="40">
        <f>SUM(E5,G5,I5,K5,M5,O5,Q5,S5,U5,E38,G38)</f>
        <v>1278591898</v>
      </c>
    </row>
    <row r="39" spans="1:9" ht="12" customHeight="1">
      <c r="A39" s="272" t="s">
        <v>1</v>
      </c>
      <c r="B39" s="272"/>
      <c r="C39" s="273"/>
      <c r="D39" s="42">
        <v>292</v>
      </c>
      <c r="E39" s="42">
        <v>10325034</v>
      </c>
      <c r="F39" s="42">
        <v>293</v>
      </c>
      <c r="G39" s="42">
        <v>10414976</v>
      </c>
      <c r="H39" s="42">
        <f aca="true" t="shared" si="12" ref="H39:I44">SUM(D6,F6,H6,J6,L6,N6,P6,R6,T6,D39,F39)</f>
        <v>3156</v>
      </c>
      <c r="I39" s="42">
        <f t="shared" si="12"/>
        <v>113380401</v>
      </c>
    </row>
    <row r="40" spans="1:9" ht="12" customHeight="1">
      <c r="A40" s="272" t="s">
        <v>2</v>
      </c>
      <c r="B40" s="272"/>
      <c r="C40" s="273"/>
      <c r="D40" s="42">
        <f>1111+1</f>
        <v>1112</v>
      </c>
      <c r="E40" s="42">
        <f>43803491+7768</f>
        <v>43811259</v>
      </c>
      <c r="F40" s="42">
        <v>1067</v>
      </c>
      <c r="G40" s="42">
        <v>42217050</v>
      </c>
      <c r="H40" s="42">
        <f t="shared" si="12"/>
        <v>12172</v>
      </c>
      <c r="I40" s="42">
        <f t="shared" si="12"/>
        <v>501956938</v>
      </c>
    </row>
    <row r="41" spans="1:9" ht="12" customHeight="1">
      <c r="A41" s="272" t="s">
        <v>3</v>
      </c>
      <c r="B41" s="272"/>
      <c r="C41" s="273"/>
      <c r="D41" s="42">
        <v>88</v>
      </c>
      <c r="E41" s="42">
        <v>1276704</v>
      </c>
      <c r="F41" s="42">
        <v>93</v>
      </c>
      <c r="G41" s="42">
        <v>1415700</v>
      </c>
      <c r="H41" s="42">
        <f t="shared" si="12"/>
        <v>1069</v>
      </c>
      <c r="I41" s="42">
        <f t="shared" si="12"/>
        <v>18336769</v>
      </c>
    </row>
    <row r="42" spans="1:9" ht="12" customHeight="1">
      <c r="A42" s="272" t="s">
        <v>4</v>
      </c>
      <c r="B42" s="272"/>
      <c r="C42" s="273"/>
      <c r="D42" s="42">
        <v>1031</v>
      </c>
      <c r="E42" s="42">
        <v>43620299</v>
      </c>
      <c r="F42" s="42">
        <v>970</v>
      </c>
      <c r="G42" s="42">
        <v>42260078</v>
      </c>
      <c r="H42" s="42">
        <f t="shared" si="12"/>
        <v>10620</v>
      </c>
      <c r="I42" s="42">
        <f t="shared" si="12"/>
        <v>455075303</v>
      </c>
    </row>
    <row r="43" spans="1:9" ht="12" customHeight="1">
      <c r="A43" s="272" t="s">
        <v>5</v>
      </c>
      <c r="B43" s="272"/>
      <c r="C43" s="273"/>
      <c r="D43" s="42">
        <v>1061</v>
      </c>
      <c r="E43" s="42">
        <v>66295012</v>
      </c>
      <c r="F43" s="42">
        <v>1229</v>
      </c>
      <c r="G43" s="42">
        <v>75415015</v>
      </c>
      <c r="H43" s="42">
        <f t="shared" si="12"/>
        <v>12547</v>
      </c>
      <c r="I43" s="42">
        <f t="shared" si="12"/>
        <v>842177123</v>
      </c>
    </row>
    <row r="44" spans="1:9" ht="12" customHeight="1">
      <c r="A44" s="263" t="s">
        <v>6</v>
      </c>
      <c r="B44" s="263"/>
      <c r="C44" s="264"/>
      <c r="D44" s="44">
        <f>933+1</f>
        <v>934</v>
      </c>
      <c r="E44" s="44">
        <f>11577627+24300</f>
        <v>11601927</v>
      </c>
      <c r="F44" s="44">
        <f>1030+4</f>
        <v>1034</v>
      </c>
      <c r="G44" s="44">
        <f>12866952+62100</f>
        <v>12929052</v>
      </c>
      <c r="H44" s="44">
        <f t="shared" si="12"/>
        <v>6701</v>
      </c>
      <c r="I44" s="44">
        <f t="shared" si="12"/>
        <v>80035914</v>
      </c>
    </row>
    <row r="45" spans="1:9" ht="12" customHeight="1">
      <c r="A45" s="265" t="s">
        <v>32</v>
      </c>
      <c r="B45" s="265"/>
      <c r="C45" s="266"/>
      <c r="D45" s="46">
        <f aca="true" t="shared" si="13" ref="D45:I45">SUM(D38:D44)</f>
        <v>7304</v>
      </c>
      <c r="E45" s="46">
        <f t="shared" si="13"/>
        <v>311235863</v>
      </c>
      <c r="F45" s="46">
        <f t="shared" si="13"/>
        <v>7462</v>
      </c>
      <c r="G45" s="46">
        <f t="shared" si="13"/>
        <v>319719737</v>
      </c>
      <c r="H45" s="46">
        <f t="shared" si="13"/>
        <v>73566</v>
      </c>
      <c r="I45" s="46">
        <f t="shared" si="13"/>
        <v>3289554346</v>
      </c>
    </row>
    <row r="46" spans="1:9" ht="12" customHeight="1">
      <c r="A46" s="274" t="s">
        <v>25</v>
      </c>
      <c r="B46" s="274"/>
      <c r="C46" s="275"/>
      <c r="D46" s="47">
        <f>299+73</f>
        <v>372</v>
      </c>
      <c r="E46" s="47">
        <f>20254675+6747565</f>
        <v>27002240</v>
      </c>
      <c r="F46" s="47">
        <f>258+225</f>
        <v>483</v>
      </c>
      <c r="G46" s="47">
        <f>18933724+22118197</f>
        <v>41051921</v>
      </c>
      <c r="H46" s="47">
        <f aca="true" t="shared" si="14" ref="H46:I48">SUM(D13,F13,H13,J13,L13,N13,P13,R13,T13,D46,F46)</f>
        <v>3799</v>
      </c>
      <c r="I46" s="47">
        <f t="shared" si="14"/>
        <v>257531445</v>
      </c>
    </row>
    <row r="47" spans="1:9" ht="12" customHeight="1">
      <c r="A47" s="272" t="s">
        <v>7</v>
      </c>
      <c r="B47" s="272"/>
      <c r="C47" s="273"/>
      <c r="D47" s="42">
        <f>71+7</f>
        <v>78</v>
      </c>
      <c r="E47" s="42">
        <f>4690520+601357</f>
        <v>5291877</v>
      </c>
      <c r="F47" s="42">
        <f>88+20</f>
        <v>108</v>
      </c>
      <c r="G47" s="42">
        <f>7179701+1499138</f>
        <v>8678839</v>
      </c>
      <c r="H47" s="42">
        <f t="shared" si="14"/>
        <v>756</v>
      </c>
      <c r="I47" s="42">
        <f t="shared" si="14"/>
        <v>51730016</v>
      </c>
    </row>
    <row r="48" spans="1:9" ht="12" customHeight="1">
      <c r="A48" s="263" t="s">
        <v>24</v>
      </c>
      <c r="B48" s="263"/>
      <c r="C48" s="264"/>
      <c r="D48" s="44">
        <v>0</v>
      </c>
      <c r="E48" s="44">
        <v>0</v>
      </c>
      <c r="F48" s="44">
        <v>1</v>
      </c>
      <c r="G48" s="44">
        <v>66081</v>
      </c>
      <c r="H48" s="44">
        <f t="shared" si="14"/>
        <v>9</v>
      </c>
      <c r="I48" s="44">
        <f t="shared" si="14"/>
        <v>483908</v>
      </c>
    </row>
    <row r="49" spans="1:9" ht="12" customHeight="1">
      <c r="A49" s="265" t="s">
        <v>33</v>
      </c>
      <c r="B49" s="265"/>
      <c r="C49" s="266"/>
      <c r="D49" s="46">
        <f aca="true" t="shared" si="15" ref="D49:I49">SUM(D46:D48)</f>
        <v>450</v>
      </c>
      <c r="E49" s="46">
        <f t="shared" si="15"/>
        <v>32294117</v>
      </c>
      <c r="F49" s="46">
        <f t="shared" si="15"/>
        <v>592</v>
      </c>
      <c r="G49" s="46">
        <f t="shared" si="15"/>
        <v>49796841</v>
      </c>
      <c r="H49" s="46">
        <f t="shared" si="15"/>
        <v>4564</v>
      </c>
      <c r="I49" s="46">
        <f t="shared" si="15"/>
        <v>309745369</v>
      </c>
    </row>
    <row r="50" spans="1:9" ht="12" customHeight="1">
      <c r="A50" s="270" t="s">
        <v>8</v>
      </c>
      <c r="B50" s="270"/>
      <c r="C50" s="271"/>
      <c r="D50" s="48">
        <v>1195</v>
      </c>
      <c r="E50" s="48">
        <v>8519310</v>
      </c>
      <c r="F50" s="48">
        <v>1040</v>
      </c>
      <c r="G50" s="48">
        <v>7144470</v>
      </c>
      <c r="H50" s="48">
        <f aca="true" t="shared" si="16" ref="H50:I53">SUM(D17,F17,H17,J17,L17,N17,P17,R17,T17,D50,F50)</f>
        <v>11954</v>
      </c>
      <c r="I50" s="48">
        <f t="shared" si="16"/>
        <v>82062529</v>
      </c>
    </row>
    <row r="51" spans="1:9" ht="12" customHeight="1">
      <c r="A51" s="272" t="s">
        <v>9</v>
      </c>
      <c r="B51" s="272"/>
      <c r="C51" s="273"/>
      <c r="D51" s="42">
        <v>33</v>
      </c>
      <c r="E51" s="42">
        <v>7687286</v>
      </c>
      <c r="F51" s="42">
        <v>32</v>
      </c>
      <c r="G51" s="42">
        <v>7092836</v>
      </c>
      <c r="H51" s="42">
        <f t="shared" si="16"/>
        <v>212</v>
      </c>
      <c r="I51" s="42">
        <f t="shared" si="16"/>
        <v>46093034</v>
      </c>
    </row>
    <row r="52" spans="1:9" ht="12" customHeight="1">
      <c r="A52" s="272" t="s">
        <v>34</v>
      </c>
      <c r="B52" s="272"/>
      <c r="C52" s="273"/>
      <c r="D52" s="42">
        <v>24</v>
      </c>
      <c r="E52" s="42">
        <v>3830355</v>
      </c>
      <c r="F52" s="42">
        <v>28</v>
      </c>
      <c r="G52" s="42">
        <v>4061060</v>
      </c>
      <c r="H52" s="42">
        <f t="shared" si="16"/>
        <v>233</v>
      </c>
      <c r="I52" s="42">
        <f t="shared" si="16"/>
        <v>34875703</v>
      </c>
    </row>
    <row r="53" spans="1:9" ht="12" customHeight="1">
      <c r="A53" s="263" t="s">
        <v>21</v>
      </c>
      <c r="B53" s="263"/>
      <c r="C53" s="264"/>
      <c r="D53" s="44">
        <v>4661</v>
      </c>
      <c r="E53" s="44">
        <v>35207300</v>
      </c>
      <c r="F53" s="44">
        <v>4626</v>
      </c>
      <c r="G53" s="44">
        <v>34930000</v>
      </c>
      <c r="H53" s="44">
        <f t="shared" si="16"/>
        <v>47236</v>
      </c>
      <c r="I53" s="44">
        <f t="shared" si="16"/>
        <v>357670580</v>
      </c>
    </row>
    <row r="54" spans="1:9" ht="12" customHeight="1">
      <c r="A54" s="265" t="s">
        <v>35</v>
      </c>
      <c r="B54" s="265"/>
      <c r="C54" s="266"/>
      <c r="D54" s="46">
        <f aca="true" t="shared" si="17" ref="D54:I54">SUM(D50:D53)</f>
        <v>5913</v>
      </c>
      <c r="E54" s="46">
        <f t="shared" si="17"/>
        <v>55244251</v>
      </c>
      <c r="F54" s="46">
        <f t="shared" si="17"/>
        <v>5726</v>
      </c>
      <c r="G54" s="46">
        <f t="shared" si="17"/>
        <v>53228366</v>
      </c>
      <c r="H54" s="46">
        <f t="shared" si="17"/>
        <v>59635</v>
      </c>
      <c r="I54" s="46">
        <f t="shared" si="17"/>
        <v>520701846</v>
      </c>
    </row>
    <row r="55" spans="1:9" ht="12" customHeight="1">
      <c r="A55" s="267" t="s">
        <v>22</v>
      </c>
      <c r="B55" s="268"/>
      <c r="C55" s="269"/>
      <c r="D55" s="46">
        <v>83</v>
      </c>
      <c r="E55" s="46">
        <v>2220330</v>
      </c>
      <c r="F55" s="46">
        <v>324</v>
      </c>
      <c r="G55" s="46">
        <v>8557895</v>
      </c>
      <c r="H55" s="46">
        <f>SUM(D22,F22,H22,J22,L22,N22,P22,R22,T22,D55,F55)</f>
        <v>1029</v>
      </c>
      <c r="I55" s="46">
        <f>SUM(E22,G22,I22,K22,M22,O22,Q22,S22,U22,E55,G55)</f>
        <v>27293181</v>
      </c>
    </row>
    <row r="56" spans="1:9" ht="12" customHeight="1">
      <c r="A56" s="267" t="s">
        <v>23</v>
      </c>
      <c r="B56" s="268"/>
      <c r="C56" s="269"/>
      <c r="D56" s="46">
        <v>47</v>
      </c>
      <c r="E56" s="46">
        <v>3871523</v>
      </c>
      <c r="F56" s="46">
        <v>244</v>
      </c>
      <c r="G56" s="46">
        <v>24731039</v>
      </c>
      <c r="H56" s="46">
        <f>SUM(D23,F23,H23,J23,L23,N23,P23,R23,T23,D56,F56)</f>
        <v>717</v>
      </c>
      <c r="I56" s="46">
        <f>SUM(E23,G23,I23,K23,M23,O23,Q23,S23,U23,E56,G56)</f>
        <v>67625453</v>
      </c>
    </row>
    <row r="57" spans="1:9" ht="12" customHeight="1">
      <c r="A57" s="255" t="s">
        <v>36</v>
      </c>
      <c r="B57" s="255"/>
      <c r="C57" s="256"/>
      <c r="D57" s="46">
        <f aca="true" t="shared" si="18" ref="D57:I57">SUM(D58:D60)</f>
        <v>2128</v>
      </c>
      <c r="E57" s="46">
        <f t="shared" si="18"/>
        <v>665805858</v>
      </c>
      <c r="F57" s="46">
        <f t="shared" si="18"/>
        <v>2094</v>
      </c>
      <c r="G57" s="46">
        <f t="shared" si="18"/>
        <v>607560639</v>
      </c>
      <c r="H57" s="46">
        <f t="shared" si="18"/>
        <v>22439</v>
      </c>
      <c r="I57" s="46">
        <f t="shared" si="18"/>
        <v>7001640360</v>
      </c>
    </row>
    <row r="58" spans="1:9" ht="12" customHeight="1">
      <c r="A58" s="49"/>
      <c r="B58" s="257" t="s">
        <v>37</v>
      </c>
      <c r="C58" s="258"/>
      <c r="D58" s="48">
        <v>1056</v>
      </c>
      <c r="E58" s="48">
        <v>319229706</v>
      </c>
      <c r="F58" s="48">
        <v>1068</v>
      </c>
      <c r="G58" s="48">
        <v>293174590</v>
      </c>
      <c r="H58" s="48">
        <f aca="true" t="shared" si="19" ref="H58:I60">SUM(D25,F25,H25,J25,L25,N25,P25,R25,T25,D58,F58)</f>
        <v>11336</v>
      </c>
      <c r="I58" s="48">
        <f t="shared" si="19"/>
        <v>3380009742</v>
      </c>
    </row>
    <row r="59" spans="1:9" ht="12" customHeight="1">
      <c r="A59" s="49"/>
      <c r="B59" s="259" t="s">
        <v>38</v>
      </c>
      <c r="C59" s="260"/>
      <c r="D59" s="42">
        <v>642</v>
      </c>
      <c r="E59" s="42">
        <v>187253582</v>
      </c>
      <c r="F59" s="42">
        <v>622</v>
      </c>
      <c r="G59" s="42">
        <v>169513770</v>
      </c>
      <c r="H59" s="42">
        <f t="shared" si="19"/>
        <v>6557</v>
      </c>
      <c r="I59" s="42">
        <f t="shared" si="19"/>
        <v>1884362572</v>
      </c>
    </row>
    <row r="60" spans="1:9" ht="12" customHeight="1">
      <c r="A60" s="49"/>
      <c r="B60" s="261" t="s">
        <v>39</v>
      </c>
      <c r="C60" s="262"/>
      <c r="D60" s="50">
        <v>430</v>
      </c>
      <c r="E60" s="50">
        <v>159322570</v>
      </c>
      <c r="F60" s="50">
        <v>404</v>
      </c>
      <c r="G60" s="50">
        <v>144872279</v>
      </c>
      <c r="H60" s="50">
        <f t="shared" si="19"/>
        <v>4546</v>
      </c>
      <c r="I60" s="50">
        <f t="shared" si="19"/>
        <v>1737268046</v>
      </c>
    </row>
    <row r="61" spans="1:9" ht="12" customHeight="1">
      <c r="A61" s="49"/>
      <c r="B61" s="246" t="s">
        <v>27</v>
      </c>
      <c r="C61" s="247"/>
      <c r="D61" s="45">
        <f aca="true" t="shared" si="20" ref="D61:I61">SUM(D62:D64)</f>
        <v>2119</v>
      </c>
      <c r="E61" s="45">
        <f t="shared" si="20"/>
        <v>91988340</v>
      </c>
      <c r="F61" s="45">
        <f t="shared" si="20"/>
        <v>2085</v>
      </c>
      <c r="G61" s="45">
        <f t="shared" si="20"/>
        <v>84436330</v>
      </c>
      <c r="H61" s="45">
        <f t="shared" si="20"/>
        <v>22304</v>
      </c>
      <c r="I61" s="45">
        <f t="shared" si="20"/>
        <v>964523179</v>
      </c>
    </row>
    <row r="62" spans="1:9" ht="12" customHeight="1">
      <c r="A62" s="49"/>
      <c r="B62" s="49"/>
      <c r="C62" s="51" t="s">
        <v>37</v>
      </c>
      <c r="D62" s="52">
        <v>1051</v>
      </c>
      <c r="E62" s="42">
        <v>48308430</v>
      </c>
      <c r="F62" s="52">
        <v>1063</v>
      </c>
      <c r="G62" s="52">
        <v>44469840</v>
      </c>
      <c r="H62" s="52">
        <f aca="true" t="shared" si="21" ref="H62:I66">SUM(D29,F29,H29,J29,L29,N29,P29,R29,T29,D62,F62)</f>
        <v>11239</v>
      </c>
      <c r="I62" s="52">
        <f t="shared" si="21"/>
        <v>514622160</v>
      </c>
    </row>
    <row r="63" spans="1:9" ht="12" customHeight="1">
      <c r="A63" s="49"/>
      <c r="B63" s="49"/>
      <c r="C63" s="41" t="s">
        <v>38</v>
      </c>
      <c r="D63" s="42">
        <v>641</v>
      </c>
      <c r="E63" s="42">
        <v>25003430</v>
      </c>
      <c r="F63" s="42">
        <v>622</v>
      </c>
      <c r="G63" s="42">
        <v>23048150</v>
      </c>
      <c r="H63" s="42">
        <f t="shared" si="21"/>
        <v>6550</v>
      </c>
      <c r="I63" s="42">
        <f t="shared" si="21"/>
        <v>248892814</v>
      </c>
    </row>
    <row r="64" spans="1:9" ht="12" customHeight="1">
      <c r="A64" s="35"/>
      <c r="B64" s="35"/>
      <c r="C64" s="43" t="s">
        <v>39</v>
      </c>
      <c r="D64" s="44">
        <v>427</v>
      </c>
      <c r="E64" s="44">
        <v>18676480</v>
      </c>
      <c r="F64" s="44">
        <v>400</v>
      </c>
      <c r="G64" s="44">
        <v>16918340</v>
      </c>
      <c r="H64" s="44">
        <f t="shared" si="21"/>
        <v>4515</v>
      </c>
      <c r="I64" s="44">
        <f t="shared" si="21"/>
        <v>201008205</v>
      </c>
    </row>
    <row r="65" spans="1:9" ht="12" customHeight="1">
      <c r="A65" s="248" t="s">
        <v>19</v>
      </c>
      <c r="B65" s="249"/>
      <c r="C65" s="250"/>
      <c r="D65" s="44">
        <v>15259</v>
      </c>
      <c r="E65" s="44">
        <v>1521931</v>
      </c>
      <c r="F65" s="44">
        <v>15261</v>
      </c>
      <c r="G65" s="44">
        <v>1522132</v>
      </c>
      <c r="H65" s="44">
        <f t="shared" si="21"/>
        <v>154525</v>
      </c>
      <c r="I65" s="44">
        <f t="shared" si="21"/>
        <v>15412315</v>
      </c>
    </row>
    <row r="66" spans="1:9" ht="12" customHeight="1" thickBot="1">
      <c r="A66" s="251" t="s">
        <v>20</v>
      </c>
      <c r="B66" s="252"/>
      <c r="C66" s="253"/>
      <c r="D66" s="53">
        <v>2849</v>
      </c>
      <c r="E66" s="53">
        <v>18329313</v>
      </c>
      <c r="F66" s="53">
        <v>3735</v>
      </c>
      <c r="G66" s="53">
        <v>27993013</v>
      </c>
      <c r="H66" s="53">
        <f t="shared" si="21"/>
        <v>8737</v>
      </c>
      <c r="I66" s="53">
        <f t="shared" si="21"/>
        <v>66955256</v>
      </c>
    </row>
    <row r="67" spans="1:9" ht="12" customHeight="1" thickTop="1">
      <c r="A67" s="254" t="s">
        <v>26</v>
      </c>
      <c r="B67" s="254"/>
      <c r="C67" s="254"/>
      <c r="D67" s="35">
        <f aca="true" t="shared" si="22" ref="D67:I67">SUM(D45,D49,D54:D57,D65,D66)</f>
        <v>34033</v>
      </c>
      <c r="E67" s="35">
        <f t="shared" si="22"/>
        <v>1090523186</v>
      </c>
      <c r="F67" s="35">
        <f t="shared" si="22"/>
        <v>35438</v>
      </c>
      <c r="G67" s="35">
        <f t="shared" si="22"/>
        <v>1093109662</v>
      </c>
      <c r="H67" s="35">
        <f t="shared" si="22"/>
        <v>325212</v>
      </c>
      <c r="I67" s="35">
        <f t="shared" si="22"/>
        <v>11298928126</v>
      </c>
    </row>
  </sheetData>
  <mergeCells count="68">
    <mergeCell ref="A23:C23"/>
    <mergeCell ref="A15:C15"/>
    <mergeCell ref="B25:C25"/>
    <mergeCell ref="B26:C26"/>
    <mergeCell ref="A17:C17"/>
    <mergeCell ref="A24:C24"/>
    <mergeCell ref="A11:C11"/>
    <mergeCell ref="A12:C12"/>
    <mergeCell ref="A5:C5"/>
    <mergeCell ref="A6:C6"/>
    <mergeCell ref="A7:C7"/>
    <mergeCell ref="A8:C8"/>
    <mergeCell ref="A9:C9"/>
    <mergeCell ref="A10:C10"/>
    <mergeCell ref="A34:C34"/>
    <mergeCell ref="A18:C18"/>
    <mergeCell ref="A19:C19"/>
    <mergeCell ref="A20:C20"/>
    <mergeCell ref="A21:C21"/>
    <mergeCell ref="A32:C32"/>
    <mergeCell ref="A33:C33"/>
    <mergeCell ref="A22:C22"/>
    <mergeCell ref="B27:C27"/>
    <mergeCell ref="B28:C28"/>
    <mergeCell ref="T3:U3"/>
    <mergeCell ref="D36:E36"/>
    <mergeCell ref="F36:G36"/>
    <mergeCell ref="A3:C4"/>
    <mergeCell ref="D3:E3"/>
    <mergeCell ref="F3:G3"/>
    <mergeCell ref="H3:I3"/>
    <mergeCell ref="A13:C13"/>
    <mergeCell ref="A14:C14"/>
    <mergeCell ref="A16:C16"/>
    <mergeCell ref="N3:O3"/>
    <mergeCell ref="P3:Q3"/>
    <mergeCell ref="R3:S3"/>
    <mergeCell ref="H36:I36"/>
    <mergeCell ref="J3:K3"/>
    <mergeCell ref="L3:M3"/>
    <mergeCell ref="A36: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B58:C58"/>
    <mergeCell ref="B59:C59"/>
    <mergeCell ref="B60:C60"/>
    <mergeCell ref="B61:C61"/>
    <mergeCell ref="A65:C65"/>
    <mergeCell ref="A66:C66"/>
    <mergeCell ref="A67:C67"/>
  </mergeCells>
  <printOptions/>
  <pageMargins left="0.984251968503937" right="0.3937007874015748" top="0.7874015748031497" bottom="0.5905511811023623" header="0.5118110236220472" footer="0.31496062992125984"/>
  <pageSetup horizontalDpi="600" verticalDpi="600" orientation="portrait" paperSize="9" r:id="rId2"/>
  <headerFooter alignWithMargins="0">
    <oddFooter>&amp;C２９</oddFooter>
  </headerFooter>
  <drawing r:id="rId1"/>
</worksheet>
</file>

<file path=xl/worksheets/sheet4.xml><?xml version="1.0" encoding="utf-8"?>
<worksheet xmlns="http://schemas.openxmlformats.org/spreadsheetml/2006/main" xmlns:r="http://schemas.openxmlformats.org/officeDocument/2006/relationships">
  <dimension ref="A1:X20"/>
  <sheetViews>
    <sheetView workbookViewId="0" topLeftCell="A1">
      <selection activeCell="A1" sqref="A1"/>
    </sheetView>
  </sheetViews>
  <sheetFormatPr defaultColWidth="9.00390625" defaultRowHeight="24" customHeight="1"/>
  <cols>
    <col min="1" max="1" width="9.125" style="22" customWidth="1"/>
    <col min="2" max="2" width="10.50390625" style="22" customWidth="1"/>
    <col min="3" max="3" width="4.875" style="22" customWidth="1"/>
    <col min="4" max="4" width="8.625" style="22" customWidth="1"/>
    <col min="5" max="5" width="6.75390625" style="22" customWidth="1"/>
    <col min="6" max="6" width="4.875" style="22" customWidth="1"/>
    <col min="7" max="7" width="8.625" style="23" customWidth="1"/>
    <col min="8" max="8" width="6.75390625" style="23" customWidth="1"/>
    <col min="9" max="9" width="4.875" style="23" customWidth="1"/>
    <col min="10" max="10" width="8.625" style="23" customWidth="1"/>
    <col min="11" max="11" width="6.75390625" style="23" customWidth="1"/>
    <col min="12" max="12" width="4.875" style="23" customWidth="1"/>
    <col min="13" max="13" width="8.625" style="23" customWidth="1"/>
    <col min="14" max="14" width="6.75390625" style="23" customWidth="1"/>
    <col min="15" max="15" width="4.875" style="23" customWidth="1"/>
    <col min="16" max="16" width="8.625" style="23" customWidth="1"/>
    <col min="17" max="17" width="6.75390625" style="23" customWidth="1"/>
    <col min="18" max="18" width="4.875" style="23" customWidth="1"/>
    <col min="19" max="19" width="8.625" style="23" customWidth="1"/>
    <col min="20" max="20" width="6.75390625" style="23" customWidth="1"/>
    <col min="21" max="21" width="4.875" style="23" customWidth="1"/>
    <col min="22" max="22" width="8.625" style="23" customWidth="1"/>
    <col min="23" max="23" width="6.75390625" style="23" customWidth="1"/>
    <col min="24" max="16384" width="9.00390625" style="23" customWidth="1"/>
  </cols>
  <sheetData>
    <row r="1" spans="1:24" s="18" customFormat="1" ht="24" customHeight="1">
      <c r="A1" s="26" t="s">
        <v>86</v>
      </c>
      <c r="D1" s="1"/>
      <c r="E1" s="1"/>
      <c r="F1" s="1"/>
      <c r="G1" s="1"/>
      <c r="H1" s="1"/>
      <c r="I1" s="1"/>
      <c r="J1" s="1"/>
      <c r="K1" s="1"/>
      <c r="L1" s="1"/>
      <c r="M1" s="1"/>
      <c r="N1" s="1"/>
      <c r="O1" s="1"/>
      <c r="P1" s="1"/>
      <c r="Q1" s="1"/>
      <c r="R1" s="1"/>
      <c r="S1" s="1"/>
      <c r="T1" s="1"/>
      <c r="U1" s="1"/>
      <c r="V1" s="1"/>
      <c r="W1" s="130"/>
      <c r="X1" s="1"/>
    </row>
    <row r="2" spans="1:23" s="18" customFormat="1" ht="24" customHeight="1">
      <c r="A2" s="285"/>
      <c r="B2" s="165" t="s">
        <v>80</v>
      </c>
      <c r="C2" s="282" t="s">
        <v>61</v>
      </c>
      <c r="D2" s="287"/>
      <c r="E2" s="288"/>
      <c r="F2" s="282" t="s">
        <v>62</v>
      </c>
      <c r="G2" s="289"/>
      <c r="H2" s="284"/>
      <c r="I2" s="282" t="s">
        <v>63</v>
      </c>
      <c r="J2" s="289"/>
      <c r="K2" s="284"/>
      <c r="L2" s="282" t="s">
        <v>64</v>
      </c>
      <c r="M2" s="289"/>
      <c r="N2" s="284"/>
      <c r="O2" s="282" t="s">
        <v>65</v>
      </c>
      <c r="P2" s="289"/>
      <c r="Q2" s="284"/>
      <c r="R2" s="282" t="s">
        <v>66</v>
      </c>
      <c r="S2" s="289"/>
      <c r="T2" s="284"/>
      <c r="U2" s="282" t="s">
        <v>67</v>
      </c>
      <c r="V2" s="289"/>
      <c r="W2" s="284"/>
    </row>
    <row r="3" spans="1:23" s="18" customFormat="1" ht="24" customHeight="1">
      <c r="A3" s="286"/>
      <c r="B3" s="164" t="s">
        <v>196</v>
      </c>
      <c r="C3" s="24" t="s">
        <v>81</v>
      </c>
      <c r="D3" s="20" t="s">
        <v>79</v>
      </c>
      <c r="E3" s="20" t="s">
        <v>44</v>
      </c>
      <c r="F3" s="24" t="s">
        <v>81</v>
      </c>
      <c r="G3" s="20" t="s">
        <v>79</v>
      </c>
      <c r="H3" s="20" t="s">
        <v>44</v>
      </c>
      <c r="I3" s="24" t="s">
        <v>81</v>
      </c>
      <c r="J3" s="20" t="s">
        <v>79</v>
      </c>
      <c r="K3" s="20" t="s">
        <v>44</v>
      </c>
      <c r="L3" s="24" t="s">
        <v>81</v>
      </c>
      <c r="M3" s="20" t="s">
        <v>79</v>
      </c>
      <c r="N3" s="20" t="s">
        <v>44</v>
      </c>
      <c r="O3" s="24" t="s">
        <v>81</v>
      </c>
      <c r="P3" s="20" t="s">
        <v>79</v>
      </c>
      <c r="Q3" s="20" t="s">
        <v>44</v>
      </c>
      <c r="R3" s="24" t="s">
        <v>81</v>
      </c>
      <c r="S3" s="20" t="s">
        <v>79</v>
      </c>
      <c r="T3" s="20" t="s">
        <v>44</v>
      </c>
      <c r="U3" s="24" t="s">
        <v>81</v>
      </c>
      <c r="V3" s="20" t="s">
        <v>79</v>
      </c>
      <c r="W3" s="20" t="s">
        <v>44</v>
      </c>
    </row>
    <row r="4" spans="1:23" s="18" customFormat="1" ht="24" customHeight="1">
      <c r="A4" s="93" t="s">
        <v>78</v>
      </c>
      <c r="B4" s="94">
        <v>6150</v>
      </c>
      <c r="C4" s="94">
        <v>419</v>
      </c>
      <c r="D4" s="94">
        <v>507315</v>
      </c>
      <c r="E4" s="95">
        <f aca="true" t="shared" si="0" ref="E4:E9">ROUND(D4/($B4*C4),4)</f>
        <v>0.1969</v>
      </c>
      <c r="F4" s="94">
        <v>462</v>
      </c>
      <c r="G4" s="94">
        <v>1618127</v>
      </c>
      <c r="H4" s="95">
        <f aca="true" t="shared" si="1" ref="H4:H9">ROUND(G4/($B4*F4),4)</f>
        <v>0.5695</v>
      </c>
      <c r="I4" s="94">
        <v>465</v>
      </c>
      <c r="J4" s="94">
        <v>1372504</v>
      </c>
      <c r="K4" s="95">
        <f aca="true" t="shared" si="2" ref="K4:K9">ROUND(J4/($B4*I4),4)</f>
        <v>0.4799</v>
      </c>
      <c r="L4" s="94">
        <v>438</v>
      </c>
      <c r="M4" s="94">
        <v>1180066</v>
      </c>
      <c r="N4" s="95">
        <f aca="true" t="shared" si="3" ref="N4:N9">ROUND(M4/($B4*L4),4)</f>
        <v>0.4381</v>
      </c>
      <c r="O4" s="94">
        <v>402</v>
      </c>
      <c r="P4" s="94">
        <v>1093357</v>
      </c>
      <c r="Q4" s="95">
        <f aca="true" t="shared" si="4" ref="Q4:Q9">ROUND(P4/($B4*O4),4)</f>
        <v>0.4422</v>
      </c>
      <c r="R4" s="94">
        <v>400</v>
      </c>
      <c r="S4" s="94">
        <v>1033940</v>
      </c>
      <c r="T4" s="95">
        <f aca="true" t="shared" si="5" ref="T4:T9">ROUND(S4/($B4*R4),4)</f>
        <v>0.4203</v>
      </c>
      <c r="U4" s="94">
        <v>405</v>
      </c>
      <c r="V4" s="94">
        <v>1034913</v>
      </c>
      <c r="W4" s="95">
        <f aca="true" t="shared" si="6" ref="W4:W9">ROUND(V4/($B4*U4),4)</f>
        <v>0.4155</v>
      </c>
    </row>
    <row r="5" spans="1:23" s="18" customFormat="1" ht="24" customHeight="1">
      <c r="A5" s="96" t="s">
        <v>73</v>
      </c>
      <c r="B5" s="97">
        <v>16580</v>
      </c>
      <c r="C5" s="97">
        <v>947</v>
      </c>
      <c r="D5" s="97">
        <v>3083786</v>
      </c>
      <c r="E5" s="98">
        <f t="shared" si="0"/>
        <v>0.1964</v>
      </c>
      <c r="F5" s="97">
        <v>1100</v>
      </c>
      <c r="G5" s="97">
        <v>6137703</v>
      </c>
      <c r="H5" s="98">
        <f t="shared" si="1"/>
        <v>0.3365</v>
      </c>
      <c r="I5" s="97">
        <v>1171</v>
      </c>
      <c r="J5" s="97">
        <v>6813748</v>
      </c>
      <c r="K5" s="98">
        <f t="shared" si="2"/>
        <v>0.3509</v>
      </c>
      <c r="L5" s="97">
        <v>1261</v>
      </c>
      <c r="M5" s="97">
        <v>6620828</v>
      </c>
      <c r="N5" s="98">
        <f t="shared" si="3"/>
        <v>0.3167</v>
      </c>
      <c r="O5" s="97">
        <v>1301</v>
      </c>
      <c r="P5" s="97">
        <v>7318766</v>
      </c>
      <c r="Q5" s="98">
        <f t="shared" si="4"/>
        <v>0.3393</v>
      </c>
      <c r="R5" s="97">
        <v>1358</v>
      </c>
      <c r="S5" s="97">
        <v>7077668</v>
      </c>
      <c r="T5" s="98">
        <f t="shared" si="5"/>
        <v>0.3143</v>
      </c>
      <c r="U5" s="97">
        <v>1404</v>
      </c>
      <c r="V5" s="97">
        <v>7684229</v>
      </c>
      <c r="W5" s="98">
        <f t="shared" si="6"/>
        <v>0.3301</v>
      </c>
    </row>
    <row r="6" spans="1:23" s="18" customFormat="1" ht="24" customHeight="1">
      <c r="A6" s="96" t="s">
        <v>74</v>
      </c>
      <c r="B6" s="97">
        <v>19480</v>
      </c>
      <c r="C6" s="97">
        <v>737</v>
      </c>
      <c r="D6" s="99">
        <v>3911774</v>
      </c>
      <c r="E6" s="98">
        <f t="shared" si="0"/>
        <v>0.2725</v>
      </c>
      <c r="F6" s="97">
        <v>847</v>
      </c>
      <c r="G6" s="97">
        <v>6176702</v>
      </c>
      <c r="H6" s="98">
        <f t="shared" si="1"/>
        <v>0.3744</v>
      </c>
      <c r="I6" s="97">
        <v>885</v>
      </c>
      <c r="J6" s="97">
        <v>6816892</v>
      </c>
      <c r="K6" s="98">
        <f t="shared" si="2"/>
        <v>0.3954</v>
      </c>
      <c r="L6" s="97">
        <v>963</v>
      </c>
      <c r="M6" s="97">
        <v>7235103</v>
      </c>
      <c r="N6" s="98">
        <f t="shared" si="3"/>
        <v>0.3857</v>
      </c>
      <c r="O6" s="97">
        <v>1014</v>
      </c>
      <c r="P6" s="97">
        <v>8088776</v>
      </c>
      <c r="Q6" s="98">
        <f t="shared" si="4"/>
        <v>0.4095</v>
      </c>
      <c r="R6" s="97">
        <v>1065</v>
      </c>
      <c r="S6" s="97">
        <v>7812770</v>
      </c>
      <c r="T6" s="98">
        <f t="shared" si="5"/>
        <v>0.3766</v>
      </c>
      <c r="U6" s="97">
        <v>1091</v>
      </c>
      <c r="V6" s="97">
        <v>8598943</v>
      </c>
      <c r="W6" s="98">
        <f t="shared" si="6"/>
        <v>0.4046</v>
      </c>
    </row>
    <row r="7" spans="1:23" s="18" customFormat="1" ht="24" customHeight="1">
      <c r="A7" s="96" t="s">
        <v>75</v>
      </c>
      <c r="B7" s="97">
        <v>26750</v>
      </c>
      <c r="C7" s="97">
        <v>472</v>
      </c>
      <c r="D7" s="97">
        <v>4027718</v>
      </c>
      <c r="E7" s="98">
        <f t="shared" si="0"/>
        <v>0.319</v>
      </c>
      <c r="F7" s="97">
        <v>567</v>
      </c>
      <c r="G7" s="97">
        <v>5654445</v>
      </c>
      <c r="H7" s="98">
        <f t="shared" si="1"/>
        <v>0.3728</v>
      </c>
      <c r="I7" s="97">
        <v>588</v>
      </c>
      <c r="J7" s="97">
        <v>6664896</v>
      </c>
      <c r="K7" s="98">
        <f t="shared" si="2"/>
        <v>0.4237</v>
      </c>
      <c r="L7" s="97">
        <v>620</v>
      </c>
      <c r="M7" s="97">
        <v>6474165</v>
      </c>
      <c r="N7" s="98">
        <f t="shared" si="3"/>
        <v>0.3904</v>
      </c>
      <c r="O7" s="97">
        <v>648</v>
      </c>
      <c r="P7" s="97">
        <v>7672479</v>
      </c>
      <c r="Q7" s="98">
        <f t="shared" si="4"/>
        <v>0.4426</v>
      </c>
      <c r="R7" s="97">
        <v>653</v>
      </c>
      <c r="S7" s="97">
        <v>6968498</v>
      </c>
      <c r="T7" s="98">
        <f t="shared" si="5"/>
        <v>0.3989</v>
      </c>
      <c r="U7" s="97">
        <v>644</v>
      </c>
      <c r="V7" s="97">
        <v>7429950</v>
      </c>
      <c r="W7" s="98">
        <f t="shared" si="6"/>
        <v>0.4313</v>
      </c>
    </row>
    <row r="8" spans="1:23" s="18" customFormat="1" ht="24" customHeight="1">
      <c r="A8" s="96" t="s">
        <v>76</v>
      </c>
      <c r="B8" s="97">
        <v>30600</v>
      </c>
      <c r="C8" s="97">
        <v>438</v>
      </c>
      <c r="D8" s="97">
        <v>3999145</v>
      </c>
      <c r="E8" s="98">
        <f t="shared" si="0"/>
        <v>0.2984</v>
      </c>
      <c r="F8" s="97">
        <v>504</v>
      </c>
      <c r="G8" s="97">
        <v>5514002</v>
      </c>
      <c r="H8" s="98">
        <f t="shared" si="1"/>
        <v>0.3575</v>
      </c>
      <c r="I8" s="97">
        <v>488</v>
      </c>
      <c r="J8" s="97">
        <v>6055561</v>
      </c>
      <c r="K8" s="98">
        <f t="shared" si="2"/>
        <v>0.4055</v>
      </c>
      <c r="L8" s="97">
        <v>530</v>
      </c>
      <c r="M8" s="97">
        <v>6312427</v>
      </c>
      <c r="N8" s="98">
        <f t="shared" si="3"/>
        <v>0.3892</v>
      </c>
      <c r="O8" s="97">
        <v>536</v>
      </c>
      <c r="P8" s="97">
        <v>7521042</v>
      </c>
      <c r="Q8" s="98">
        <f t="shared" si="4"/>
        <v>0.4586</v>
      </c>
      <c r="R8" s="97">
        <v>533</v>
      </c>
      <c r="S8" s="97">
        <v>6602470</v>
      </c>
      <c r="T8" s="98">
        <f t="shared" si="5"/>
        <v>0.4048</v>
      </c>
      <c r="U8" s="97">
        <v>541</v>
      </c>
      <c r="V8" s="97">
        <v>6744072</v>
      </c>
      <c r="W8" s="98">
        <f t="shared" si="6"/>
        <v>0.4074</v>
      </c>
    </row>
    <row r="9" spans="1:23" s="18" customFormat="1" ht="24" customHeight="1">
      <c r="A9" s="100" t="s">
        <v>77</v>
      </c>
      <c r="B9" s="101">
        <v>35830</v>
      </c>
      <c r="C9" s="101">
        <v>374</v>
      </c>
      <c r="D9" s="101">
        <v>3693873</v>
      </c>
      <c r="E9" s="102">
        <f t="shared" si="0"/>
        <v>0.2757</v>
      </c>
      <c r="F9" s="101">
        <v>424</v>
      </c>
      <c r="G9" s="101">
        <v>5278903</v>
      </c>
      <c r="H9" s="102">
        <f t="shared" si="1"/>
        <v>0.3475</v>
      </c>
      <c r="I9" s="101">
        <v>414</v>
      </c>
      <c r="J9" s="101">
        <v>5523779</v>
      </c>
      <c r="K9" s="102">
        <f t="shared" si="2"/>
        <v>0.3724</v>
      </c>
      <c r="L9" s="101">
        <v>444</v>
      </c>
      <c r="M9" s="101">
        <v>5939043</v>
      </c>
      <c r="N9" s="102">
        <f t="shared" si="3"/>
        <v>0.3733</v>
      </c>
      <c r="O9" s="101">
        <v>466</v>
      </c>
      <c r="P9" s="101">
        <v>6909331</v>
      </c>
      <c r="Q9" s="102">
        <f t="shared" si="4"/>
        <v>0.4138</v>
      </c>
      <c r="R9" s="101">
        <v>456</v>
      </c>
      <c r="S9" s="101">
        <v>6844271</v>
      </c>
      <c r="T9" s="102">
        <f t="shared" si="5"/>
        <v>0.4189</v>
      </c>
      <c r="U9" s="101">
        <v>472</v>
      </c>
      <c r="V9" s="101">
        <v>7173258</v>
      </c>
      <c r="W9" s="102">
        <f t="shared" si="6"/>
        <v>0.4242</v>
      </c>
    </row>
    <row r="10" spans="1:23" s="18" customFormat="1" ht="24" customHeight="1">
      <c r="A10" s="67" t="s">
        <v>85</v>
      </c>
      <c r="B10" s="21"/>
      <c r="C10" s="21">
        <f aca="true" t="shared" si="7" ref="C10:P10">SUM(C4:C9)</f>
        <v>3387</v>
      </c>
      <c r="D10" s="21">
        <f t="shared" si="7"/>
        <v>19223611</v>
      </c>
      <c r="E10" s="25">
        <f>ROUND(D10/($B4*C4+$B5*C5+$B6*C6+$B7*C7+$B8*C8+$B9*C9),4)</f>
        <v>0.2668</v>
      </c>
      <c r="F10" s="21">
        <f t="shared" si="7"/>
        <v>3904</v>
      </c>
      <c r="G10" s="21">
        <f t="shared" si="7"/>
        <v>30379882</v>
      </c>
      <c r="H10" s="25">
        <f>ROUND(G10/($B4*F4+$B5*F5+$B6*F6+$B7*F7+$B8*F8+$B9*F9),4)</f>
        <v>0.3644</v>
      </c>
      <c r="I10" s="21">
        <f t="shared" si="7"/>
        <v>4011</v>
      </c>
      <c r="J10" s="21">
        <f t="shared" si="7"/>
        <v>33247380</v>
      </c>
      <c r="K10" s="25">
        <f>ROUND(J10/($B4*I4+$B5*I5+$B6*I6+$B7*I7+$B8*I8+$B9*I9),4)</f>
        <v>0.3911</v>
      </c>
      <c r="L10" s="21">
        <f t="shared" si="7"/>
        <v>4256</v>
      </c>
      <c r="M10" s="21">
        <f t="shared" si="7"/>
        <v>33761632</v>
      </c>
      <c r="N10" s="25">
        <f>ROUND(M10/($B4*L4+$B5*L5+$B6*L6+$B7*L7+$B8*L8+$B9*L9),4)</f>
        <v>0.3707</v>
      </c>
      <c r="O10" s="21">
        <f t="shared" si="7"/>
        <v>4367</v>
      </c>
      <c r="P10" s="21">
        <f t="shared" si="7"/>
        <v>38603751</v>
      </c>
      <c r="Q10" s="25">
        <f>ROUND(P10/($B4*O4+$B5*O5+$B6*O6+$B7*O7+$B8*O8+$B9*O9),4)</f>
        <v>0.4097</v>
      </c>
      <c r="R10" s="21">
        <f>SUM(R4:R9)</f>
        <v>4465</v>
      </c>
      <c r="S10" s="21">
        <f>SUM(S4:S9)</f>
        <v>36339617</v>
      </c>
      <c r="T10" s="25">
        <f>ROUND(S10/($B4*R4+$B5*R5+$B6*R6+$B7*R7+$B8*R8+$B9*R9),4)</f>
        <v>0.3792</v>
      </c>
      <c r="U10" s="21">
        <f>SUM(U4:U9)</f>
        <v>4557</v>
      </c>
      <c r="V10" s="21">
        <f>SUM(V4:V9)</f>
        <v>38665365</v>
      </c>
      <c r="W10" s="25">
        <f>ROUND(V10/($B4*U4+$B5*U5+$B6*U6+$B7*U7+$B8*U8+$B9*U9),4)</f>
        <v>0.3957</v>
      </c>
    </row>
    <row r="11" ht="24" customHeight="1" thickBot="1"/>
    <row r="12" spans="1:20" ht="24" customHeight="1">
      <c r="A12" s="285"/>
      <c r="B12" s="165" t="s">
        <v>80</v>
      </c>
      <c r="C12" s="290" t="s">
        <v>68</v>
      </c>
      <c r="D12" s="231"/>
      <c r="E12" s="291"/>
      <c r="F12" s="282" t="s">
        <v>69</v>
      </c>
      <c r="G12" s="283"/>
      <c r="H12" s="284"/>
      <c r="I12" s="282" t="s">
        <v>70</v>
      </c>
      <c r="J12" s="283"/>
      <c r="K12" s="284"/>
      <c r="L12" s="282" t="s">
        <v>71</v>
      </c>
      <c r="M12" s="283"/>
      <c r="N12" s="284"/>
      <c r="O12" s="290" t="s">
        <v>72</v>
      </c>
      <c r="P12" s="292"/>
      <c r="Q12" s="293"/>
      <c r="R12" s="294" t="s">
        <v>46</v>
      </c>
      <c r="S12" s="295"/>
      <c r="T12" s="296"/>
    </row>
    <row r="13" spans="1:20" ht="24" customHeight="1">
      <c r="A13" s="286"/>
      <c r="B13" s="164" t="s">
        <v>196</v>
      </c>
      <c r="C13" s="24" t="s">
        <v>81</v>
      </c>
      <c r="D13" s="20" t="s">
        <v>79</v>
      </c>
      <c r="E13" s="20" t="s">
        <v>44</v>
      </c>
      <c r="F13" s="24" t="s">
        <v>81</v>
      </c>
      <c r="G13" s="20" t="s">
        <v>79</v>
      </c>
      <c r="H13" s="20" t="s">
        <v>44</v>
      </c>
      <c r="I13" s="24" t="s">
        <v>81</v>
      </c>
      <c r="J13" s="20" t="s">
        <v>79</v>
      </c>
      <c r="K13" s="20" t="s">
        <v>44</v>
      </c>
      <c r="L13" s="24" t="s">
        <v>81</v>
      </c>
      <c r="M13" s="20" t="s">
        <v>79</v>
      </c>
      <c r="N13" s="20" t="s">
        <v>44</v>
      </c>
      <c r="O13" s="24" t="s">
        <v>81</v>
      </c>
      <c r="P13" s="20" t="s">
        <v>79</v>
      </c>
      <c r="Q13" s="19" t="s">
        <v>44</v>
      </c>
      <c r="R13" s="30" t="s">
        <v>81</v>
      </c>
      <c r="S13" s="20" t="s">
        <v>79</v>
      </c>
      <c r="T13" s="31" t="s">
        <v>44</v>
      </c>
    </row>
    <row r="14" spans="1:20" ht="24" customHeight="1">
      <c r="A14" s="93" t="s">
        <v>78</v>
      </c>
      <c r="B14" s="94">
        <v>6150</v>
      </c>
      <c r="C14" s="103">
        <v>409</v>
      </c>
      <c r="D14" s="94">
        <v>976818</v>
      </c>
      <c r="E14" s="95">
        <f aca="true" t="shared" si="8" ref="E14:E19">ROUND(D14/($B4*C14),4)</f>
        <v>0.3883</v>
      </c>
      <c r="F14" s="94">
        <v>413</v>
      </c>
      <c r="G14" s="94">
        <v>1001360</v>
      </c>
      <c r="H14" s="95">
        <f aca="true" t="shared" si="9" ref="H14:H19">ROUND(G14/($B14*F14),4)</f>
        <v>0.3942</v>
      </c>
      <c r="I14" s="94">
        <v>407</v>
      </c>
      <c r="J14" s="104">
        <v>960604</v>
      </c>
      <c r="K14" s="95">
        <f aca="true" t="shared" si="10" ref="K14:K19">ROUND(J14/($B14*I14),4)</f>
        <v>0.3838</v>
      </c>
      <c r="L14" s="104">
        <v>404</v>
      </c>
      <c r="M14" s="104">
        <v>1003897</v>
      </c>
      <c r="N14" s="95">
        <f aca="true" t="shared" si="11" ref="N14:N19">ROUND(M14/($B14*L14),4)</f>
        <v>0.404</v>
      </c>
      <c r="O14" s="104">
        <v>396</v>
      </c>
      <c r="P14" s="104">
        <v>1029313</v>
      </c>
      <c r="Q14" s="105">
        <f aca="true" t="shared" si="12" ref="Q14:Q19">ROUND(P14/($B14*O14),4)</f>
        <v>0.4226</v>
      </c>
      <c r="R14" s="106">
        <f>ROUND(AVERAGE(O14,L14,I14,F14,C14,U4,R4,O4,L4,I4,F4,C4),0)</f>
        <v>418</v>
      </c>
      <c r="S14" s="104">
        <f>ROUND(AVERAGE(P14,M14,J14,G14,D14,V4,S4,P4,M4,J4,G4,D4),0)</f>
        <v>1067685</v>
      </c>
      <c r="T14" s="107">
        <f aca="true" t="shared" si="13" ref="T14:T19">ROUND(S14/($B14*R14),4)</f>
        <v>0.4153</v>
      </c>
    </row>
    <row r="15" spans="1:20" ht="24" customHeight="1">
      <c r="A15" s="96" t="s">
        <v>73</v>
      </c>
      <c r="B15" s="97">
        <v>16580</v>
      </c>
      <c r="C15" s="108">
        <v>1468</v>
      </c>
      <c r="D15" s="97">
        <v>7402749</v>
      </c>
      <c r="E15" s="98">
        <f t="shared" si="8"/>
        <v>0.3041</v>
      </c>
      <c r="F15" s="97">
        <v>1477</v>
      </c>
      <c r="G15" s="97">
        <v>7646374</v>
      </c>
      <c r="H15" s="98">
        <f t="shared" si="9"/>
        <v>0.3122</v>
      </c>
      <c r="I15" s="97">
        <v>1518</v>
      </c>
      <c r="J15" s="109">
        <v>7205122</v>
      </c>
      <c r="K15" s="98">
        <f t="shared" si="10"/>
        <v>0.2863</v>
      </c>
      <c r="L15" s="109">
        <v>1535</v>
      </c>
      <c r="M15" s="109">
        <v>7449793</v>
      </c>
      <c r="N15" s="98">
        <f t="shared" si="11"/>
        <v>0.2927</v>
      </c>
      <c r="O15" s="109">
        <v>1637</v>
      </c>
      <c r="P15" s="109">
        <v>8749055</v>
      </c>
      <c r="Q15" s="110">
        <f t="shared" si="12"/>
        <v>0.3224</v>
      </c>
      <c r="R15" s="111">
        <f aca="true" t="shared" si="14" ref="R15:S20">ROUND(AVERAGE(O15,L15,I15,F15,C15,U5,R5,O5,L5,I5,F5,C5),0)</f>
        <v>1348</v>
      </c>
      <c r="S15" s="109">
        <f t="shared" si="14"/>
        <v>6932485</v>
      </c>
      <c r="T15" s="112">
        <f t="shared" si="13"/>
        <v>0.3102</v>
      </c>
    </row>
    <row r="16" spans="1:20" ht="24" customHeight="1">
      <c r="A16" s="96" t="s">
        <v>74</v>
      </c>
      <c r="B16" s="97">
        <v>19480</v>
      </c>
      <c r="C16" s="108">
        <v>1152</v>
      </c>
      <c r="D16" s="97">
        <v>8616319</v>
      </c>
      <c r="E16" s="98">
        <f t="shared" si="8"/>
        <v>0.384</v>
      </c>
      <c r="F16" s="97">
        <v>1171</v>
      </c>
      <c r="G16" s="97">
        <v>9100389</v>
      </c>
      <c r="H16" s="98">
        <f t="shared" si="9"/>
        <v>0.3989</v>
      </c>
      <c r="I16" s="97">
        <v>1154</v>
      </c>
      <c r="J16" s="109">
        <v>8036708</v>
      </c>
      <c r="K16" s="98">
        <f t="shared" si="10"/>
        <v>0.3575</v>
      </c>
      <c r="L16" s="109">
        <v>1112</v>
      </c>
      <c r="M16" s="109">
        <v>8239300</v>
      </c>
      <c r="N16" s="98">
        <f t="shared" si="11"/>
        <v>0.3804</v>
      </c>
      <c r="O16" s="109">
        <v>1191</v>
      </c>
      <c r="P16" s="109">
        <v>10366852</v>
      </c>
      <c r="Q16" s="110">
        <f t="shared" si="12"/>
        <v>0.4468</v>
      </c>
      <c r="R16" s="111">
        <f t="shared" si="14"/>
        <v>1032</v>
      </c>
      <c r="S16" s="109">
        <f t="shared" si="14"/>
        <v>7750044</v>
      </c>
      <c r="T16" s="112">
        <f t="shared" si="13"/>
        <v>0.3855</v>
      </c>
    </row>
    <row r="17" spans="1:20" ht="24" customHeight="1">
      <c r="A17" s="96" t="s">
        <v>75</v>
      </c>
      <c r="B17" s="97">
        <v>26750</v>
      </c>
      <c r="C17" s="108">
        <v>666</v>
      </c>
      <c r="D17" s="97">
        <v>7017084</v>
      </c>
      <c r="E17" s="98">
        <f t="shared" si="8"/>
        <v>0.3939</v>
      </c>
      <c r="F17" s="97">
        <v>675</v>
      </c>
      <c r="G17" s="97">
        <v>7256600</v>
      </c>
      <c r="H17" s="98">
        <f t="shared" si="9"/>
        <v>0.4019</v>
      </c>
      <c r="I17" s="97">
        <v>674</v>
      </c>
      <c r="J17" s="109">
        <v>7132054</v>
      </c>
      <c r="K17" s="98">
        <f t="shared" si="10"/>
        <v>0.3956</v>
      </c>
      <c r="L17" s="109">
        <v>643</v>
      </c>
      <c r="M17" s="109">
        <v>6941110</v>
      </c>
      <c r="N17" s="98">
        <f t="shared" si="11"/>
        <v>0.4035</v>
      </c>
      <c r="O17" s="109">
        <v>712</v>
      </c>
      <c r="P17" s="109">
        <v>8701897</v>
      </c>
      <c r="Q17" s="110">
        <f t="shared" si="12"/>
        <v>0.4569</v>
      </c>
      <c r="R17" s="111">
        <f t="shared" si="14"/>
        <v>630</v>
      </c>
      <c r="S17" s="109">
        <f t="shared" si="14"/>
        <v>6828408</v>
      </c>
      <c r="T17" s="112">
        <f t="shared" si="13"/>
        <v>0.4052</v>
      </c>
    </row>
    <row r="18" spans="1:20" ht="24" customHeight="1">
      <c r="A18" s="96" t="s">
        <v>76</v>
      </c>
      <c r="B18" s="97">
        <v>30600</v>
      </c>
      <c r="C18" s="108">
        <v>530</v>
      </c>
      <c r="D18" s="97">
        <v>6401888</v>
      </c>
      <c r="E18" s="98">
        <f t="shared" si="8"/>
        <v>0.3947</v>
      </c>
      <c r="F18" s="97">
        <v>523</v>
      </c>
      <c r="G18" s="97">
        <v>5947120</v>
      </c>
      <c r="H18" s="98">
        <f t="shared" si="9"/>
        <v>0.3716</v>
      </c>
      <c r="I18" s="97">
        <v>544</v>
      </c>
      <c r="J18" s="109">
        <v>6146274</v>
      </c>
      <c r="K18" s="98">
        <f t="shared" si="10"/>
        <v>0.3692</v>
      </c>
      <c r="L18" s="109">
        <v>550</v>
      </c>
      <c r="M18" s="109">
        <v>6432451</v>
      </c>
      <c r="N18" s="98">
        <f t="shared" si="11"/>
        <v>0.3822</v>
      </c>
      <c r="O18" s="109">
        <v>592</v>
      </c>
      <c r="P18" s="109">
        <v>8217370</v>
      </c>
      <c r="Q18" s="110">
        <f t="shared" si="12"/>
        <v>0.4536</v>
      </c>
      <c r="R18" s="111">
        <f t="shared" si="14"/>
        <v>526</v>
      </c>
      <c r="S18" s="109">
        <f t="shared" si="14"/>
        <v>6324485</v>
      </c>
      <c r="T18" s="112">
        <f t="shared" si="13"/>
        <v>0.3929</v>
      </c>
    </row>
    <row r="19" spans="1:20" ht="24" customHeight="1">
      <c r="A19" s="100" t="s">
        <v>77</v>
      </c>
      <c r="B19" s="101">
        <v>35830</v>
      </c>
      <c r="C19" s="113">
        <v>475</v>
      </c>
      <c r="D19" s="101">
        <v>7292426</v>
      </c>
      <c r="E19" s="102">
        <f t="shared" si="8"/>
        <v>0.4285</v>
      </c>
      <c r="F19" s="101">
        <v>477</v>
      </c>
      <c r="G19" s="101">
        <v>7477937</v>
      </c>
      <c r="H19" s="102">
        <f t="shared" si="9"/>
        <v>0.4375</v>
      </c>
      <c r="I19" s="101">
        <v>461</v>
      </c>
      <c r="J19" s="114">
        <v>7061879</v>
      </c>
      <c r="K19" s="102">
        <f t="shared" si="10"/>
        <v>0.4275</v>
      </c>
      <c r="L19" s="114">
        <v>431</v>
      </c>
      <c r="M19" s="114">
        <v>6514313</v>
      </c>
      <c r="N19" s="102">
        <f t="shared" si="11"/>
        <v>0.4218</v>
      </c>
      <c r="O19" s="114">
        <v>459</v>
      </c>
      <c r="P19" s="114">
        <v>7991583</v>
      </c>
      <c r="Q19" s="115">
        <f t="shared" si="12"/>
        <v>0.4859</v>
      </c>
      <c r="R19" s="116">
        <f t="shared" si="14"/>
        <v>446</v>
      </c>
      <c r="S19" s="114">
        <f t="shared" si="14"/>
        <v>6475050</v>
      </c>
      <c r="T19" s="117">
        <f t="shared" si="13"/>
        <v>0.4052</v>
      </c>
    </row>
    <row r="20" spans="1:20" ht="24" customHeight="1" thickBot="1">
      <c r="A20" s="67" t="s">
        <v>85</v>
      </c>
      <c r="B20" s="21"/>
      <c r="C20" s="21">
        <f>SUM(C14:C19)</f>
        <v>4700</v>
      </c>
      <c r="D20" s="21">
        <f>SUM(D14:D19)</f>
        <v>37707284</v>
      </c>
      <c r="E20" s="25">
        <f>ROUND(D20/($B4*C14+$B5*C15+$B6*C16+$B7*C17+$B8*C18+$B9*C19),4)</f>
        <v>0.3758</v>
      </c>
      <c r="F20" s="21">
        <f>SUM(F14:F19)</f>
        <v>4736</v>
      </c>
      <c r="G20" s="21">
        <f>SUM(G14:G19)</f>
        <v>38429780</v>
      </c>
      <c r="H20" s="25">
        <f>ROUND(G20/($B14*F14+$B15*F15+$B16*F16+$B17*F17+$B18*F18+$B19*F19),4)</f>
        <v>0.3805</v>
      </c>
      <c r="I20" s="21">
        <f>SUM(I14:I19)</f>
        <v>4758</v>
      </c>
      <c r="J20" s="21">
        <f>SUM(J14:J19)</f>
        <v>36542641</v>
      </c>
      <c r="K20" s="25">
        <f>ROUND(J20/($B14*I14+$B15*I15+$B16*I16+$B17*I17+$B18*I18+$B19*I19),4)</f>
        <v>0.3606</v>
      </c>
      <c r="L20" s="21">
        <f>SUM(L14:L19)</f>
        <v>4675</v>
      </c>
      <c r="M20" s="21">
        <f>SUM(M14:M19)</f>
        <v>36580864</v>
      </c>
      <c r="N20" s="25">
        <f>ROUND(M20/($B14*L14+$B15*L15+$B16*L16+$B17*L17+$B18*L18+$B19*L19),4)</f>
        <v>0.3692</v>
      </c>
      <c r="O20" s="21">
        <f>SUM(O14:O19)</f>
        <v>4987</v>
      </c>
      <c r="P20" s="21">
        <f>SUM(P14:P19)</f>
        <v>45056070</v>
      </c>
      <c r="Q20" s="29">
        <f>ROUND(P20/($B14*O14+$B15*O15+$B16*O16+$B17*O17+$B18*O18+$B19*O19),4)</f>
        <v>0.4235</v>
      </c>
      <c r="R20" s="32">
        <f t="shared" si="14"/>
        <v>4400</v>
      </c>
      <c r="S20" s="33">
        <f t="shared" si="14"/>
        <v>35378156</v>
      </c>
      <c r="T20" s="34">
        <f>ROUND(S20/($B14*R14+$B15*R15+$B16*R16+$B17*R17+$B18*R18+$B19*R19),4)</f>
        <v>0.3766</v>
      </c>
    </row>
  </sheetData>
  <mergeCells count="15">
    <mergeCell ref="O2:Q2"/>
    <mergeCell ref="R2:T2"/>
    <mergeCell ref="U2:W2"/>
    <mergeCell ref="C12:E12"/>
    <mergeCell ref="O12:Q12"/>
    <mergeCell ref="R12:T12"/>
    <mergeCell ref="I2:K2"/>
    <mergeCell ref="L2:N2"/>
    <mergeCell ref="F12:H12"/>
    <mergeCell ref="I12:K12"/>
    <mergeCell ref="L12:N12"/>
    <mergeCell ref="A12:A13"/>
    <mergeCell ref="C2:E2"/>
    <mergeCell ref="F2:H2"/>
    <mergeCell ref="A2:A3"/>
  </mergeCells>
  <printOptions/>
  <pageMargins left="0.984251968503937" right="0.984251968503937" top="0.7874015748031497" bottom="0.5905511811023623" header="0.5118110236220472" footer="0.31496062992125984"/>
  <pageSetup horizontalDpi="600" verticalDpi="600" orientation="portrait" paperSize="9" r:id="rId2"/>
  <headerFooter alignWithMargins="0">
    <oddFooter>&amp;C３０</oddFooter>
  </headerFooter>
  <drawing r:id="rId1"/>
</worksheet>
</file>

<file path=xl/worksheets/sheet5.xml><?xml version="1.0" encoding="utf-8"?>
<worksheet xmlns="http://schemas.openxmlformats.org/spreadsheetml/2006/main" xmlns:r="http://schemas.openxmlformats.org/officeDocument/2006/relationships">
  <dimension ref="A1:AE46"/>
  <sheetViews>
    <sheetView workbookViewId="0" topLeftCell="A1">
      <selection activeCell="A1" sqref="A1"/>
    </sheetView>
  </sheetViews>
  <sheetFormatPr defaultColWidth="9.00390625" defaultRowHeight="13.5"/>
  <cols>
    <col min="1" max="45" width="2.75390625" style="118" customWidth="1"/>
    <col min="46" max="16384" width="9.00390625" style="118" customWidth="1"/>
  </cols>
  <sheetData>
    <row r="1" spans="1:2" s="59" customFormat="1" ht="18" customHeight="1">
      <c r="A1" s="60" t="s">
        <v>104</v>
      </c>
      <c r="B1" s="60"/>
    </row>
    <row r="2" spans="1:2" ht="13.5" customHeight="1">
      <c r="A2" s="68" t="s">
        <v>168</v>
      </c>
      <c r="B2" s="68"/>
    </row>
    <row r="3" spans="1:2" ht="13.5" customHeight="1">
      <c r="A3" s="68"/>
      <c r="B3" s="68"/>
    </row>
    <row r="4" spans="1:31" s="142" customFormat="1" ht="18" customHeight="1">
      <c r="A4" s="140"/>
      <c r="B4" s="298"/>
      <c r="C4" s="298"/>
      <c r="D4" s="298"/>
      <c r="E4" s="298"/>
      <c r="F4" s="298"/>
      <c r="G4" s="298"/>
      <c r="H4" s="298"/>
      <c r="I4" s="298"/>
      <c r="J4" s="298"/>
      <c r="K4" s="298" t="s">
        <v>152</v>
      </c>
      <c r="L4" s="298"/>
      <c r="M4" s="298"/>
      <c r="N4" s="298"/>
      <c r="O4" s="298"/>
      <c r="P4" s="298"/>
      <c r="Q4" s="298"/>
      <c r="R4" s="298" t="s">
        <v>103</v>
      </c>
      <c r="S4" s="298"/>
      <c r="T4" s="298"/>
      <c r="U4" s="298"/>
      <c r="V4" s="298"/>
      <c r="W4" s="298"/>
      <c r="X4" s="298"/>
      <c r="Y4" s="298" t="s">
        <v>154</v>
      </c>
      <c r="Z4" s="298"/>
      <c r="AA4" s="298"/>
      <c r="AB4" s="298"/>
      <c r="AC4" s="298"/>
      <c r="AD4" s="298"/>
      <c r="AE4" s="298"/>
    </row>
    <row r="5" spans="1:31" s="142" customFormat="1" ht="18" customHeight="1">
      <c r="A5" s="140"/>
      <c r="B5" s="298" t="s">
        <v>170</v>
      </c>
      <c r="C5" s="298"/>
      <c r="D5" s="298"/>
      <c r="E5" s="298"/>
      <c r="F5" s="298"/>
      <c r="G5" s="298"/>
      <c r="H5" s="298"/>
      <c r="I5" s="298"/>
      <c r="J5" s="298"/>
      <c r="K5" s="297">
        <v>59</v>
      </c>
      <c r="L5" s="297"/>
      <c r="M5" s="297"/>
      <c r="N5" s="297"/>
      <c r="O5" s="297"/>
      <c r="P5" s="297"/>
      <c r="Q5" s="297"/>
      <c r="R5" s="297">
        <v>821</v>
      </c>
      <c r="S5" s="297"/>
      <c r="T5" s="297"/>
      <c r="U5" s="297"/>
      <c r="V5" s="297"/>
      <c r="W5" s="297"/>
      <c r="X5" s="297"/>
      <c r="Y5" s="297">
        <f>SUM(K5:X5)</f>
        <v>880</v>
      </c>
      <c r="Z5" s="297"/>
      <c r="AA5" s="297"/>
      <c r="AB5" s="297"/>
      <c r="AC5" s="297"/>
      <c r="AD5" s="297"/>
      <c r="AE5" s="297"/>
    </row>
    <row r="6" spans="1:31" s="142" customFormat="1" ht="18" customHeight="1">
      <c r="A6" s="140"/>
      <c r="B6" s="298" t="s">
        <v>169</v>
      </c>
      <c r="C6" s="298"/>
      <c r="D6" s="298"/>
      <c r="E6" s="298"/>
      <c r="F6" s="298"/>
      <c r="G6" s="298"/>
      <c r="H6" s="298"/>
      <c r="I6" s="298"/>
      <c r="J6" s="298"/>
      <c r="K6" s="297">
        <v>663864</v>
      </c>
      <c r="L6" s="297"/>
      <c r="M6" s="297"/>
      <c r="N6" s="297"/>
      <c r="O6" s="297"/>
      <c r="P6" s="297"/>
      <c r="Q6" s="297"/>
      <c r="R6" s="297">
        <v>9923383</v>
      </c>
      <c r="S6" s="297"/>
      <c r="T6" s="297"/>
      <c r="U6" s="297"/>
      <c r="V6" s="297"/>
      <c r="W6" s="297"/>
      <c r="X6" s="297"/>
      <c r="Y6" s="297">
        <f>SUM(K6:X6)</f>
        <v>10587247</v>
      </c>
      <c r="Z6" s="297"/>
      <c r="AA6" s="297"/>
      <c r="AB6" s="297"/>
      <c r="AC6" s="297"/>
      <c r="AD6" s="297"/>
      <c r="AE6" s="297"/>
    </row>
    <row r="7" spans="2:25" ht="13.5" customHeight="1">
      <c r="B7" s="119"/>
      <c r="C7" s="119"/>
      <c r="D7" s="119"/>
      <c r="E7" s="119"/>
      <c r="F7" s="119"/>
      <c r="G7" s="119"/>
      <c r="H7" s="119"/>
      <c r="I7" s="119"/>
      <c r="J7" s="119"/>
      <c r="K7" s="119"/>
      <c r="L7" s="119"/>
      <c r="M7" s="119"/>
      <c r="N7" s="119"/>
      <c r="O7" s="119"/>
      <c r="P7" s="119"/>
      <c r="Q7" s="119"/>
      <c r="R7" s="119"/>
      <c r="S7" s="119"/>
      <c r="T7" s="119"/>
      <c r="U7" s="119"/>
      <c r="V7" s="119"/>
      <c r="W7" s="119"/>
      <c r="X7" s="119"/>
      <c r="Y7" s="119"/>
    </row>
    <row r="8" ht="13.5" customHeight="1">
      <c r="A8" s="118" t="s">
        <v>171</v>
      </c>
    </row>
    <row r="9" ht="13.5" customHeight="1"/>
    <row r="10" spans="1:31" s="142" customFormat="1" ht="18" customHeight="1">
      <c r="A10" s="140"/>
      <c r="B10" s="298"/>
      <c r="C10" s="298"/>
      <c r="D10" s="298"/>
      <c r="E10" s="298"/>
      <c r="F10" s="298"/>
      <c r="G10" s="298"/>
      <c r="H10" s="298"/>
      <c r="I10" s="298"/>
      <c r="J10" s="298"/>
      <c r="K10" s="298" t="s">
        <v>152</v>
      </c>
      <c r="L10" s="298"/>
      <c r="M10" s="298"/>
      <c r="N10" s="298"/>
      <c r="O10" s="298"/>
      <c r="P10" s="298"/>
      <c r="Q10" s="298"/>
      <c r="R10" s="298" t="s">
        <v>103</v>
      </c>
      <c r="S10" s="298"/>
      <c r="T10" s="298"/>
      <c r="U10" s="298"/>
      <c r="V10" s="298"/>
      <c r="W10" s="298"/>
      <c r="X10" s="298"/>
      <c r="Y10" s="298" t="s">
        <v>154</v>
      </c>
      <c r="Z10" s="298"/>
      <c r="AA10" s="298"/>
      <c r="AB10" s="298"/>
      <c r="AC10" s="298"/>
      <c r="AD10" s="298"/>
      <c r="AE10" s="298"/>
    </row>
    <row r="11" spans="1:31" s="142" customFormat="1" ht="18" customHeight="1">
      <c r="A11" s="140"/>
      <c r="B11" s="298" t="s">
        <v>170</v>
      </c>
      <c r="C11" s="298"/>
      <c r="D11" s="298"/>
      <c r="E11" s="298"/>
      <c r="F11" s="298"/>
      <c r="G11" s="298"/>
      <c r="H11" s="298"/>
      <c r="I11" s="298"/>
      <c r="J11" s="298"/>
      <c r="K11" s="297">
        <v>452</v>
      </c>
      <c r="L11" s="297"/>
      <c r="M11" s="297"/>
      <c r="N11" s="297"/>
      <c r="O11" s="297"/>
      <c r="P11" s="297"/>
      <c r="Q11" s="297"/>
      <c r="R11" s="297">
        <v>6083</v>
      </c>
      <c r="S11" s="297"/>
      <c r="T11" s="297"/>
      <c r="U11" s="297"/>
      <c r="V11" s="297"/>
      <c r="W11" s="297"/>
      <c r="X11" s="297"/>
      <c r="Y11" s="297">
        <f>SUM(K11:X11)</f>
        <v>6535</v>
      </c>
      <c r="Z11" s="297"/>
      <c r="AA11" s="297"/>
      <c r="AB11" s="297"/>
      <c r="AC11" s="297"/>
      <c r="AD11" s="297"/>
      <c r="AE11" s="297"/>
    </row>
    <row r="12" spans="1:31" s="142" customFormat="1" ht="18" customHeight="1">
      <c r="A12" s="140"/>
      <c r="B12" s="298" t="s">
        <v>169</v>
      </c>
      <c r="C12" s="298"/>
      <c r="D12" s="298"/>
      <c r="E12" s="298"/>
      <c r="F12" s="298"/>
      <c r="G12" s="298"/>
      <c r="H12" s="298"/>
      <c r="I12" s="298"/>
      <c r="J12" s="298"/>
      <c r="K12" s="297">
        <v>5406084</v>
      </c>
      <c r="L12" s="297"/>
      <c r="M12" s="297"/>
      <c r="N12" s="297"/>
      <c r="O12" s="297"/>
      <c r="P12" s="297"/>
      <c r="Q12" s="297"/>
      <c r="R12" s="297">
        <v>43394285</v>
      </c>
      <c r="S12" s="297"/>
      <c r="T12" s="297"/>
      <c r="U12" s="297"/>
      <c r="V12" s="297"/>
      <c r="W12" s="297"/>
      <c r="X12" s="297"/>
      <c r="Y12" s="297">
        <f>SUM(K12:X12)</f>
        <v>48800369</v>
      </c>
      <c r="Z12" s="297"/>
      <c r="AA12" s="297"/>
      <c r="AB12" s="297"/>
      <c r="AC12" s="297"/>
      <c r="AD12" s="297"/>
      <c r="AE12" s="297"/>
    </row>
    <row r="13" s="121" customFormat="1" ht="13.5" customHeight="1"/>
    <row r="14" ht="13.5" customHeight="1">
      <c r="A14" s="118" t="s">
        <v>172</v>
      </c>
    </row>
    <row r="15" ht="13.5" customHeight="1"/>
    <row r="16" spans="1:31" s="142" customFormat="1" ht="18" customHeight="1">
      <c r="A16" s="140"/>
      <c r="B16" s="298"/>
      <c r="C16" s="298"/>
      <c r="D16" s="298"/>
      <c r="E16" s="298"/>
      <c r="F16" s="298"/>
      <c r="G16" s="298"/>
      <c r="H16" s="298"/>
      <c r="I16" s="298"/>
      <c r="J16" s="298"/>
      <c r="K16" s="298" t="s">
        <v>152</v>
      </c>
      <c r="L16" s="298"/>
      <c r="M16" s="298"/>
      <c r="N16" s="298"/>
      <c r="O16" s="298"/>
      <c r="P16" s="298"/>
      <c r="Q16" s="298"/>
      <c r="R16" s="298" t="s">
        <v>103</v>
      </c>
      <c r="S16" s="298"/>
      <c r="T16" s="298"/>
      <c r="U16" s="298"/>
      <c r="V16" s="298"/>
      <c r="W16" s="298"/>
      <c r="X16" s="298"/>
      <c r="Y16" s="298" t="s">
        <v>154</v>
      </c>
      <c r="Z16" s="298"/>
      <c r="AA16" s="298"/>
      <c r="AB16" s="298"/>
      <c r="AC16" s="298"/>
      <c r="AD16" s="298"/>
      <c r="AE16" s="298"/>
    </row>
    <row r="17" spans="1:31" s="142" customFormat="1" ht="18" customHeight="1">
      <c r="A17" s="140"/>
      <c r="B17" s="298" t="s">
        <v>170</v>
      </c>
      <c r="C17" s="298"/>
      <c r="D17" s="298"/>
      <c r="E17" s="298"/>
      <c r="F17" s="298"/>
      <c r="G17" s="298"/>
      <c r="H17" s="298"/>
      <c r="I17" s="298"/>
      <c r="J17" s="298"/>
      <c r="K17" s="297">
        <v>277</v>
      </c>
      <c r="L17" s="297"/>
      <c r="M17" s="297"/>
      <c r="N17" s="297"/>
      <c r="O17" s="297"/>
      <c r="P17" s="297"/>
      <c r="Q17" s="297"/>
      <c r="R17" s="297">
        <v>1045</v>
      </c>
      <c r="S17" s="297"/>
      <c r="T17" s="297"/>
      <c r="U17" s="297"/>
      <c r="V17" s="297"/>
      <c r="W17" s="297"/>
      <c r="X17" s="297"/>
      <c r="Y17" s="297">
        <f>SUM(K17:X17)</f>
        <v>1322</v>
      </c>
      <c r="Z17" s="297"/>
      <c r="AA17" s="297"/>
      <c r="AB17" s="297"/>
      <c r="AC17" s="297"/>
      <c r="AD17" s="297"/>
      <c r="AE17" s="297"/>
    </row>
    <row r="18" spans="1:31" s="142" customFormat="1" ht="18" customHeight="1">
      <c r="A18" s="140"/>
      <c r="B18" s="298" t="s">
        <v>169</v>
      </c>
      <c r="C18" s="298"/>
      <c r="D18" s="298"/>
      <c r="E18" s="298"/>
      <c r="F18" s="298"/>
      <c r="G18" s="298"/>
      <c r="H18" s="298"/>
      <c r="I18" s="298"/>
      <c r="J18" s="298"/>
      <c r="K18" s="297">
        <v>2528815</v>
      </c>
      <c r="L18" s="297"/>
      <c r="M18" s="297"/>
      <c r="N18" s="297"/>
      <c r="O18" s="297"/>
      <c r="P18" s="297"/>
      <c r="Q18" s="297"/>
      <c r="R18" s="297">
        <v>5038825</v>
      </c>
      <c r="S18" s="297"/>
      <c r="T18" s="297"/>
      <c r="U18" s="297"/>
      <c r="V18" s="297"/>
      <c r="W18" s="297"/>
      <c r="X18" s="297"/>
      <c r="Y18" s="297">
        <f>SUM(K18:X18)</f>
        <v>7567640</v>
      </c>
      <c r="Z18" s="297"/>
      <c r="AA18" s="297"/>
      <c r="AB18" s="297"/>
      <c r="AC18" s="297"/>
      <c r="AD18" s="297"/>
      <c r="AE18" s="297"/>
    </row>
    <row r="19" ht="13.5" customHeight="1"/>
    <row r="20" ht="13.5" customHeight="1">
      <c r="A20" s="118" t="s">
        <v>173</v>
      </c>
    </row>
    <row r="21" ht="13.5" customHeight="1"/>
    <row r="22" spans="1:31" s="142" customFormat="1" ht="18" customHeight="1">
      <c r="A22" s="140"/>
      <c r="B22" s="298"/>
      <c r="C22" s="298"/>
      <c r="D22" s="298"/>
      <c r="E22" s="298"/>
      <c r="F22" s="298"/>
      <c r="G22" s="298"/>
      <c r="H22" s="298"/>
      <c r="I22" s="298"/>
      <c r="J22" s="298"/>
      <c r="K22" s="298" t="s">
        <v>152</v>
      </c>
      <c r="L22" s="298"/>
      <c r="M22" s="298"/>
      <c r="N22" s="298"/>
      <c r="O22" s="298"/>
      <c r="P22" s="298"/>
      <c r="Q22" s="298"/>
      <c r="R22" s="298" t="s">
        <v>103</v>
      </c>
      <c r="S22" s="298"/>
      <c r="T22" s="298"/>
      <c r="U22" s="298"/>
      <c r="V22" s="298"/>
      <c r="W22" s="298"/>
      <c r="X22" s="298"/>
      <c r="Y22" s="298" t="s">
        <v>154</v>
      </c>
      <c r="Z22" s="298"/>
      <c r="AA22" s="298"/>
      <c r="AB22" s="298"/>
      <c r="AC22" s="298"/>
      <c r="AD22" s="298"/>
      <c r="AE22" s="298"/>
    </row>
    <row r="23" spans="1:31" s="142" customFormat="1" ht="18" customHeight="1">
      <c r="A23" s="140"/>
      <c r="B23" s="298" t="s">
        <v>170</v>
      </c>
      <c r="C23" s="298"/>
      <c r="D23" s="298"/>
      <c r="E23" s="298"/>
      <c r="F23" s="298"/>
      <c r="G23" s="298"/>
      <c r="H23" s="298"/>
      <c r="I23" s="298"/>
      <c r="J23" s="298"/>
      <c r="K23" s="297">
        <v>788</v>
      </c>
      <c r="L23" s="297"/>
      <c r="M23" s="297"/>
      <c r="N23" s="297"/>
      <c r="O23" s="297"/>
      <c r="P23" s="297"/>
      <c r="Q23" s="297"/>
      <c r="R23" s="297">
        <f>SUM(R5,R11,R17)</f>
        <v>7949</v>
      </c>
      <c r="S23" s="297"/>
      <c r="T23" s="297"/>
      <c r="U23" s="297"/>
      <c r="V23" s="297"/>
      <c r="W23" s="297"/>
      <c r="X23" s="297"/>
      <c r="Y23" s="297">
        <f>SUM(K23:X23)</f>
        <v>8737</v>
      </c>
      <c r="Z23" s="297"/>
      <c r="AA23" s="297"/>
      <c r="AB23" s="297"/>
      <c r="AC23" s="297"/>
      <c r="AD23" s="297"/>
      <c r="AE23" s="297"/>
    </row>
    <row r="24" spans="1:31" s="142" customFormat="1" ht="18" customHeight="1">
      <c r="A24" s="140"/>
      <c r="B24" s="298" t="s">
        <v>169</v>
      </c>
      <c r="C24" s="298"/>
      <c r="D24" s="298"/>
      <c r="E24" s="298"/>
      <c r="F24" s="298"/>
      <c r="G24" s="298"/>
      <c r="H24" s="298"/>
      <c r="I24" s="298"/>
      <c r="J24" s="298"/>
      <c r="K24" s="297">
        <v>8598763</v>
      </c>
      <c r="L24" s="297"/>
      <c r="M24" s="297"/>
      <c r="N24" s="297"/>
      <c r="O24" s="297"/>
      <c r="P24" s="297"/>
      <c r="Q24" s="297"/>
      <c r="R24" s="297">
        <f>SUM(R6,R12,R18)</f>
        <v>58356493</v>
      </c>
      <c r="S24" s="297"/>
      <c r="T24" s="297"/>
      <c r="U24" s="297"/>
      <c r="V24" s="297"/>
      <c r="W24" s="297"/>
      <c r="X24" s="297"/>
      <c r="Y24" s="297">
        <f>SUM(K24:X24)</f>
        <v>66955256</v>
      </c>
      <c r="Z24" s="297"/>
      <c r="AA24" s="297"/>
      <c r="AB24" s="297"/>
      <c r="AC24" s="297"/>
      <c r="AD24" s="297"/>
      <c r="AE24" s="297"/>
    </row>
    <row r="25" spans="1:31" ht="13.5" customHeight="1">
      <c r="A25" s="68"/>
      <c r="B25" s="120"/>
      <c r="C25" s="120"/>
      <c r="D25" s="120"/>
      <c r="E25" s="120"/>
      <c r="F25" s="120"/>
      <c r="G25" s="120"/>
      <c r="H25" s="120"/>
      <c r="I25" s="120"/>
      <c r="J25" s="120"/>
      <c r="K25" s="119"/>
      <c r="L25" s="119"/>
      <c r="M25" s="119"/>
      <c r="N25" s="119"/>
      <c r="O25" s="119"/>
      <c r="P25" s="119"/>
      <c r="Q25" s="119"/>
      <c r="R25" s="119"/>
      <c r="S25" s="119"/>
      <c r="T25" s="119"/>
      <c r="U25" s="119"/>
      <c r="V25" s="119"/>
      <c r="W25" s="119"/>
      <c r="X25" s="119"/>
      <c r="Y25" s="119"/>
      <c r="Z25" s="119"/>
      <c r="AA25" s="119"/>
      <c r="AB25" s="119"/>
      <c r="AC25" s="119"/>
      <c r="AD25" s="119"/>
      <c r="AE25" s="119"/>
    </row>
    <row r="26" spans="1:31" ht="13.5" customHeight="1">
      <c r="A26" s="68"/>
      <c r="B26" s="120"/>
      <c r="C26" s="120"/>
      <c r="D26" s="120"/>
      <c r="E26" s="120"/>
      <c r="F26" s="120"/>
      <c r="G26" s="120"/>
      <c r="H26" s="120"/>
      <c r="I26" s="120"/>
      <c r="J26" s="120"/>
      <c r="K26" s="119"/>
      <c r="L26" s="119"/>
      <c r="M26" s="119"/>
      <c r="N26" s="119"/>
      <c r="O26" s="119"/>
      <c r="P26" s="119"/>
      <c r="Q26" s="119"/>
      <c r="R26" s="119"/>
      <c r="S26" s="119"/>
      <c r="T26" s="119"/>
      <c r="U26" s="119"/>
      <c r="V26" s="119"/>
      <c r="W26" s="119"/>
      <c r="X26" s="119"/>
      <c r="Y26" s="119"/>
      <c r="Z26" s="119"/>
      <c r="AA26" s="119"/>
      <c r="AB26" s="119"/>
      <c r="AC26" s="119"/>
      <c r="AD26" s="119"/>
      <c r="AE26" s="119"/>
    </row>
    <row r="27" ht="13.5" customHeight="1"/>
    <row r="28" ht="13.5" customHeight="1">
      <c r="A28" s="118" t="s">
        <v>174</v>
      </c>
    </row>
    <row r="29" ht="13.5" customHeight="1">
      <c r="A29" s="118" t="s">
        <v>143</v>
      </c>
    </row>
    <row r="30" spans="1:31" ht="13.5" customHeight="1">
      <c r="A30" s="68"/>
      <c r="B30" s="68"/>
      <c r="AE30" s="128" t="s">
        <v>175</v>
      </c>
    </row>
    <row r="31" spans="2:31" s="142" customFormat="1" ht="13.5" customHeight="1">
      <c r="B31" s="298"/>
      <c r="C31" s="298"/>
      <c r="D31" s="298"/>
      <c r="E31" s="298"/>
      <c r="F31" s="298"/>
      <c r="G31" s="298"/>
      <c r="H31" s="298"/>
      <c r="I31" s="298"/>
      <c r="J31" s="298"/>
      <c r="K31" s="299" t="s">
        <v>145</v>
      </c>
      <c r="L31" s="175"/>
      <c r="M31" s="175"/>
      <c r="N31" s="175"/>
      <c r="O31" s="300"/>
      <c r="P31" s="299" t="s">
        <v>145</v>
      </c>
      <c r="Q31" s="175"/>
      <c r="R31" s="175"/>
      <c r="S31" s="175"/>
      <c r="T31" s="300"/>
      <c r="U31" s="299" t="s">
        <v>147</v>
      </c>
      <c r="V31" s="175"/>
      <c r="W31" s="175"/>
      <c r="X31" s="175"/>
      <c r="Y31" s="300"/>
      <c r="Z31" s="299" t="s">
        <v>159</v>
      </c>
      <c r="AA31" s="175"/>
      <c r="AB31" s="175"/>
      <c r="AC31" s="175"/>
      <c r="AD31" s="175"/>
      <c r="AE31" s="300"/>
    </row>
    <row r="32" spans="2:31" s="142" customFormat="1" ht="13.5" customHeight="1">
      <c r="B32" s="298"/>
      <c r="C32" s="298"/>
      <c r="D32" s="298"/>
      <c r="E32" s="298"/>
      <c r="F32" s="298"/>
      <c r="G32" s="298"/>
      <c r="H32" s="298"/>
      <c r="I32" s="298"/>
      <c r="J32" s="298"/>
      <c r="K32" s="301" t="s">
        <v>160</v>
      </c>
      <c r="L32" s="302"/>
      <c r="M32" s="302"/>
      <c r="N32" s="302"/>
      <c r="O32" s="303"/>
      <c r="P32" s="301" t="s">
        <v>146</v>
      </c>
      <c r="Q32" s="302"/>
      <c r="R32" s="302"/>
      <c r="S32" s="302"/>
      <c r="T32" s="303"/>
      <c r="U32" s="301" t="s">
        <v>148</v>
      </c>
      <c r="V32" s="302"/>
      <c r="W32" s="302"/>
      <c r="X32" s="302"/>
      <c r="Y32" s="303"/>
      <c r="Z32" s="301"/>
      <c r="AA32" s="302"/>
      <c r="AB32" s="302"/>
      <c r="AC32" s="302"/>
      <c r="AD32" s="302"/>
      <c r="AE32" s="303"/>
    </row>
    <row r="33" spans="2:31" s="142" customFormat="1" ht="18" customHeight="1">
      <c r="B33" s="298" t="s">
        <v>144</v>
      </c>
      <c r="C33" s="298"/>
      <c r="D33" s="298"/>
      <c r="E33" s="298"/>
      <c r="F33" s="298"/>
      <c r="G33" s="298"/>
      <c r="H33" s="298"/>
      <c r="I33" s="298"/>
      <c r="J33" s="298"/>
      <c r="K33" s="297">
        <v>147</v>
      </c>
      <c r="L33" s="297"/>
      <c r="M33" s="297"/>
      <c r="N33" s="297"/>
      <c r="O33" s="297"/>
      <c r="P33" s="297">
        <v>182</v>
      </c>
      <c r="Q33" s="297"/>
      <c r="R33" s="297"/>
      <c r="S33" s="297"/>
      <c r="T33" s="297"/>
      <c r="U33" s="297">
        <v>86</v>
      </c>
      <c r="V33" s="297"/>
      <c r="W33" s="297"/>
      <c r="X33" s="297"/>
      <c r="Y33" s="297"/>
      <c r="Z33" s="297">
        <f>SUM(K33:Y33)</f>
        <v>415</v>
      </c>
      <c r="AA33" s="297"/>
      <c r="AB33" s="297"/>
      <c r="AC33" s="297"/>
      <c r="AD33" s="297"/>
      <c r="AE33" s="297"/>
    </row>
    <row r="34" spans="2:31" s="142" customFormat="1" ht="18" customHeight="1">
      <c r="B34" s="298" t="s">
        <v>149</v>
      </c>
      <c r="C34" s="298"/>
      <c r="D34" s="298"/>
      <c r="E34" s="298"/>
      <c r="F34" s="298"/>
      <c r="G34" s="298"/>
      <c r="H34" s="298"/>
      <c r="I34" s="298"/>
      <c r="J34" s="298"/>
      <c r="K34" s="297">
        <v>21</v>
      </c>
      <c r="L34" s="297"/>
      <c r="M34" s="297"/>
      <c r="N34" s="297"/>
      <c r="O34" s="297"/>
      <c r="P34" s="297">
        <v>46</v>
      </c>
      <c r="Q34" s="297"/>
      <c r="R34" s="297"/>
      <c r="S34" s="297"/>
      <c r="T34" s="297"/>
      <c r="U34" s="297">
        <v>56</v>
      </c>
      <c r="V34" s="297"/>
      <c r="W34" s="297"/>
      <c r="X34" s="297"/>
      <c r="Y34" s="297"/>
      <c r="Z34" s="297">
        <f>SUM(K34:Y34)</f>
        <v>123</v>
      </c>
      <c r="AA34" s="297"/>
      <c r="AB34" s="297"/>
      <c r="AC34" s="297"/>
      <c r="AD34" s="297"/>
      <c r="AE34" s="297"/>
    </row>
    <row r="35" ht="13.5" customHeight="1"/>
    <row r="36" ht="13.5" customHeight="1">
      <c r="A36" s="118" t="s">
        <v>150</v>
      </c>
    </row>
    <row r="37" ht="13.5" customHeight="1">
      <c r="O37" s="128" t="s">
        <v>175</v>
      </c>
    </row>
    <row r="38" spans="2:15" s="142" customFormat="1" ht="18" customHeight="1">
      <c r="B38" s="298" t="s">
        <v>186</v>
      </c>
      <c r="C38" s="298"/>
      <c r="D38" s="298"/>
      <c r="E38" s="298"/>
      <c r="F38" s="298"/>
      <c r="G38" s="298"/>
      <c r="H38" s="298"/>
      <c r="I38" s="298"/>
      <c r="J38" s="298"/>
      <c r="K38" s="298"/>
      <c r="L38" s="298"/>
      <c r="M38" s="298"/>
      <c r="N38" s="298"/>
      <c r="O38" s="298"/>
    </row>
    <row r="39" spans="2:15" s="142" customFormat="1" ht="18" customHeight="1">
      <c r="B39" s="298" t="s">
        <v>184</v>
      </c>
      <c r="C39" s="298"/>
      <c r="D39" s="298"/>
      <c r="E39" s="298"/>
      <c r="F39" s="298"/>
      <c r="G39" s="298"/>
      <c r="H39" s="298"/>
      <c r="I39" s="298"/>
      <c r="J39" s="298"/>
      <c r="K39" s="297">
        <v>1</v>
      </c>
      <c r="L39" s="297"/>
      <c r="M39" s="297"/>
      <c r="N39" s="297"/>
      <c r="O39" s="297"/>
    </row>
    <row r="40" spans="2:15" s="142" customFormat="1" ht="18" customHeight="1">
      <c r="B40" s="298" t="s">
        <v>185</v>
      </c>
      <c r="C40" s="298"/>
      <c r="D40" s="298"/>
      <c r="E40" s="298"/>
      <c r="F40" s="298"/>
      <c r="G40" s="298"/>
      <c r="H40" s="298"/>
      <c r="I40" s="298"/>
      <c r="J40" s="298"/>
      <c r="K40" s="297">
        <v>0</v>
      </c>
      <c r="L40" s="297"/>
      <c r="M40" s="297"/>
      <c r="N40" s="297"/>
      <c r="O40" s="297"/>
    </row>
    <row r="41" ht="13.5" customHeight="1"/>
    <row r="42" ht="13.5" customHeight="1">
      <c r="A42" s="118" t="s">
        <v>151</v>
      </c>
    </row>
    <row r="43" spans="15:31" ht="13.5" customHeight="1">
      <c r="O43" s="128" t="s">
        <v>175</v>
      </c>
      <c r="AE43" s="128" t="s">
        <v>175</v>
      </c>
    </row>
    <row r="44" spans="2:31" s="142" customFormat="1" ht="18" customHeight="1">
      <c r="B44" s="298" t="s">
        <v>157</v>
      </c>
      <c r="C44" s="298"/>
      <c r="D44" s="298"/>
      <c r="E44" s="298"/>
      <c r="F44" s="298"/>
      <c r="G44" s="298"/>
      <c r="H44" s="298"/>
      <c r="I44" s="298"/>
      <c r="J44" s="298"/>
      <c r="K44" s="298"/>
      <c r="L44" s="298"/>
      <c r="M44" s="298"/>
      <c r="N44" s="298"/>
      <c r="O44" s="298"/>
      <c r="R44" s="298" t="s">
        <v>158</v>
      </c>
      <c r="S44" s="298"/>
      <c r="T44" s="298"/>
      <c r="U44" s="298"/>
      <c r="V44" s="298"/>
      <c r="W44" s="298"/>
      <c r="X44" s="298"/>
      <c r="Y44" s="298"/>
      <c r="Z44" s="298"/>
      <c r="AA44" s="298"/>
      <c r="AB44" s="298"/>
      <c r="AC44" s="298"/>
      <c r="AD44" s="298"/>
      <c r="AE44" s="298"/>
    </row>
    <row r="45" spans="2:31" s="142" customFormat="1" ht="18" customHeight="1">
      <c r="B45" s="298" t="s">
        <v>144</v>
      </c>
      <c r="C45" s="298"/>
      <c r="D45" s="298"/>
      <c r="E45" s="298"/>
      <c r="F45" s="298"/>
      <c r="G45" s="298"/>
      <c r="H45" s="298"/>
      <c r="I45" s="298"/>
      <c r="J45" s="298"/>
      <c r="K45" s="297">
        <v>960</v>
      </c>
      <c r="L45" s="297"/>
      <c r="M45" s="297"/>
      <c r="N45" s="297"/>
      <c r="O45" s="297"/>
      <c r="R45" s="298" t="s">
        <v>155</v>
      </c>
      <c r="S45" s="298"/>
      <c r="T45" s="298"/>
      <c r="U45" s="298"/>
      <c r="V45" s="298"/>
      <c r="W45" s="298"/>
      <c r="X45" s="298"/>
      <c r="Y45" s="298"/>
      <c r="Z45" s="298"/>
      <c r="AA45" s="297">
        <v>824</v>
      </c>
      <c r="AB45" s="297"/>
      <c r="AC45" s="297"/>
      <c r="AD45" s="297"/>
      <c r="AE45" s="297"/>
    </row>
    <row r="46" spans="2:31" s="142" customFormat="1" ht="18" customHeight="1">
      <c r="B46" s="298" t="s">
        <v>149</v>
      </c>
      <c r="C46" s="298"/>
      <c r="D46" s="298"/>
      <c r="E46" s="298"/>
      <c r="F46" s="298"/>
      <c r="G46" s="298"/>
      <c r="H46" s="298"/>
      <c r="I46" s="298"/>
      <c r="J46" s="298"/>
      <c r="K46" s="297">
        <v>51</v>
      </c>
      <c r="L46" s="297"/>
      <c r="M46" s="297"/>
      <c r="N46" s="297"/>
      <c r="O46" s="297"/>
      <c r="R46" s="298" t="s">
        <v>156</v>
      </c>
      <c r="S46" s="298"/>
      <c r="T46" s="298"/>
      <c r="U46" s="298"/>
      <c r="V46" s="298"/>
      <c r="W46" s="298"/>
      <c r="X46" s="298"/>
      <c r="Y46" s="298"/>
      <c r="Z46" s="298"/>
      <c r="AA46" s="297">
        <v>201</v>
      </c>
      <c r="AB46" s="297"/>
      <c r="AC46" s="297"/>
      <c r="AD46" s="297"/>
      <c r="AE46" s="297"/>
    </row>
    <row r="47" ht="18" customHeight="1"/>
    <row r="48" ht="18" customHeight="1"/>
    <row r="49" ht="13.5" customHeight="1"/>
    <row r="50" ht="13.5" customHeight="1"/>
    <row r="51" ht="13.5" customHeight="1"/>
    <row r="52" ht="18" customHeight="1"/>
    <row r="53" ht="18" customHeight="1"/>
    <row r="54" ht="18" customHeight="1"/>
    <row r="55" ht="18" customHeight="1"/>
  </sheetData>
  <mergeCells count="81">
    <mergeCell ref="B6:J6"/>
    <mergeCell ref="B12:J12"/>
    <mergeCell ref="B5:J5"/>
    <mergeCell ref="B4:J4"/>
    <mergeCell ref="B40:J40"/>
    <mergeCell ref="K40:O40"/>
    <mergeCell ref="B44:O44"/>
    <mergeCell ref="K33:O33"/>
    <mergeCell ref="B34:J34"/>
    <mergeCell ref="K34:O34"/>
    <mergeCell ref="B39:J39"/>
    <mergeCell ref="K39:O39"/>
    <mergeCell ref="B33:J33"/>
    <mergeCell ref="R44:AE44"/>
    <mergeCell ref="B38:O38"/>
    <mergeCell ref="B31:J32"/>
    <mergeCell ref="K6:Q6"/>
    <mergeCell ref="R6:X6"/>
    <mergeCell ref="Y6:AE6"/>
    <mergeCell ref="K10:Q10"/>
    <mergeCell ref="K11:Q11"/>
    <mergeCell ref="K12:Q12"/>
    <mergeCell ref="R11:X11"/>
    <mergeCell ref="Y11:AE11"/>
    <mergeCell ref="R12:X12"/>
    <mergeCell ref="Y12:AE12"/>
    <mergeCell ref="Z33:AE33"/>
    <mergeCell ref="P33:T33"/>
    <mergeCell ref="U33:Y33"/>
    <mergeCell ref="K18:Q18"/>
    <mergeCell ref="R18:X18"/>
    <mergeCell ref="Y18:AE18"/>
    <mergeCell ref="K22:Q22"/>
    <mergeCell ref="K31:O31"/>
    <mergeCell ref="P31:T31"/>
    <mergeCell ref="K32:O32"/>
    <mergeCell ref="P32:T32"/>
    <mergeCell ref="B23:J23"/>
    <mergeCell ref="K23:Q23"/>
    <mergeCell ref="R23:X23"/>
    <mergeCell ref="B46:J46"/>
    <mergeCell ref="K46:O46"/>
    <mergeCell ref="R46:Z46"/>
    <mergeCell ref="B45:J45"/>
    <mergeCell ref="K45:O45"/>
    <mergeCell ref="R45:Z45"/>
    <mergeCell ref="Z31:AE32"/>
    <mergeCell ref="K4:Q4"/>
    <mergeCell ref="R4:X4"/>
    <mergeCell ref="Y4:AE4"/>
    <mergeCell ref="K5:Q5"/>
    <mergeCell ref="R5:X5"/>
    <mergeCell ref="Y5:AE5"/>
    <mergeCell ref="B22:J22"/>
    <mergeCell ref="B10:J10"/>
    <mergeCell ref="R10:X10"/>
    <mergeCell ref="Y10:AE10"/>
    <mergeCell ref="B11:J11"/>
    <mergeCell ref="B16:J16"/>
    <mergeCell ref="K16:Q16"/>
    <mergeCell ref="R16:X16"/>
    <mergeCell ref="Y16:AE16"/>
    <mergeCell ref="B18:J18"/>
    <mergeCell ref="B17:J17"/>
    <mergeCell ref="K17:Q17"/>
    <mergeCell ref="R17:X17"/>
    <mergeCell ref="Y17:AE17"/>
    <mergeCell ref="B24:J24"/>
    <mergeCell ref="K24:Q24"/>
    <mergeCell ref="R24:X24"/>
    <mergeCell ref="Y24:AE24"/>
    <mergeCell ref="AA46:AE46"/>
    <mergeCell ref="R22:X22"/>
    <mergeCell ref="Y22:AE22"/>
    <mergeCell ref="Y23:AE23"/>
    <mergeCell ref="Z34:AE34"/>
    <mergeCell ref="AA45:AE45"/>
    <mergeCell ref="P34:T34"/>
    <mergeCell ref="U34:Y34"/>
    <mergeCell ref="U31:Y31"/>
    <mergeCell ref="U32:Y32"/>
  </mergeCells>
  <printOptions/>
  <pageMargins left="0.75" right="0.75" top="1" bottom="1" header="0.512" footer="0.512"/>
  <pageSetup horizontalDpi="600" verticalDpi="600" orientation="portrait" paperSize="9" r:id="rId2"/>
  <headerFooter alignWithMargins="0">
    <oddFooter>&amp;C３２</oddFooter>
  </headerFooter>
  <drawing r:id="rId1"/>
</worksheet>
</file>

<file path=xl/worksheets/sheet6.xml><?xml version="1.0" encoding="utf-8"?>
<worksheet xmlns="http://schemas.openxmlformats.org/spreadsheetml/2006/main" xmlns:r="http://schemas.openxmlformats.org/officeDocument/2006/relationships">
  <sheetPr codeName="Sheet4"/>
  <dimension ref="A1:V54"/>
  <sheetViews>
    <sheetView workbookViewId="0" topLeftCell="A1">
      <selection activeCell="A1" sqref="A1:O1"/>
    </sheetView>
  </sheetViews>
  <sheetFormatPr defaultColWidth="9.00390625" defaultRowHeight="13.5"/>
  <cols>
    <col min="1" max="4" width="5.625" style="59" customWidth="1"/>
    <col min="5" max="16" width="3.25390625" style="59" customWidth="1"/>
    <col min="17" max="22" width="3.50390625" style="59" customWidth="1"/>
    <col min="23" max="16384" width="9.00390625" style="59" customWidth="1"/>
  </cols>
  <sheetData>
    <row r="1" spans="1:15" s="60" customFormat="1" ht="21.75" customHeight="1">
      <c r="A1" s="363" t="s">
        <v>105</v>
      </c>
      <c r="B1" s="363"/>
      <c r="C1" s="363"/>
      <c r="D1" s="363"/>
      <c r="E1" s="363"/>
      <c r="F1" s="363"/>
      <c r="G1" s="363"/>
      <c r="H1" s="363"/>
      <c r="I1" s="363"/>
      <c r="J1" s="363"/>
      <c r="K1" s="363"/>
      <c r="L1" s="363"/>
      <c r="M1" s="363"/>
      <c r="N1" s="363"/>
      <c r="O1" s="363"/>
    </row>
    <row r="2" spans="1:22" s="60" customFormat="1" ht="21.75" customHeight="1">
      <c r="A2" s="61" t="s">
        <v>180</v>
      </c>
      <c r="B2" s="61"/>
      <c r="C2" s="61"/>
      <c r="D2" s="61"/>
      <c r="E2" s="61"/>
      <c r="F2" s="61"/>
      <c r="G2" s="61"/>
      <c r="H2" s="61"/>
      <c r="I2" s="62"/>
      <c r="J2" s="62"/>
      <c r="K2" s="63"/>
      <c r="L2" s="63"/>
      <c r="V2" s="131"/>
    </row>
    <row r="3" spans="14:22" ht="13.5">
      <c r="N3" s="304" t="s">
        <v>181</v>
      </c>
      <c r="O3" s="305"/>
      <c r="P3" s="305"/>
      <c r="Q3" s="305"/>
      <c r="R3" s="305"/>
      <c r="S3" s="305"/>
      <c r="T3" s="305"/>
      <c r="U3" s="305"/>
      <c r="V3" s="305"/>
    </row>
    <row r="4" spans="1:22" ht="17.25">
      <c r="A4" s="122"/>
      <c r="B4" s="123" t="s">
        <v>106</v>
      </c>
      <c r="C4" s="124"/>
      <c r="D4" s="126"/>
      <c r="E4" s="419" t="s">
        <v>107</v>
      </c>
      <c r="F4" s="420"/>
      <c r="G4" s="420"/>
      <c r="H4" s="420"/>
      <c r="I4" s="420"/>
      <c r="J4" s="421"/>
      <c r="K4" s="417" t="s">
        <v>108</v>
      </c>
      <c r="L4" s="419"/>
      <c r="M4" s="419"/>
      <c r="N4" s="419"/>
      <c r="O4" s="419"/>
      <c r="P4" s="418"/>
      <c r="Q4" s="422" t="s">
        <v>153</v>
      </c>
      <c r="R4" s="423"/>
      <c r="S4" s="423"/>
      <c r="T4" s="423"/>
      <c r="U4" s="423"/>
      <c r="V4" s="424"/>
    </row>
    <row r="5" spans="1:22" ht="14.25">
      <c r="A5" s="125" t="s">
        <v>109</v>
      </c>
      <c r="B5" s="64"/>
      <c r="C5" s="121"/>
      <c r="D5" s="127"/>
      <c r="E5" s="419" t="s">
        <v>110</v>
      </c>
      <c r="F5" s="418"/>
      <c r="G5" s="417" t="s">
        <v>111</v>
      </c>
      <c r="H5" s="418"/>
      <c r="I5" s="417" t="s">
        <v>166</v>
      </c>
      <c r="J5" s="421"/>
      <c r="K5" s="417" t="s">
        <v>110</v>
      </c>
      <c r="L5" s="418"/>
      <c r="M5" s="417" t="s">
        <v>111</v>
      </c>
      <c r="N5" s="418"/>
      <c r="O5" s="417" t="s">
        <v>176</v>
      </c>
      <c r="P5" s="418"/>
      <c r="Q5" s="417" t="s">
        <v>110</v>
      </c>
      <c r="R5" s="419"/>
      <c r="S5" s="417" t="s">
        <v>111</v>
      </c>
      <c r="T5" s="419"/>
      <c r="U5" s="417" t="s">
        <v>98</v>
      </c>
      <c r="V5" s="418"/>
    </row>
    <row r="6" spans="1:22" ht="14.25">
      <c r="A6" s="368" t="s">
        <v>112</v>
      </c>
      <c r="B6" s="368"/>
      <c r="C6" s="368"/>
      <c r="D6" s="369"/>
      <c r="E6" s="416">
        <v>60</v>
      </c>
      <c r="F6" s="402"/>
      <c r="G6" s="402">
        <v>114</v>
      </c>
      <c r="H6" s="402"/>
      <c r="I6" s="402">
        <v>174</v>
      </c>
      <c r="J6" s="402"/>
      <c r="K6" s="402">
        <v>6</v>
      </c>
      <c r="L6" s="402"/>
      <c r="M6" s="402">
        <v>17</v>
      </c>
      <c r="N6" s="402"/>
      <c r="O6" s="402">
        <v>23</v>
      </c>
      <c r="P6" s="402"/>
      <c r="Q6" s="402">
        <f aca="true" t="shared" si="0" ref="Q6:Q25">E6+K6</f>
        <v>66</v>
      </c>
      <c r="R6" s="402"/>
      <c r="S6" s="402">
        <f aca="true" t="shared" si="1" ref="S6:S25">G6+M6</f>
        <v>131</v>
      </c>
      <c r="T6" s="402"/>
      <c r="U6" s="402">
        <f aca="true" t="shared" si="2" ref="U6:U24">I6+O6</f>
        <v>197</v>
      </c>
      <c r="V6" s="402"/>
    </row>
    <row r="7" spans="1:22" ht="14.25">
      <c r="A7" s="368" t="s">
        <v>113</v>
      </c>
      <c r="B7" s="368"/>
      <c r="C7" s="368"/>
      <c r="D7" s="369"/>
      <c r="E7" s="416">
        <v>24</v>
      </c>
      <c r="F7" s="402"/>
      <c r="G7" s="402">
        <v>15</v>
      </c>
      <c r="H7" s="402"/>
      <c r="I7" s="402">
        <v>39</v>
      </c>
      <c r="J7" s="402"/>
      <c r="K7" s="402">
        <v>4</v>
      </c>
      <c r="L7" s="402"/>
      <c r="M7" s="402">
        <v>2</v>
      </c>
      <c r="N7" s="402"/>
      <c r="O7" s="402">
        <v>6</v>
      </c>
      <c r="P7" s="402"/>
      <c r="Q7" s="402">
        <f t="shared" si="0"/>
        <v>28</v>
      </c>
      <c r="R7" s="402"/>
      <c r="S7" s="402">
        <f t="shared" si="1"/>
        <v>17</v>
      </c>
      <c r="T7" s="402"/>
      <c r="U7" s="402">
        <f t="shared" si="2"/>
        <v>45</v>
      </c>
      <c r="V7" s="402"/>
    </row>
    <row r="8" spans="1:22" ht="14.25">
      <c r="A8" s="370" t="s">
        <v>114</v>
      </c>
      <c r="B8" s="371"/>
      <c r="C8" s="390" t="s">
        <v>115</v>
      </c>
      <c r="D8" s="391"/>
      <c r="E8" s="413">
        <v>36</v>
      </c>
      <c r="F8" s="404"/>
      <c r="G8" s="403">
        <v>41</v>
      </c>
      <c r="H8" s="404"/>
      <c r="I8" s="403">
        <v>77</v>
      </c>
      <c r="J8" s="404"/>
      <c r="K8" s="403">
        <v>4</v>
      </c>
      <c r="L8" s="404"/>
      <c r="M8" s="403">
        <v>6</v>
      </c>
      <c r="N8" s="404"/>
      <c r="O8" s="403">
        <v>10</v>
      </c>
      <c r="P8" s="404"/>
      <c r="Q8" s="403">
        <f t="shared" si="0"/>
        <v>40</v>
      </c>
      <c r="R8" s="404"/>
      <c r="S8" s="403">
        <f t="shared" si="1"/>
        <v>47</v>
      </c>
      <c r="T8" s="404"/>
      <c r="U8" s="403">
        <f t="shared" si="2"/>
        <v>87</v>
      </c>
      <c r="V8" s="404"/>
    </row>
    <row r="9" spans="1:22" ht="14.25">
      <c r="A9" s="315"/>
      <c r="B9" s="372"/>
      <c r="C9" s="384" t="s">
        <v>116</v>
      </c>
      <c r="D9" s="385"/>
      <c r="E9" s="410">
        <v>7</v>
      </c>
      <c r="F9" s="397"/>
      <c r="G9" s="396">
        <v>3</v>
      </c>
      <c r="H9" s="397"/>
      <c r="I9" s="396">
        <v>10</v>
      </c>
      <c r="J9" s="397"/>
      <c r="K9" s="396">
        <v>0</v>
      </c>
      <c r="L9" s="397"/>
      <c r="M9" s="396">
        <v>3</v>
      </c>
      <c r="N9" s="397"/>
      <c r="O9" s="396">
        <v>3</v>
      </c>
      <c r="P9" s="397"/>
      <c r="Q9" s="396">
        <f t="shared" si="0"/>
        <v>7</v>
      </c>
      <c r="R9" s="397"/>
      <c r="S9" s="396">
        <f t="shared" si="1"/>
        <v>6</v>
      </c>
      <c r="T9" s="397"/>
      <c r="U9" s="396">
        <f t="shared" si="2"/>
        <v>13</v>
      </c>
      <c r="V9" s="397"/>
    </row>
    <row r="10" spans="1:22" ht="14.25">
      <c r="A10" s="373"/>
      <c r="B10" s="374"/>
      <c r="C10" s="366" t="s">
        <v>166</v>
      </c>
      <c r="D10" s="367"/>
      <c r="E10" s="409">
        <v>43</v>
      </c>
      <c r="F10" s="395"/>
      <c r="G10" s="394">
        <v>44</v>
      </c>
      <c r="H10" s="395"/>
      <c r="I10" s="394">
        <v>87</v>
      </c>
      <c r="J10" s="395"/>
      <c r="K10" s="394">
        <v>4</v>
      </c>
      <c r="L10" s="395"/>
      <c r="M10" s="394">
        <v>9</v>
      </c>
      <c r="N10" s="395"/>
      <c r="O10" s="394">
        <v>13</v>
      </c>
      <c r="P10" s="395"/>
      <c r="Q10" s="394">
        <f t="shared" si="0"/>
        <v>47</v>
      </c>
      <c r="R10" s="395"/>
      <c r="S10" s="394">
        <f t="shared" si="1"/>
        <v>53</v>
      </c>
      <c r="T10" s="395"/>
      <c r="U10" s="394">
        <f t="shared" si="2"/>
        <v>100</v>
      </c>
      <c r="V10" s="395"/>
    </row>
    <row r="11" spans="1:22" ht="14.25">
      <c r="A11" s="375" t="s">
        <v>117</v>
      </c>
      <c r="B11" s="376"/>
      <c r="C11" s="392" t="s">
        <v>115</v>
      </c>
      <c r="D11" s="393"/>
      <c r="E11" s="414">
        <v>74</v>
      </c>
      <c r="F11" s="406"/>
      <c r="G11" s="405">
        <v>114</v>
      </c>
      <c r="H11" s="406"/>
      <c r="I11" s="405">
        <v>188</v>
      </c>
      <c r="J11" s="406"/>
      <c r="K11" s="405">
        <v>21</v>
      </c>
      <c r="L11" s="406"/>
      <c r="M11" s="405">
        <v>20</v>
      </c>
      <c r="N11" s="406"/>
      <c r="O11" s="405">
        <v>41</v>
      </c>
      <c r="P11" s="406"/>
      <c r="Q11" s="405">
        <f t="shared" si="0"/>
        <v>95</v>
      </c>
      <c r="R11" s="406"/>
      <c r="S11" s="405">
        <f t="shared" si="1"/>
        <v>134</v>
      </c>
      <c r="T11" s="406"/>
      <c r="U11" s="405">
        <f t="shared" si="2"/>
        <v>229</v>
      </c>
      <c r="V11" s="406"/>
    </row>
    <row r="12" spans="1:22" ht="14.25">
      <c r="A12" s="315"/>
      <c r="B12" s="372"/>
      <c r="C12" s="384" t="s">
        <v>116</v>
      </c>
      <c r="D12" s="385"/>
      <c r="E12" s="410">
        <v>4</v>
      </c>
      <c r="F12" s="397"/>
      <c r="G12" s="396">
        <v>4</v>
      </c>
      <c r="H12" s="397"/>
      <c r="I12" s="396">
        <v>8</v>
      </c>
      <c r="J12" s="397"/>
      <c r="K12" s="396">
        <v>2</v>
      </c>
      <c r="L12" s="397"/>
      <c r="M12" s="396">
        <v>0</v>
      </c>
      <c r="N12" s="397"/>
      <c r="O12" s="396">
        <v>2</v>
      </c>
      <c r="P12" s="397"/>
      <c r="Q12" s="396">
        <f t="shared" si="0"/>
        <v>6</v>
      </c>
      <c r="R12" s="397"/>
      <c r="S12" s="396">
        <f t="shared" si="1"/>
        <v>4</v>
      </c>
      <c r="T12" s="397"/>
      <c r="U12" s="396">
        <f t="shared" si="2"/>
        <v>10</v>
      </c>
      <c r="V12" s="397"/>
    </row>
    <row r="13" spans="1:22" ht="14.25">
      <c r="A13" s="377"/>
      <c r="B13" s="378"/>
      <c r="C13" s="366" t="s">
        <v>166</v>
      </c>
      <c r="D13" s="367"/>
      <c r="E13" s="415">
        <v>78</v>
      </c>
      <c r="F13" s="408"/>
      <c r="G13" s="407">
        <v>118</v>
      </c>
      <c r="H13" s="408"/>
      <c r="I13" s="407">
        <v>196</v>
      </c>
      <c r="J13" s="408"/>
      <c r="K13" s="407">
        <v>23</v>
      </c>
      <c r="L13" s="408"/>
      <c r="M13" s="407">
        <v>20</v>
      </c>
      <c r="N13" s="408"/>
      <c r="O13" s="407">
        <v>43</v>
      </c>
      <c r="P13" s="408"/>
      <c r="Q13" s="407">
        <f t="shared" si="0"/>
        <v>101</v>
      </c>
      <c r="R13" s="408"/>
      <c r="S13" s="407">
        <f t="shared" si="1"/>
        <v>138</v>
      </c>
      <c r="T13" s="408"/>
      <c r="U13" s="407">
        <f t="shared" si="2"/>
        <v>239</v>
      </c>
      <c r="V13" s="408"/>
    </row>
    <row r="14" spans="1:22" ht="14.25">
      <c r="A14" s="370" t="s">
        <v>118</v>
      </c>
      <c r="B14" s="371"/>
      <c r="C14" s="390" t="s">
        <v>115</v>
      </c>
      <c r="D14" s="391"/>
      <c r="E14" s="413">
        <v>57</v>
      </c>
      <c r="F14" s="404"/>
      <c r="G14" s="403">
        <v>122</v>
      </c>
      <c r="H14" s="404"/>
      <c r="I14" s="403">
        <v>179</v>
      </c>
      <c r="J14" s="404"/>
      <c r="K14" s="403">
        <v>10</v>
      </c>
      <c r="L14" s="404"/>
      <c r="M14" s="403">
        <v>12</v>
      </c>
      <c r="N14" s="404"/>
      <c r="O14" s="403">
        <v>22</v>
      </c>
      <c r="P14" s="404"/>
      <c r="Q14" s="403">
        <f t="shared" si="0"/>
        <v>67</v>
      </c>
      <c r="R14" s="404"/>
      <c r="S14" s="403">
        <f t="shared" si="1"/>
        <v>134</v>
      </c>
      <c r="T14" s="404"/>
      <c r="U14" s="403">
        <f t="shared" si="2"/>
        <v>201</v>
      </c>
      <c r="V14" s="404"/>
    </row>
    <row r="15" spans="1:22" ht="14.25">
      <c r="A15" s="315"/>
      <c r="B15" s="372"/>
      <c r="C15" s="384" t="s">
        <v>116</v>
      </c>
      <c r="D15" s="385"/>
      <c r="E15" s="410">
        <v>1</v>
      </c>
      <c r="F15" s="397"/>
      <c r="G15" s="396">
        <v>1</v>
      </c>
      <c r="H15" s="397"/>
      <c r="I15" s="396">
        <v>2</v>
      </c>
      <c r="J15" s="397"/>
      <c r="K15" s="396">
        <v>0</v>
      </c>
      <c r="L15" s="397"/>
      <c r="M15" s="396">
        <v>0</v>
      </c>
      <c r="N15" s="397"/>
      <c r="O15" s="396">
        <v>0</v>
      </c>
      <c r="P15" s="397"/>
      <c r="Q15" s="396">
        <f t="shared" si="0"/>
        <v>1</v>
      </c>
      <c r="R15" s="397"/>
      <c r="S15" s="396">
        <f t="shared" si="1"/>
        <v>1</v>
      </c>
      <c r="T15" s="397"/>
      <c r="U15" s="396">
        <f t="shared" si="2"/>
        <v>2</v>
      </c>
      <c r="V15" s="397"/>
    </row>
    <row r="16" spans="1:22" ht="14.25">
      <c r="A16" s="373"/>
      <c r="B16" s="374"/>
      <c r="C16" s="366" t="s">
        <v>166</v>
      </c>
      <c r="D16" s="367"/>
      <c r="E16" s="409">
        <v>58</v>
      </c>
      <c r="F16" s="395"/>
      <c r="G16" s="394">
        <v>123</v>
      </c>
      <c r="H16" s="395"/>
      <c r="I16" s="394">
        <v>181</v>
      </c>
      <c r="J16" s="395"/>
      <c r="K16" s="394">
        <v>10</v>
      </c>
      <c r="L16" s="395"/>
      <c r="M16" s="394">
        <v>12</v>
      </c>
      <c r="N16" s="395"/>
      <c r="O16" s="394">
        <v>22</v>
      </c>
      <c r="P16" s="395"/>
      <c r="Q16" s="394">
        <f t="shared" si="0"/>
        <v>68</v>
      </c>
      <c r="R16" s="395"/>
      <c r="S16" s="394">
        <f t="shared" si="1"/>
        <v>135</v>
      </c>
      <c r="T16" s="395"/>
      <c r="U16" s="394">
        <f t="shared" si="2"/>
        <v>203</v>
      </c>
      <c r="V16" s="395"/>
    </row>
    <row r="17" spans="1:22" ht="14.25">
      <c r="A17" s="370" t="s">
        <v>119</v>
      </c>
      <c r="B17" s="371"/>
      <c r="C17" s="390" t="s">
        <v>115</v>
      </c>
      <c r="D17" s="391"/>
      <c r="E17" s="413">
        <v>42</v>
      </c>
      <c r="F17" s="404"/>
      <c r="G17" s="403">
        <v>160</v>
      </c>
      <c r="H17" s="404"/>
      <c r="I17" s="403">
        <v>202</v>
      </c>
      <c r="J17" s="404"/>
      <c r="K17" s="403">
        <v>8</v>
      </c>
      <c r="L17" s="404"/>
      <c r="M17" s="403">
        <v>24</v>
      </c>
      <c r="N17" s="404"/>
      <c r="O17" s="403">
        <v>32</v>
      </c>
      <c r="P17" s="404"/>
      <c r="Q17" s="403">
        <f t="shared" si="0"/>
        <v>50</v>
      </c>
      <c r="R17" s="404"/>
      <c r="S17" s="403">
        <f t="shared" si="1"/>
        <v>184</v>
      </c>
      <c r="T17" s="404"/>
      <c r="U17" s="403">
        <f t="shared" si="2"/>
        <v>234</v>
      </c>
      <c r="V17" s="404"/>
    </row>
    <row r="18" spans="1:22" ht="14.25">
      <c r="A18" s="315"/>
      <c r="B18" s="372"/>
      <c r="C18" s="384" t="s">
        <v>116</v>
      </c>
      <c r="D18" s="385"/>
      <c r="E18" s="410">
        <v>4</v>
      </c>
      <c r="F18" s="397"/>
      <c r="G18" s="396">
        <v>2</v>
      </c>
      <c r="H18" s="397"/>
      <c r="I18" s="396">
        <v>6</v>
      </c>
      <c r="J18" s="397"/>
      <c r="K18" s="396">
        <v>0</v>
      </c>
      <c r="L18" s="397"/>
      <c r="M18" s="396">
        <v>1</v>
      </c>
      <c r="N18" s="397"/>
      <c r="O18" s="396">
        <v>1</v>
      </c>
      <c r="P18" s="397"/>
      <c r="Q18" s="396">
        <f t="shared" si="0"/>
        <v>4</v>
      </c>
      <c r="R18" s="397"/>
      <c r="S18" s="396">
        <f t="shared" si="1"/>
        <v>3</v>
      </c>
      <c r="T18" s="397"/>
      <c r="U18" s="396">
        <f t="shared" si="2"/>
        <v>7</v>
      </c>
      <c r="V18" s="397"/>
    </row>
    <row r="19" spans="1:22" ht="14.25">
      <c r="A19" s="373"/>
      <c r="B19" s="374"/>
      <c r="C19" s="366" t="s">
        <v>166</v>
      </c>
      <c r="D19" s="367"/>
      <c r="E19" s="409">
        <v>46</v>
      </c>
      <c r="F19" s="395"/>
      <c r="G19" s="394">
        <v>162</v>
      </c>
      <c r="H19" s="395"/>
      <c r="I19" s="394">
        <v>208</v>
      </c>
      <c r="J19" s="395"/>
      <c r="K19" s="394">
        <v>8</v>
      </c>
      <c r="L19" s="395"/>
      <c r="M19" s="394">
        <v>25</v>
      </c>
      <c r="N19" s="395"/>
      <c r="O19" s="394">
        <v>33</v>
      </c>
      <c r="P19" s="395"/>
      <c r="Q19" s="394">
        <f t="shared" si="0"/>
        <v>54</v>
      </c>
      <c r="R19" s="395"/>
      <c r="S19" s="394">
        <f t="shared" si="1"/>
        <v>187</v>
      </c>
      <c r="T19" s="395"/>
      <c r="U19" s="394">
        <f t="shared" si="2"/>
        <v>241</v>
      </c>
      <c r="V19" s="395"/>
    </row>
    <row r="20" spans="1:22" ht="14.25">
      <c r="A20" s="375" t="s">
        <v>120</v>
      </c>
      <c r="B20" s="376"/>
      <c r="C20" s="392" t="s">
        <v>115</v>
      </c>
      <c r="D20" s="393"/>
      <c r="E20" s="414">
        <v>79</v>
      </c>
      <c r="F20" s="406"/>
      <c r="G20" s="405">
        <v>152</v>
      </c>
      <c r="H20" s="406"/>
      <c r="I20" s="405">
        <v>231</v>
      </c>
      <c r="J20" s="406"/>
      <c r="K20" s="405">
        <v>6</v>
      </c>
      <c r="L20" s="406"/>
      <c r="M20" s="405">
        <v>29</v>
      </c>
      <c r="N20" s="406"/>
      <c r="O20" s="405">
        <v>35</v>
      </c>
      <c r="P20" s="406"/>
      <c r="Q20" s="405">
        <f t="shared" si="0"/>
        <v>85</v>
      </c>
      <c r="R20" s="406"/>
      <c r="S20" s="405">
        <f t="shared" si="1"/>
        <v>181</v>
      </c>
      <c r="T20" s="406"/>
      <c r="U20" s="405">
        <f t="shared" si="2"/>
        <v>266</v>
      </c>
      <c r="V20" s="406"/>
    </row>
    <row r="21" spans="1:22" ht="14.25">
      <c r="A21" s="315"/>
      <c r="B21" s="372"/>
      <c r="C21" s="384" t="s">
        <v>116</v>
      </c>
      <c r="D21" s="385"/>
      <c r="E21" s="410">
        <v>0</v>
      </c>
      <c r="F21" s="397"/>
      <c r="G21" s="396">
        <v>0</v>
      </c>
      <c r="H21" s="397"/>
      <c r="I21" s="396">
        <v>0</v>
      </c>
      <c r="J21" s="397"/>
      <c r="K21" s="396">
        <v>0</v>
      </c>
      <c r="L21" s="397"/>
      <c r="M21" s="396">
        <v>0</v>
      </c>
      <c r="N21" s="397"/>
      <c r="O21" s="396">
        <v>0</v>
      </c>
      <c r="P21" s="397"/>
      <c r="Q21" s="396">
        <f t="shared" si="0"/>
        <v>0</v>
      </c>
      <c r="R21" s="397"/>
      <c r="S21" s="396">
        <f t="shared" si="1"/>
        <v>0</v>
      </c>
      <c r="T21" s="397"/>
      <c r="U21" s="396">
        <f t="shared" si="2"/>
        <v>0</v>
      </c>
      <c r="V21" s="397"/>
    </row>
    <row r="22" spans="1:22" ht="15" thickBot="1">
      <c r="A22" s="318"/>
      <c r="B22" s="379"/>
      <c r="C22" s="386" t="s">
        <v>166</v>
      </c>
      <c r="D22" s="387"/>
      <c r="E22" s="411">
        <v>79</v>
      </c>
      <c r="F22" s="399"/>
      <c r="G22" s="398">
        <v>152</v>
      </c>
      <c r="H22" s="399"/>
      <c r="I22" s="398">
        <v>231</v>
      </c>
      <c r="J22" s="399"/>
      <c r="K22" s="398">
        <v>6</v>
      </c>
      <c r="L22" s="399"/>
      <c r="M22" s="398">
        <v>29</v>
      </c>
      <c r="N22" s="399"/>
      <c r="O22" s="398">
        <v>35</v>
      </c>
      <c r="P22" s="399"/>
      <c r="Q22" s="398">
        <f t="shared" si="0"/>
        <v>85</v>
      </c>
      <c r="R22" s="399"/>
      <c r="S22" s="398">
        <f t="shared" si="1"/>
        <v>181</v>
      </c>
      <c r="T22" s="399"/>
      <c r="U22" s="398">
        <f t="shared" si="2"/>
        <v>266</v>
      </c>
      <c r="V22" s="399"/>
    </row>
    <row r="23" spans="1:22" ht="15" thickTop="1">
      <c r="A23" s="380" t="s">
        <v>154</v>
      </c>
      <c r="B23" s="381"/>
      <c r="C23" s="388" t="s">
        <v>115</v>
      </c>
      <c r="D23" s="389"/>
      <c r="E23" s="412">
        <v>288</v>
      </c>
      <c r="F23" s="401"/>
      <c r="G23" s="400">
        <v>589</v>
      </c>
      <c r="H23" s="401"/>
      <c r="I23" s="400">
        <v>877</v>
      </c>
      <c r="J23" s="401"/>
      <c r="K23" s="400">
        <v>49</v>
      </c>
      <c r="L23" s="401"/>
      <c r="M23" s="400">
        <v>91</v>
      </c>
      <c r="N23" s="401"/>
      <c r="O23" s="400">
        <v>140</v>
      </c>
      <c r="P23" s="401"/>
      <c r="Q23" s="400">
        <f t="shared" si="0"/>
        <v>337</v>
      </c>
      <c r="R23" s="401"/>
      <c r="S23" s="400">
        <f t="shared" si="1"/>
        <v>680</v>
      </c>
      <c r="T23" s="401"/>
      <c r="U23" s="400">
        <f t="shared" si="2"/>
        <v>1017</v>
      </c>
      <c r="V23" s="401"/>
    </row>
    <row r="24" spans="1:22" ht="14.25">
      <c r="A24" s="382"/>
      <c r="B24" s="383"/>
      <c r="C24" s="384" t="s">
        <v>116</v>
      </c>
      <c r="D24" s="385"/>
      <c r="E24" s="410">
        <v>100</v>
      </c>
      <c r="F24" s="397"/>
      <c r="G24" s="396">
        <v>139</v>
      </c>
      <c r="H24" s="397"/>
      <c r="I24" s="396">
        <v>239</v>
      </c>
      <c r="J24" s="397"/>
      <c r="K24" s="396">
        <v>12</v>
      </c>
      <c r="L24" s="397"/>
      <c r="M24" s="396">
        <v>23</v>
      </c>
      <c r="N24" s="397"/>
      <c r="O24" s="396">
        <v>35</v>
      </c>
      <c r="P24" s="397"/>
      <c r="Q24" s="396">
        <f t="shared" si="0"/>
        <v>112</v>
      </c>
      <c r="R24" s="397"/>
      <c r="S24" s="396">
        <f t="shared" si="1"/>
        <v>162</v>
      </c>
      <c r="T24" s="397"/>
      <c r="U24" s="396">
        <f t="shared" si="2"/>
        <v>274</v>
      </c>
      <c r="V24" s="397"/>
    </row>
    <row r="25" spans="1:22" ht="14.25">
      <c r="A25" s="382"/>
      <c r="B25" s="383"/>
      <c r="C25" s="366" t="s">
        <v>41</v>
      </c>
      <c r="D25" s="367"/>
      <c r="E25" s="409">
        <v>388</v>
      </c>
      <c r="F25" s="395"/>
      <c r="G25" s="394">
        <v>728</v>
      </c>
      <c r="H25" s="395"/>
      <c r="I25" s="394">
        <v>1116</v>
      </c>
      <c r="J25" s="395"/>
      <c r="K25" s="394">
        <v>61</v>
      </c>
      <c r="L25" s="395"/>
      <c r="M25" s="394">
        <v>114</v>
      </c>
      <c r="N25" s="395"/>
      <c r="O25" s="394">
        <v>175</v>
      </c>
      <c r="P25" s="395"/>
      <c r="Q25" s="394">
        <f t="shared" si="0"/>
        <v>449</v>
      </c>
      <c r="R25" s="395"/>
      <c r="S25" s="394">
        <f t="shared" si="1"/>
        <v>842</v>
      </c>
      <c r="T25" s="395"/>
      <c r="U25" s="394">
        <f>I25+O25</f>
        <v>1291</v>
      </c>
      <c r="V25" s="395"/>
    </row>
    <row r="27" spans="1:22" ht="21" customHeight="1">
      <c r="A27" s="161" t="s">
        <v>161</v>
      </c>
      <c r="B27" s="161"/>
      <c r="C27" s="161"/>
      <c r="D27" s="161"/>
      <c r="E27" s="161"/>
      <c r="F27" s="161"/>
      <c r="G27" s="161"/>
      <c r="H27" s="161"/>
      <c r="I27" s="161"/>
      <c r="J27" s="161"/>
      <c r="K27" s="161"/>
      <c r="L27" s="161"/>
      <c r="M27" s="161"/>
      <c r="N27" s="161"/>
      <c r="O27" s="161"/>
      <c r="P27" s="161"/>
      <c r="Q27" s="161"/>
      <c r="R27" s="161"/>
      <c r="S27" s="161"/>
      <c r="T27" s="161"/>
      <c r="U27" s="161"/>
      <c r="V27" s="161"/>
    </row>
    <row r="28" spans="1:22" ht="41.25" customHeight="1">
      <c r="A28" s="355" t="s">
        <v>195</v>
      </c>
      <c r="B28" s="355"/>
      <c r="C28" s="355"/>
      <c r="D28" s="355"/>
      <c r="E28" s="355"/>
      <c r="F28" s="355"/>
      <c r="G28" s="355"/>
      <c r="H28" s="355"/>
      <c r="I28" s="355"/>
      <c r="J28" s="355"/>
      <c r="K28" s="355"/>
      <c r="L28" s="355"/>
      <c r="M28" s="355"/>
      <c r="N28" s="355"/>
      <c r="O28" s="355"/>
      <c r="P28" s="355"/>
      <c r="Q28" s="355"/>
      <c r="R28" s="355"/>
      <c r="S28" s="355"/>
      <c r="T28" s="355"/>
      <c r="U28" s="355"/>
      <c r="V28" s="355"/>
    </row>
    <row r="30" ht="15.75" customHeight="1"/>
    <row r="31" spans="1:10" s="60" customFormat="1" ht="21.75" customHeight="1">
      <c r="A31" s="363" t="s">
        <v>183</v>
      </c>
      <c r="B31" s="363"/>
      <c r="C31" s="363"/>
      <c r="D31" s="363"/>
      <c r="E31" s="363"/>
      <c r="F31" s="363"/>
      <c r="G31" s="363"/>
      <c r="H31" s="363"/>
      <c r="I31" s="364"/>
      <c r="J31" s="364"/>
    </row>
    <row r="32" spans="14:22" ht="15.75" customHeight="1">
      <c r="N32" s="365" t="s">
        <v>60</v>
      </c>
      <c r="O32" s="365"/>
      <c r="P32" s="365"/>
      <c r="Q32" s="365"/>
      <c r="R32" s="365"/>
      <c r="S32" s="365"/>
      <c r="T32" s="365"/>
      <c r="U32" s="365"/>
      <c r="V32" s="365"/>
    </row>
    <row r="33" spans="1:22" s="140" customFormat="1" ht="18" customHeight="1">
      <c r="A33" s="143"/>
      <c r="B33" s="132"/>
      <c r="C33" s="132"/>
      <c r="D33" s="132"/>
      <c r="E33" s="362" t="s">
        <v>121</v>
      </c>
      <c r="F33" s="359"/>
      <c r="G33" s="359"/>
      <c r="H33" s="359"/>
      <c r="I33" s="359"/>
      <c r="J33" s="359"/>
      <c r="K33" s="361" t="s">
        <v>122</v>
      </c>
      <c r="L33" s="359"/>
      <c r="M33" s="359"/>
      <c r="N33" s="359"/>
      <c r="O33" s="359"/>
      <c r="P33" s="360"/>
      <c r="Q33" s="359" t="s">
        <v>154</v>
      </c>
      <c r="R33" s="359"/>
      <c r="S33" s="359"/>
      <c r="T33" s="359"/>
      <c r="U33" s="359"/>
      <c r="V33" s="360"/>
    </row>
    <row r="34" spans="1:22" s="140" customFormat="1" ht="18" customHeight="1" thickBot="1">
      <c r="A34" s="145" t="s">
        <v>109</v>
      </c>
      <c r="B34" s="146"/>
      <c r="C34" s="146"/>
      <c r="D34" s="146"/>
      <c r="E34" s="347" t="s">
        <v>123</v>
      </c>
      <c r="F34" s="348"/>
      <c r="G34" s="349"/>
      <c r="H34" s="350" t="s">
        <v>124</v>
      </c>
      <c r="I34" s="348"/>
      <c r="J34" s="348"/>
      <c r="K34" s="356" t="s">
        <v>123</v>
      </c>
      <c r="L34" s="357"/>
      <c r="M34" s="358"/>
      <c r="N34" s="356" t="s">
        <v>124</v>
      </c>
      <c r="O34" s="357"/>
      <c r="P34" s="358"/>
      <c r="Q34" s="357" t="s">
        <v>123</v>
      </c>
      <c r="R34" s="357"/>
      <c r="S34" s="358"/>
      <c r="T34" s="356" t="s">
        <v>124</v>
      </c>
      <c r="U34" s="357"/>
      <c r="V34" s="358"/>
    </row>
    <row r="35" spans="1:22" ht="27" customHeight="1" thickTop="1">
      <c r="A35" s="425" t="s">
        <v>125</v>
      </c>
      <c r="B35" s="426"/>
      <c r="C35" s="426"/>
      <c r="D35" s="427"/>
      <c r="E35" s="351">
        <v>484</v>
      </c>
      <c r="F35" s="352"/>
      <c r="G35" s="353"/>
      <c r="H35" s="354">
        <v>174530</v>
      </c>
      <c r="I35" s="352"/>
      <c r="J35" s="352"/>
      <c r="K35" s="354">
        <v>638</v>
      </c>
      <c r="L35" s="352"/>
      <c r="M35" s="353"/>
      <c r="N35" s="354">
        <v>199710</v>
      </c>
      <c r="O35" s="352"/>
      <c r="P35" s="353"/>
      <c r="Q35" s="352">
        <v>1122</v>
      </c>
      <c r="R35" s="352"/>
      <c r="S35" s="353"/>
      <c r="T35" s="354">
        <f>SUM(H35,N35)</f>
        <v>374240</v>
      </c>
      <c r="U35" s="352"/>
      <c r="V35" s="353"/>
    </row>
    <row r="36" spans="1:22" ht="27" customHeight="1">
      <c r="A36" s="315" t="s">
        <v>113</v>
      </c>
      <c r="B36" s="316"/>
      <c r="C36" s="316"/>
      <c r="D36" s="317"/>
      <c r="E36" s="331">
        <v>153</v>
      </c>
      <c r="F36" s="322"/>
      <c r="G36" s="332"/>
      <c r="H36" s="321">
        <v>30600</v>
      </c>
      <c r="I36" s="322"/>
      <c r="J36" s="322"/>
      <c r="K36" s="321">
        <v>208</v>
      </c>
      <c r="L36" s="322"/>
      <c r="M36" s="332"/>
      <c r="N36" s="321">
        <v>41600</v>
      </c>
      <c r="O36" s="322"/>
      <c r="P36" s="332"/>
      <c r="Q36" s="322">
        <v>361</v>
      </c>
      <c r="R36" s="322"/>
      <c r="S36" s="332"/>
      <c r="T36" s="321">
        <f aca="true" t="shared" si="3" ref="T36:T45">SUM(H36,N36)</f>
        <v>72200</v>
      </c>
      <c r="U36" s="322"/>
      <c r="V36" s="332"/>
    </row>
    <row r="37" spans="1:22" ht="9" customHeight="1">
      <c r="A37" s="315" t="s">
        <v>114</v>
      </c>
      <c r="B37" s="316"/>
      <c r="C37" s="316"/>
      <c r="D37" s="317"/>
      <c r="E37" s="331">
        <v>378</v>
      </c>
      <c r="F37" s="322"/>
      <c r="G37" s="332"/>
      <c r="H37" s="321">
        <v>151200</v>
      </c>
      <c r="I37" s="322"/>
      <c r="J37" s="322"/>
      <c r="K37" s="321">
        <v>826</v>
      </c>
      <c r="L37" s="322"/>
      <c r="M37" s="332"/>
      <c r="N37" s="321">
        <v>330400</v>
      </c>
      <c r="O37" s="322"/>
      <c r="P37" s="332"/>
      <c r="Q37" s="322">
        <v>1204</v>
      </c>
      <c r="R37" s="322"/>
      <c r="S37" s="332"/>
      <c r="T37" s="428">
        <f t="shared" si="3"/>
        <v>481600</v>
      </c>
      <c r="U37" s="429"/>
      <c r="V37" s="430"/>
    </row>
    <row r="38" spans="1:22" ht="9" customHeight="1">
      <c r="A38" s="315"/>
      <c r="B38" s="316"/>
      <c r="C38" s="316"/>
      <c r="D38" s="317"/>
      <c r="E38" s="331"/>
      <c r="F38" s="322"/>
      <c r="G38" s="332"/>
      <c r="H38" s="321"/>
      <c r="I38" s="322"/>
      <c r="J38" s="322"/>
      <c r="K38" s="321"/>
      <c r="L38" s="322"/>
      <c r="M38" s="332"/>
      <c r="N38" s="321"/>
      <c r="O38" s="322"/>
      <c r="P38" s="332"/>
      <c r="Q38" s="322"/>
      <c r="R38" s="322"/>
      <c r="S38" s="332"/>
      <c r="T38" s="339">
        <f t="shared" si="3"/>
        <v>0</v>
      </c>
      <c r="U38" s="340"/>
      <c r="V38" s="341"/>
    </row>
    <row r="39" spans="1:22" ht="9" customHeight="1">
      <c r="A39" s="315"/>
      <c r="B39" s="316"/>
      <c r="C39" s="316"/>
      <c r="D39" s="317"/>
      <c r="E39" s="331"/>
      <c r="F39" s="322"/>
      <c r="G39" s="332"/>
      <c r="H39" s="321"/>
      <c r="I39" s="322"/>
      <c r="J39" s="322"/>
      <c r="K39" s="321"/>
      <c r="L39" s="322"/>
      <c r="M39" s="332"/>
      <c r="N39" s="321"/>
      <c r="O39" s="322"/>
      <c r="P39" s="332"/>
      <c r="Q39" s="322"/>
      <c r="R39" s="322"/>
      <c r="S39" s="332"/>
      <c r="T39" s="431">
        <f t="shared" si="3"/>
        <v>0</v>
      </c>
      <c r="U39" s="432"/>
      <c r="V39" s="433"/>
    </row>
    <row r="40" spans="1:22" ht="9" customHeight="1">
      <c r="A40" s="315" t="s">
        <v>126</v>
      </c>
      <c r="B40" s="316"/>
      <c r="C40" s="316"/>
      <c r="D40" s="317"/>
      <c r="E40" s="331">
        <v>2143</v>
      </c>
      <c r="F40" s="322"/>
      <c r="G40" s="332"/>
      <c r="H40" s="321">
        <v>857200</v>
      </c>
      <c r="I40" s="322"/>
      <c r="J40" s="322"/>
      <c r="K40" s="321">
        <v>2383</v>
      </c>
      <c r="L40" s="322"/>
      <c r="M40" s="332"/>
      <c r="N40" s="321">
        <v>953200</v>
      </c>
      <c r="O40" s="322"/>
      <c r="P40" s="332"/>
      <c r="Q40" s="322">
        <v>4526</v>
      </c>
      <c r="R40" s="322"/>
      <c r="S40" s="332"/>
      <c r="T40" s="428">
        <f t="shared" si="3"/>
        <v>1810400</v>
      </c>
      <c r="U40" s="429"/>
      <c r="V40" s="430"/>
    </row>
    <row r="41" spans="1:22" ht="9" customHeight="1">
      <c r="A41" s="315"/>
      <c r="B41" s="316"/>
      <c r="C41" s="316"/>
      <c r="D41" s="317"/>
      <c r="E41" s="331"/>
      <c r="F41" s="322"/>
      <c r="G41" s="332"/>
      <c r="H41" s="321"/>
      <c r="I41" s="322"/>
      <c r="J41" s="322"/>
      <c r="K41" s="321"/>
      <c r="L41" s="322"/>
      <c r="M41" s="332"/>
      <c r="N41" s="321"/>
      <c r="O41" s="322"/>
      <c r="P41" s="332"/>
      <c r="Q41" s="322"/>
      <c r="R41" s="322"/>
      <c r="S41" s="332"/>
      <c r="T41" s="339">
        <f t="shared" si="3"/>
        <v>0</v>
      </c>
      <c r="U41" s="340"/>
      <c r="V41" s="341"/>
    </row>
    <row r="42" spans="1:22" ht="9" customHeight="1">
      <c r="A42" s="315"/>
      <c r="B42" s="316"/>
      <c r="C42" s="316"/>
      <c r="D42" s="317"/>
      <c r="E42" s="331"/>
      <c r="F42" s="322"/>
      <c r="G42" s="332"/>
      <c r="H42" s="321"/>
      <c r="I42" s="322"/>
      <c r="J42" s="322"/>
      <c r="K42" s="321"/>
      <c r="L42" s="322"/>
      <c r="M42" s="332"/>
      <c r="N42" s="321"/>
      <c r="O42" s="322"/>
      <c r="P42" s="332"/>
      <c r="Q42" s="322"/>
      <c r="R42" s="322"/>
      <c r="S42" s="332"/>
      <c r="T42" s="431">
        <f t="shared" si="3"/>
        <v>0</v>
      </c>
      <c r="U42" s="432"/>
      <c r="V42" s="433"/>
    </row>
    <row r="43" spans="1:22" ht="9" customHeight="1">
      <c r="A43" s="315" t="s">
        <v>127</v>
      </c>
      <c r="B43" s="316"/>
      <c r="C43" s="316"/>
      <c r="D43" s="317"/>
      <c r="E43" s="331">
        <v>1730</v>
      </c>
      <c r="F43" s="322"/>
      <c r="G43" s="332"/>
      <c r="H43" s="321">
        <v>692000</v>
      </c>
      <c r="I43" s="322"/>
      <c r="J43" s="322"/>
      <c r="K43" s="321">
        <v>1866</v>
      </c>
      <c r="L43" s="322"/>
      <c r="M43" s="332"/>
      <c r="N43" s="321">
        <v>746400</v>
      </c>
      <c r="O43" s="322"/>
      <c r="P43" s="332"/>
      <c r="Q43" s="322">
        <v>3596</v>
      </c>
      <c r="R43" s="322"/>
      <c r="S43" s="332"/>
      <c r="T43" s="428">
        <f t="shared" si="3"/>
        <v>1438400</v>
      </c>
      <c r="U43" s="429"/>
      <c r="V43" s="430"/>
    </row>
    <row r="44" spans="1:22" ht="9" customHeight="1">
      <c r="A44" s="315"/>
      <c r="B44" s="316"/>
      <c r="C44" s="316"/>
      <c r="D44" s="317"/>
      <c r="E44" s="331"/>
      <c r="F44" s="322"/>
      <c r="G44" s="332"/>
      <c r="H44" s="321"/>
      <c r="I44" s="322"/>
      <c r="J44" s="322"/>
      <c r="K44" s="321"/>
      <c r="L44" s="322"/>
      <c r="M44" s="332"/>
      <c r="N44" s="321"/>
      <c r="O44" s="322"/>
      <c r="P44" s="332"/>
      <c r="Q44" s="322"/>
      <c r="R44" s="322"/>
      <c r="S44" s="332"/>
      <c r="T44" s="339">
        <f t="shared" si="3"/>
        <v>0</v>
      </c>
      <c r="U44" s="340"/>
      <c r="V44" s="341"/>
    </row>
    <row r="45" spans="1:22" ht="9" customHeight="1">
      <c r="A45" s="315"/>
      <c r="B45" s="316"/>
      <c r="C45" s="316"/>
      <c r="D45" s="317"/>
      <c r="E45" s="331"/>
      <c r="F45" s="322"/>
      <c r="G45" s="332"/>
      <c r="H45" s="321"/>
      <c r="I45" s="322"/>
      <c r="J45" s="322"/>
      <c r="K45" s="321"/>
      <c r="L45" s="322"/>
      <c r="M45" s="332"/>
      <c r="N45" s="321"/>
      <c r="O45" s="322"/>
      <c r="P45" s="332"/>
      <c r="Q45" s="322"/>
      <c r="R45" s="322"/>
      <c r="S45" s="332"/>
      <c r="T45" s="431">
        <f t="shared" si="3"/>
        <v>0</v>
      </c>
      <c r="U45" s="432"/>
      <c r="V45" s="433"/>
    </row>
    <row r="46" spans="1:22" ht="9" customHeight="1">
      <c r="A46" s="315" t="s">
        <v>128</v>
      </c>
      <c r="B46" s="316"/>
      <c r="C46" s="316"/>
      <c r="D46" s="317"/>
      <c r="E46" s="327"/>
      <c r="F46" s="324"/>
      <c r="G46" s="328"/>
      <c r="H46" s="323"/>
      <c r="I46" s="324"/>
      <c r="J46" s="324"/>
      <c r="K46" s="321">
        <v>893</v>
      </c>
      <c r="L46" s="322"/>
      <c r="M46" s="332"/>
      <c r="N46" s="321">
        <v>357200</v>
      </c>
      <c r="O46" s="322"/>
      <c r="P46" s="332"/>
      <c r="Q46" s="322">
        <v>893</v>
      </c>
      <c r="R46" s="322"/>
      <c r="S46" s="332"/>
      <c r="T46" s="321">
        <f>SUM(N46)</f>
        <v>357200</v>
      </c>
      <c r="U46" s="322"/>
      <c r="V46" s="332"/>
    </row>
    <row r="47" spans="1:22" ht="9" customHeight="1">
      <c r="A47" s="315"/>
      <c r="B47" s="316"/>
      <c r="C47" s="316"/>
      <c r="D47" s="317"/>
      <c r="E47" s="327"/>
      <c r="F47" s="324"/>
      <c r="G47" s="328"/>
      <c r="H47" s="323"/>
      <c r="I47" s="324"/>
      <c r="J47" s="324"/>
      <c r="K47" s="321"/>
      <c r="L47" s="322"/>
      <c r="M47" s="332"/>
      <c r="N47" s="321"/>
      <c r="O47" s="322"/>
      <c r="P47" s="332"/>
      <c r="Q47" s="322"/>
      <c r="R47" s="322"/>
      <c r="S47" s="332"/>
      <c r="T47" s="321"/>
      <c r="U47" s="322"/>
      <c r="V47" s="332"/>
    </row>
    <row r="48" spans="1:22" ht="9" customHeight="1">
      <c r="A48" s="315"/>
      <c r="B48" s="316"/>
      <c r="C48" s="316"/>
      <c r="D48" s="317"/>
      <c r="E48" s="327"/>
      <c r="F48" s="324"/>
      <c r="G48" s="328"/>
      <c r="H48" s="323"/>
      <c r="I48" s="324"/>
      <c r="J48" s="324"/>
      <c r="K48" s="321"/>
      <c r="L48" s="322"/>
      <c r="M48" s="332"/>
      <c r="N48" s="321"/>
      <c r="O48" s="322"/>
      <c r="P48" s="332"/>
      <c r="Q48" s="322"/>
      <c r="R48" s="322"/>
      <c r="S48" s="332"/>
      <c r="T48" s="321"/>
      <c r="U48" s="322"/>
      <c r="V48" s="332"/>
    </row>
    <row r="49" spans="1:22" ht="9" customHeight="1">
      <c r="A49" s="315" t="s">
        <v>129</v>
      </c>
      <c r="B49" s="316"/>
      <c r="C49" s="316"/>
      <c r="D49" s="317"/>
      <c r="E49" s="327"/>
      <c r="F49" s="324"/>
      <c r="G49" s="328"/>
      <c r="H49" s="323"/>
      <c r="I49" s="324"/>
      <c r="J49" s="324"/>
      <c r="K49" s="321">
        <v>1018</v>
      </c>
      <c r="L49" s="322"/>
      <c r="M49" s="332"/>
      <c r="N49" s="321">
        <v>407200</v>
      </c>
      <c r="O49" s="322"/>
      <c r="P49" s="332"/>
      <c r="Q49" s="322">
        <v>1018</v>
      </c>
      <c r="R49" s="322"/>
      <c r="S49" s="332"/>
      <c r="T49" s="321">
        <f>SUM(N49)</f>
        <v>407200</v>
      </c>
      <c r="U49" s="322"/>
      <c r="V49" s="332"/>
    </row>
    <row r="50" spans="1:22" ht="9" customHeight="1">
      <c r="A50" s="315"/>
      <c r="B50" s="316"/>
      <c r="C50" s="316"/>
      <c r="D50" s="317"/>
      <c r="E50" s="327"/>
      <c r="F50" s="324"/>
      <c r="G50" s="328"/>
      <c r="H50" s="323"/>
      <c r="I50" s="324"/>
      <c r="J50" s="324"/>
      <c r="K50" s="321"/>
      <c r="L50" s="322"/>
      <c r="M50" s="332"/>
      <c r="N50" s="321"/>
      <c r="O50" s="322"/>
      <c r="P50" s="332"/>
      <c r="Q50" s="322"/>
      <c r="R50" s="322"/>
      <c r="S50" s="332"/>
      <c r="T50" s="321"/>
      <c r="U50" s="322"/>
      <c r="V50" s="332"/>
    </row>
    <row r="51" spans="1:22" ht="9" customHeight="1" thickBot="1">
      <c r="A51" s="318"/>
      <c r="B51" s="319"/>
      <c r="C51" s="319"/>
      <c r="D51" s="320"/>
      <c r="E51" s="329"/>
      <c r="F51" s="326"/>
      <c r="G51" s="330"/>
      <c r="H51" s="325"/>
      <c r="I51" s="326"/>
      <c r="J51" s="326"/>
      <c r="K51" s="333"/>
      <c r="L51" s="334"/>
      <c r="M51" s="335"/>
      <c r="N51" s="333"/>
      <c r="O51" s="334"/>
      <c r="P51" s="335"/>
      <c r="Q51" s="334"/>
      <c r="R51" s="334"/>
      <c r="S51" s="335"/>
      <c r="T51" s="333"/>
      <c r="U51" s="334"/>
      <c r="V51" s="335"/>
    </row>
    <row r="52" spans="1:22" ht="9" customHeight="1" thickTop="1">
      <c r="A52" s="306" t="s">
        <v>182</v>
      </c>
      <c r="B52" s="307"/>
      <c r="C52" s="307"/>
      <c r="D52" s="308"/>
      <c r="E52" s="345">
        <f>SUM(E35:F51)</f>
        <v>4888</v>
      </c>
      <c r="F52" s="340"/>
      <c r="G52" s="341"/>
      <c r="H52" s="339">
        <f>SUM(H35:I51)</f>
        <v>1905530</v>
      </c>
      <c r="I52" s="340"/>
      <c r="J52" s="340"/>
      <c r="K52" s="336">
        <f>SUM(K35:L51)</f>
        <v>7832</v>
      </c>
      <c r="L52" s="337"/>
      <c r="M52" s="338"/>
      <c r="N52" s="336">
        <f>SUM(N35:O51)</f>
        <v>3035710</v>
      </c>
      <c r="O52" s="337"/>
      <c r="P52" s="338"/>
      <c r="Q52" s="337">
        <f>SUM(Q35:Q51)</f>
        <v>12720</v>
      </c>
      <c r="R52" s="337"/>
      <c r="S52" s="338"/>
      <c r="T52" s="336">
        <f>SUM(T35:T51)</f>
        <v>4941240</v>
      </c>
      <c r="U52" s="337"/>
      <c r="V52" s="338"/>
    </row>
    <row r="53" spans="1:22" ht="9" customHeight="1">
      <c r="A53" s="309"/>
      <c r="B53" s="310"/>
      <c r="C53" s="310"/>
      <c r="D53" s="311"/>
      <c r="E53" s="345"/>
      <c r="F53" s="340"/>
      <c r="G53" s="341"/>
      <c r="H53" s="339"/>
      <c r="I53" s="340"/>
      <c r="J53" s="340"/>
      <c r="K53" s="339"/>
      <c r="L53" s="340"/>
      <c r="M53" s="341"/>
      <c r="N53" s="339"/>
      <c r="O53" s="340"/>
      <c r="P53" s="341"/>
      <c r="Q53" s="340"/>
      <c r="R53" s="340"/>
      <c r="S53" s="341"/>
      <c r="T53" s="339"/>
      <c r="U53" s="340"/>
      <c r="V53" s="341"/>
    </row>
    <row r="54" spans="1:22" ht="9" customHeight="1">
      <c r="A54" s="312"/>
      <c r="B54" s="313"/>
      <c r="C54" s="313"/>
      <c r="D54" s="314"/>
      <c r="E54" s="346"/>
      <c r="F54" s="343"/>
      <c r="G54" s="344"/>
      <c r="H54" s="342"/>
      <c r="I54" s="343"/>
      <c r="J54" s="343"/>
      <c r="K54" s="342"/>
      <c r="L54" s="343"/>
      <c r="M54" s="344"/>
      <c r="N54" s="342"/>
      <c r="O54" s="343"/>
      <c r="P54" s="344"/>
      <c r="Q54" s="343"/>
      <c r="R54" s="343"/>
      <c r="S54" s="344"/>
      <c r="T54" s="342"/>
      <c r="U54" s="343"/>
      <c r="V54" s="344"/>
    </row>
  </sheetData>
  <mergeCells count="288">
    <mergeCell ref="N37:P39"/>
    <mergeCell ref="H40:J42"/>
    <mergeCell ref="E40:G42"/>
    <mergeCell ref="K37:M39"/>
    <mergeCell ref="K40:M42"/>
    <mergeCell ref="K14:L14"/>
    <mergeCell ref="T35:V35"/>
    <mergeCell ref="T36:V36"/>
    <mergeCell ref="T37:V39"/>
    <mergeCell ref="Q35:S35"/>
    <mergeCell ref="Q36:S36"/>
    <mergeCell ref="Q37:S39"/>
    <mergeCell ref="N35:P35"/>
    <mergeCell ref="N36:P36"/>
    <mergeCell ref="K35:M35"/>
    <mergeCell ref="A35:D35"/>
    <mergeCell ref="A36:D36"/>
    <mergeCell ref="A37:D39"/>
    <mergeCell ref="T52:V54"/>
    <mergeCell ref="Q52:S54"/>
    <mergeCell ref="N49:P51"/>
    <mergeCell ref="N52:P54"/>
    <mergeCell ref="Q49:S51"/>
    <mergeCell ref="T40:V42"/>
    <mergeCell ref="T43:V45"/>
    <mergeCell ref="Q4:V4"/>
    <mergeCell ref="Q5:R5"/>
    <mergeCell ref="S5:T5"/>
    <mergeCell ref="U5:V5"/>
    <mergeCell ref="Q6:R6"/>
    <mergeCell ref="Q7:R7"/>
    <mergeCell ref="Q8:R8"/>
    <mergeCell ref="Q9:R9"/>
    <mergeCell ref="Q10:R10"/>
    <mergeCell ref="Q11:R11"/>
    <mergeCell ref="Q12:R12"/>
    <mergeCell ref="Q13:R13"/>
    <mergeCell ref="Q14:R14"/>
    <mergeCell ref="Q15:R15"/>
    <mergeCell ref="Q16:R16"/>
    <mergeCell ref="Q17:R17"/>
    <mergeCell ref="Q18:R18"/>
    <mergeCell ref="Q19:R19"/>
    <mergeCell ref="Q20:R20"/>
    <mergeCell ref="Q21:R21"/>
    <mergeCell ref="Q22:R22"/>
    <mergeCell ref="Q23:R23"/>
    <mergeCell ref="Q24:R24"/>
    <mergeCell ref="Q25:R25"/>
    <mergeCell ref="S6:T6"/>
    <mergeCell ref="S7:T7"/>
    <mergeCell ref="S8:T8"/>
    <mergeCell ref="S9:T9"/>
    <mergeCell ref="S10:T10"/>
    <mergeCell ref="S11:T11"/>
    <mergeCell ref="S12:T12"/>
    <mergeCell ref="S13:T13"/>
    <mergeCell ref="S14:T14"/>
    <mergeCell ref="S15:T15"/>
    <mergeCell ref="S16:T16"/>
    <mergeCell ref="S17:T17"/>
    <mergeCell ref="S18:T18"/>
    <mergeCell ref="S19:T19"/>
    <mergeCell ref="S20:T20"/>
    <mergeCell ref="S21:T21"/>
    <mergeCell ref="S22:T22"/>
    <mergeCell ref="S23:T23"/>
    <mergeCell ref="S24:T24"/>
    <mergeCell ref="S25:T25"/>
    <mergeCell ref="U6:V6"/>
    <mergeCell ref="U7:V7"/>
    <mergeCell ref="U8:V8"/>
    <mergeCell ref="U9:V9"/>
    <mergeCell ref="U10:V10"/>
    <mergeCell ref="U11:V11"/>
    <mergeCell ref="U12:V12"/>
    <mergeCell ref="U13:V13"/>
    <mergeCell ref="U14:V14"/>
    <mergeCell ref="U15:V15"/>
    <mergeCell ref="U16:V16"/>
    <mergeCell ref="U17:V17"/>
    <mergeCell ref="U18:V18"/>
    <mergeCell ref="U19:V19"/>
    <mergeCell ref="U20:V20"/>
    <mergeCell ref="U21:V21"/>
    <mergeCell ref="U22:V22"/>
    <mergeCell ref="U23:V23"/>
    <mergeCell ref="U24:V24"/>
    <mergeCell ref="U25:V25"/>
    <mergeCell ref="O5:P5"/>
    <mergeCell ref="M5:N5"/>
    <mergeCell ref="K5:L5"/>
    <mergeCell ref="K4:P4"/>
    <mergeCell ref="O6:P6"/>
    <mergeCell ref="O7:P7"/>
    <mergeCell ref="O8:P8"/>
    <mergeCell ref="O9:P9"/>
    <mergeCell ref="O10:P10"/>
    <mergeCell ref="O11:P11"/>
    <mergeCell ref="O12:P12"/>
    <mergeCell ref="O13:P13"/>
    <mergeCell ref="O14:P14"/>
    <mergeCell ref="O15:P15"/>
    <mergeCell ref="O16:P16"/>
    <mergeCell ref="O17:P17"/>
    <mergeCell ref="O18:P18"/>
    <mergeCell ref="O19:P19"/>
    <mergeCell ref="O20:P20"/>
    <mergeCell ref="O21:P21"/>
    <mergeCell ref="O22:P22"/>
    <mergeCell ref="O23:P23"/>
    <mergeCell ref="O24:P24"/>
    <mergeCell ref="O25:P25"/>
    <mergeCell ref="M6:N6"/>
    <mergeCell ref="M7:N7"/>
    <mergeCell ref="M8:N8"/>
    <mergeCell ref="M9:N9"/>
    <mergeCell ref="M10:N10"/>
    <mergeCell ref="M11:N11"/>
    <mergeCell ref="M12:N12"/>
    <mergeCell ref="M13:N13"/>
    <mergeCell ref="M14:N14"/>
    <mergeCell ref="M15:N15"/>
    <mergeCell ref="M16:N16"/>
    <mergeCell ref="M17:N17"/>
    <mergeCell ref="M18:N18"/>
    <mergeCell ref="M19:N19"/>
    <mergeCell ref="M20:N20"/>
    <mergeCell ref="M21:N21"/>
    <mergeCell ref="M22:N22"/>
    <mergeCell ref="M23:N23"/>
    <mergeCell ref="M24:N24"/>
    <mergeCell ref="M25:N25"/>
    <mergeCell ref="K6:L6"/>
    <mergeCell ref="K7:L7"/>
    <mergeCell ref="K8:L8"/>
    <mergeCell ref="K9:L9"/>
    <mergeCell ref="K10:L10"/>
    <mergeCell ref="K11:L11"/>
    <mergeCell ref="K12:L12"/>
    <mergeCell ref="K13:L13"/>
    <mergeCell ref="K15:L15"/>
    <mergeCell ref="K16:L16"/>
    <mergeCell ref="K17:L17"/>
    <mergeCell ref="K18:L18"/>
    <mergeCell ref="K19:L19"/>
    <mergeCell ref="K20:L20"/>
    <mergeCell ref="K21:L21"/>
    <mergeCell ref="K22:L22"/>
    <mergeCell ref="K23:L23"/>
    <mergeCell ref="K24:L24"/>
    <mergeCell ref="K25:L25"/>
    <mergeCell ref="I5:J5"/>
    <mergeCell ref="I15:J15"/>
    <mergeCell ref="I16:J16"/>
    <mergeCell ref="I17:J17"/>
    <mergeCell ref="I18:J18"/>
    <mergeCell ref="I19:J19"/>
    <mergeCell ref="I20:J20"/>
    <mergeCell ref="G5:H5"/>
    <mergeCell ref="E4:J4"/>
    <mergeCell ref="E5:F5"/>
    <mergeCell ref="E6:F6"/>
    <mergeCell ref="E7:F7"/>
    <mergeCell ref="G6:H6"/>
    <mergeCell ref="I6:J6"/>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G7:H7"/>
    <mergeCell ref="G8:H8"/>
    <mergeCell ref="G9:H9"/>
    <mergeCell ref="G10:H10"/>
    <mergeCell ref="G11:H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I7:J7"/>
    <mergeCell ref="I8:J8"/>
    <mergeCell ref="I9:J9"/>
    <mergeCell ref="I10:J10"/>
    <mergeCell ref="I11:J11"/>
    <mergeCell ref="I12:J12"/>
    <mergeCell ref="I13:J13"/>
    <mergeCell ref="I14:J14"/>
    <mergeCell ref="I21:J21"/>
    <mergeCell ref="I22:J22"/>
    <mergeCell ref="I23:J23"/>
    <mergeCell ref="I24:J24"/>
    <mergeCell ref="I25:J25"/>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A1:O1"/>
    <mergeCell ref="C25:D25"/>
    <mergeCell ref="A6:D6"/>
    <mergeCell ref="A7:D7"/>
    <mergeCell ref="A8:B10"/>
    <mergeCell ref="A11:B13"/>
    <mergeCell ref="A14:B16"/>
    <mergeCell ref="A17:B19"/>
    <mergeCell ref="A20:B22"/>
    <mergeCell ref="A23:B25"/>
    <mergeCell ref="A28:V28"/>
    <mergeCell ref="T34:V34"/>
    <mergeCell ref="Q33:V33"/>
    <mergeCell ref="K33:P33"/>
    <mergeCell ref="K34:M34"/>
    <mergeCell ref="N34:P34"/>
    <mergeCell ref="E33:J33"/>
    <mergeCell ref="A31:J31"/>
    <mergeCell ref="N32:V32"/>
    <mergeCell ref="Q34:S34"/>
    <mergeCell ref="K36:M36"/>
    <mergeCell ref="T46:V48"/>
    <mergeCell ref="T49:V51"/>
    <mergeCell ref="N46:P48"/>
    <mergeCell ref="Q40:S42"/>
    <mergeCell ref="Q43:S45"/>
    <mergeCell ref="Q46:S48"/>
    <mergeCell ref="N40:P42"/>
    <mergeCell ref="N43:P45"/>
    <mergeCell ref="K46:M48"/>
    <mergeCell ref="E36:G36"/>
    <mergeCell ref="H36:J36"/>
    <mergeCell ref="E37:G39"/>
    <mergeCell ref="H37:J39"/>
    <mergeCell ref="E34:G34"/>
    <mergeCell ref="H34:J34"/>
    <mergeCell ref="E35:G35"/>
    <mergeCell ref="H35:J35"/>
    <mergeCell ref="E49:G51"/>
    <mergeCell ref="E43:G45"/>
    <mergeCell ref="K49:M51"/>
    <mergeCell ref="K52:M54"/>
    <mergeCell ref="E52:G54"/>
    <mergeCell ref="H52:J54"/>
    <mergeCell ref="K43:M45"/>
    <mergeCell ref="N3:V3"/>
    <mergeCell ref="A52:D54"/>
    <mergeCell ref="A40:D42"/>
    <mergeCell ref="A43:D45"/>
    <mergeCell ref="A46:D48"/>
    <mergeCell ref="A49:D51"/>
    <mergeCell ref="H43:J45"/>
    <mergeCell ref="H46:J48"/>
    <mergeCell ref="H49:J51"/>
    <mergeCell ref="E46:G48"/>
  </mergeCells>
  <printOptions/>
  <pageMargins left="0.984251968503937" right="0.7874015748031497" top="0.7874015748031497" bottom="0.5905511811023623" header="0.5118110236220472" footer="0.31496062992125984"/>
  <pageSetup horizontalDpi="300" verticalDpi="300" orientation="portrait" paperSize="9" r:id="rId2"/>
  <headerFooter alignWithMargins="0">
    <oddFooter>&amp;C３３
</oddFooter>
  </headerFooter>
  <drawing r:id="rId1"/>
</worksheet>
</file>

<file path=xl/worksheets/sheet7.xml><?xml version="1.0" encoding="utf-8"?>
<worksheet xmlns="http://schemas.openxmlformats.org/spreadsheetml/2006/main" xmlns:r="http://schemas.openxmlformats.org/officeDocument/2006/relationships">
  <dimension ref="A1:J41"/>
  <sheetViews>
    <sheetView workbookViewId="0" topLeftCell="A1">
      <selection activeCell="A1" sqref="A1"/>
    </sheetView>
  </sheetViews>
  <sheetFormatPr defaultColWidth="9.00390625" defaultRowHeight="13.5"/>
  <cols>
    <col min="1" max="1" width="10.00390625" style="59" customWidth="1"/>
    <col min="2" max="8" width="10.25390625" style="59" customWidth="1"/>
    <col min="9" max="10" width="10.50390625" style="59" bestFit="1" customWidth="1"/>
    <col min="11" max="11" width="2.625" style="59" customWidth="1"/>
    <col min="12" max="16384" width="9.00390625" style="59" customWidth="1"/>
  </cols>
  <sheetData>
    <row r="1" s="60" customFormat="1" ht="18" customHeight="1">
      <c r="A1" s="60" t="s">
        <v>162</v>
      </c>
    </row>
    <row r="2" s="60" customFormat="1" ht="18" customHeight="1">
      <c r="A2" s="60" t="s">
        <v>164</v>
      </c>
    </row>
    <row r="3" s="60" customFormat="1" ht="18" customHeight="1">
      <c r="A3" s="60" t="s">
        <v>190</v>
      </c>
    </row>
    <row r="4" ht="15" customHeight="1">
      <c r="H4" s="59" t="s">
        <v>60</v>
      </c>
    </row>
    <row r="5" spans="1:8" s="140" customFormat="1" ht="21" customHeight="1">
      <c r="A5" s="361"/>
      <c r="B5" s="360"/>
      <c r="C5" s="141" t="s">
        <v>179</v>
      </c>
      <c r="D5" s="141" t="s">
        <v>63</v>
      </c>
      <c r="E5" s="141" t="s">
        <v>11</v>
      </c>
      <c r="F5" s="141" t="s">
        <v>12</v>
      </c>
      <c r="G5" s="141" t="s">
        <v>13</v>
      </c>
      <c r="H5" s="141" t="s">
        <v>14</v>
      </c>
    </row>
    <row r="6" spans="1:8" s="140" customFormat="1" ht="21" customHeight="1">
      <c r="A6" s="434" t="s">
        <v>187</v>
      </c>
      <c r="B6" s="434"/>
      <c r="C6" s="147">
        <v>288</v>
      </c>
      <c r="D6" s="147">
        <v>1601</v>
      </c>
      <c r="E6" s="147">
        <v>1170</v>
      </c>
      <c r="F6" s="147">
        <v>1101</v>
      </c>
      <c r="G6" s="147">
        <v>1143</v>
      </c>
      <c r="H6" s="147">
        <v>1144</v>
      </c>
    </row>
    <row r="7" spans="1:8" s="140" customFormat="1" ht="21" customHeight="1">
      <c r="A7" s="196" t="s">
        <v>31</v>
      </c>
      <c r="B7" s="196"/>
      <c r="C7" s="152">
        <v>758908</v>
      </c>
      <c r="D7" s="152">
        <v>4797752</v>
      </c>
      <c r="E7" s="152">
        <v>3714808</v>
      </c>
      <c r="F7" s="152">
        <v>3647862</v>
      </c>
      <c r="G7" s="152">
        <v>3612457</v>
      </c>
      <c r="H7" s="152">
        <v>3804388</v>
      </c>
    </row>
    <row r="8" ht="18" customHeight="1"/>
    <row r="9" spans="2:8" s="140" customFormat="1" ht="21" customHeight="1">
      <c r="B9" s="155"/>
      <c r="C9" s="141" t="s">
        <v>134</v>
      </c>
      <c r="D9" s="141" t="s">
        <v>135</v>
      </c>
      <c r="E9" s="141" t="s">
        <v>136</v>
      </c>
      <c r="F9" s="141" t="s">
        <v>137</v>
      </c>
      <c r="G9" s="157" t="s">
        <v>188</v>
      </c>
      <c r="H9" s="148" t="s">
        <v>41</v>
      </c>
    </row>
    <row r="10" spans="2:8" s="140" customFormat="1" ht="21" customHeight="1">
      <c r="B10" s="156"/>
      <c r="C10" s="149">
        <v>1175</v>
      </c>
      <c r="D10" s="149">
        <v>1072</v>
      </c>
      <c r="E10" s="149">
        <v>1085</v>
      </c>
      <c r="F10" s="149">
        <v>1046</v>
      </c>
      <c r="G10" s="158">
        <f>979+6</f>
        <v>985</v>
      </c>
      <c r="H10" s="151">
        <f>SUM(C6:H6,C10:G10)</f>
        <v>11810</v>
      </c>
    </row>
    <row r="11" spans="2:8" s="140" customFormat="1" ht="21" customHeight="1">
      <c r="B11" s="156"/>
      <c r="C11" s="152">
        <v>3977851</v>
      </c>
      <c r="D11" s="152">
        <v>3716722</v>
      </c>
      <c r="E11" s="152">
        <v>3869796</v>
      </c>
      <c r="F11" s="152">
        <v>3538203</v>
      </c>
      <c r="G11" s="159">
        <f>3318452+32203</f>
        <v>3350655</v>
      </c>
      <c r="H11" s="154">
        <f>SUM(C7:H7,C11:G11)</f>
        <v>38789402</v>
      </c>
    </row>
    <row r="12" spans="2:8" s="140" customFormat="1" ht="12" customHeight="1">
      <c r="B12" s="156"/>
      <c r="C12" s="156"/>
      <c r="D12" s="156"/>
      <c r="E12" s="156"/>
      <c r="F12" s="156"/>
      <c r="G12" s="156"/>
      <c r="H12" s="156"/>
    </row>
    <row r="13" s="161" customFormat="1" ht="12">
      <c r="A13" s="161" t="s">
        <v>189</v>
      </c>
    </row>
    <row r="14" spans="1:10" s="161" customFormat="1" ht="32.25" customHeight="1">
      <c r="A14" s="355" t="s">
        <v>197</v>
      </c>
      <c r="B14" s="355"/>
      <c r="C14" s="355"/>
      <c r="D14" s="355"/>
      <c r="E14" s="355"/>
      <c r="F14" s="355"/>
      <c r="G14" s="355"/>
      <c r="H14" s="355"/>
      <c r="I14" s="162"/>
      <c r="J14" s="162"/>
    </row>
    <row r="15" spans="1:10" ht="15.75" customHeight="1">
      <c r="A15" s="160"/>
      <c r="B15" s="160"/>
      <c r="C15" s="160"/>
      <c r="D15" s="160"/>
      <c r="E15" s="160"/>
      <c r="F15" s="160"/>
      <c r="G15" s="160"/>
      <c r="H15" s="160"/>
      <c r="I15" s="66"/>
      <c r="J15" s="66"/>
    </row>
    <row r="16" s="60" customFormat="1" ht="18" customHeight="1">
      <c r="A16" s="60" t="s">
        <v>192</v>
      </c>
    </row>
    <row r="17" ht="15" customHeight="1">
      <c r="H17" s="59" t="s">
        <v>60</v>
      </c>
    </row>
    <row r="18" spans="1:8" s="140" customFormat="1" ht="21" customHeight="1">
      <c r="A18" s="361"/>
      <c r="B18" s="360"/>
      <c r="C18" s="141" t="s">
        <v>179</v>
      </c>
      <c r="D18" s="141" t="s">
        <v>63</v>
      </c>
      <c r="E18" s="141" t="s">
        <v>11</v>
      </c>
      <c r="F18" s="141" t="s">
        <v>12</v>
      </c>
      <c r="G18" s="141" t="s">
        <v>13</v>
      </c>
      <c r="H18" s="141" t="s">
        <v>14</v>
      </c>
    </row>
    <row r="19" spans="1:8" s="140" customFormat="1" ht="21" customHeight="1">
      <c r="A19" s="434" t="s">
        <v>187</v>
      </c>
      <c r="B19" s="434"/>
      <c r="C19" s="147">
        <v>3</v>
      </c>
      <c r="D19" s="147">
        <v>30</v>
      </c>
      <c r="E19" s="147">
        <v>31</v>
      </c>
      <c r="F19" s="147">
        <v>29</v>
      </c>
      <c r="G19" s="147">
        <v>29</v>
      </c>
      <c r="H19" s="147">
        <v>32</v>
      </c>
    </row>
    <row r="20" spans="1:8" s="140" customFormat="1" ht="21" customHeight="1">
      <c r="A20" s="196" t="s">
        <v>31</v>
      </c>
      <c r="B20" s="196"/>
      <c r="C20" s="152">
        <v>12880</v>
      </c>
      <c r="D20" s="152">
        <v>100960</v>
      </c>
      <c r="E20" s="152">
        <v>133351</v>
      </c>
      <c r="F20" s="152">
        <v>125503</v>
      </c>
      <c r="G20" s="152">
        <v>109737</v>
      </c>
      <c r="H20" s="152">
        <v>128713</v>
      </c>
    </row>
    <row r="21" ht="18" customHeight="1"/>
    <row r="22" spans="2:8" s="140" customFormat="1" ht="21" customHeight="1">
      <c r="B22" s="155"/>
      <c r="C22" s="141" t="s">
        <v>134</v>
      </c>
      <c r="D22" s="141" t="s">
        <v>135</v>
      </c>
      <c r="E22" s="141" t="s">
        <v>136</v>
      </c>
      <c r="F22" s="141" t="s">
        <v>137</v>
      </c>
      <c r="G22" s="157" t="s">
        <v>188</v>
      </c>
      <c r="H22" s="148" t="s">
        <v>41</v>
      </c>
    </row>
    <row r="23" spans="2:8" s="140" customFormat="1" ht="21" customHeight="1">
      <c r="B23" s="156"/>
      <c r="C23" s="149">
        <v>36</v>
      </c>
      <c r="D23" s="149">
        <v>32</v>
      </c>
      <c r="E23" s="149">
        <v>29</v>
      </c>
      <c r="F23" s="149">
        <v>31</v>
      </c>
      <c r="G23" s="158">
        <f>36+17</f>
        <v>53</v>
      </c>
      <c r="H23" s="163">
        <f>SUM(C19:H19,C23:G23)</f>
        <v>335</v>
      </c>
    </row>
    <row r="24" spans="2:8" s="140" customFormat="1" ht="21" customHeight="1">
      <c r="B24" s="156"/>
      <c r="C24" s="152">
        <v>163564</v>
      </c>
      <c r="D24" s="152">
        <v>128572</v>
      </c>
      <c r="E24" s="152">
        <v>137508</v>
      </c>
      <c r="F24" s="152">
        <v>123686</v>
      </c>
      <c r="G24" s="159">
        <f>140958+26035</f>
        <v>166993</v>
      </c>
      <c r="H24" s="154">
        <f>SUM(C20:H20,C24:G24)</f>
        <v>1331467</v>
      </c>
    </row>
    <row r="25" spans="2:8" s="140" customFormat="1" ht="9.75" customHeight="1">
      <c r="B25" s="156"/>
      <c r="C25" s="156"/>
      <c r="D25" s="156"/>
      <c r="E25" s="156"/>
      <c r="F25" s="156"/>
      <c r="G25" s="156"/>
      <c r="H25" s="156"/>
    </row>
    <row r="26" spans="1:8" ht="13.5">
      <c r="A26" s="161" t="s">
        <v>193</v>
      </c>
      <c r="B26" s="161"/>
      <c r="C26" s="161"/>
      <c r="D26" s="161"/>
      <c r="E26" s="161"/>
      <c r="F26" s="161"/>
      <c r="G26" s="161"/>
      <c r="H26" s="161"/>
    </row>
    <row r="27" spans="1:10" ht="32.25" customHeight="1">
      <c r="A27" s="355" t="s">
        <v>194</v>
      </c>
      <c r="B27" s="355"/>
      <c r="C27" s="355"/>
      <c r="D27" s="355"/>
      <c r="E27" s="355"/>
      <c r="F27" s="355"/>
      <c r="G27" s="355"/>
      <c r="H27" s="355"/>
      <c r="I27" s="66"/>
      <c r="J27" s="66"/>
    </row>
    <row r="28" ht="25.5" customHeight="1"/>
    <row r="29" spans="1:3" s="60" customFormat="1" ht="18" customHeight="1">
      <c r="A29" s="435" t="s">
        <v>163</v>
      </c>
      <c r="B29" s="435"/>
      <c r="C29" s="435"/>
    </row>
    <row r="30" spans="1:8" ht="15" customHeight="1">
      <c r="A30" s="65"/>
      <c r="B30" s="65"/>
      <c r="C30" s="65"/>
      <c r="H30" s="59" t="s">
        <v>60</v>
      </c>
    </row>
    <row r="31" spans="1:8" s="140" customFormat="1" ht="21" customHeight="1">
      <c r="A31" s="298"/>
      <c r="B31" s="298"/>
      <c r="C31" s="141" t="s">
        <v>61</v>
      </c>
      <c r="D31" s="141" t="s">
        <v>62</v>
      </c>
      <c r="E31" s="141" t="s">
        <v>130</v>
      </c>
      <c r="F31" s="141" t="s">
        <v>131</v>
      </c>
      <c r="G31" s="141" t="s">
        <v>132</v>
      </c>
      <c r="H31" s="141" t="s">
        <v>133</v>
      </c>
    </row>
    <row r="32" spans="1:8" s="140" customFormat="1" ht="21" customHeight="1">
      <c r="A32" s="434" t="s">
        <v>187</v>
      </c>
      <c r="B32" s="434"/>
      <c r="C32" s="149">
        <v>101</v>
      </c>
      <c r="D32" s="149">
        <v>101</v>
      </c>
      <c r="E32" s="149">
        <v>125</v>
      </c>
      <c r="F32" s="149">
        <v>145</v>
      </c>
      <c r="G32" s="149">
        <v>148</v>
      </c>
      <c r="H32" s="149">
        <v>149</v>
      </c>
    </row>
    <row r="33" spans="1:8" s="140" customFormat="1" ht="21" customHeight="1">
      <c r="A33" s="196" t="s">
        <v>31</v>
      </c>
      <c r="B33" s="196"/>
      <c r="C33" s="152">
        <v>599715</v>
      </c>
      <c r="D33" s="152">
        <v>599716</v>
      </c>
      <c r="E33" s="152">
        <v>741405</v>
      </c>
      <c r="F33" s="152">
        <v>898663</v>
      </c>
      <c r="G33" s="152">
        <v>878755</v>
      </c>
      <c r="H33" s="152">
        <v>885370</v>
      </c>
    </row>
    <row r="34" ht="9" customHeight="1"/>
    <row r="35" ht="9" customHeight="1"/>
    <row r="36" spans="2:8" s="140" customFormat="1" ht="21" customHeight="1">
      <c r="B36" s="141" t="s">
        <v>138</v>
      </c>
      <c r="C36" s="141" t="s">
        <v>134</v>
      </c>
      <c r="D36" s="141" t="s">
        <v>135</v>
      </c>
      <c r="E36" s="141" t="s">
        <v>136</v>
      </c>
      <c r="F36" s="141" t="s">
        <v>71</v>
      </c>
      <c r="G36" s="144" t="s">
        <v>139</v>
      </c>
      <c r="H36" s="148" t="s">
        <v>41</v>
      </c>
    </row>
    <row r="37" spans="2:8" s="140" customFormat="1" ht="21" customHeight="1">
      <c r="B37" s="149">
        <v>150</v>
      </c>
      <c r="C37" s="149">
        <v>151</v>
      </c>
      <c r="D37" s="149">
        <v>154</v>
      </c>
      <c r="E37" s="149">
        <v>147</v>
      </c>
      <c r="F37" s="149">
        <v>147</v>
      </c>
      <c r="G37" s="150">
        <v>149</v>
      </c>
      <c r="H37" s="151">
        <f>SUM(C32:H32)+SUM(B37:G37)</f>
        <v>1667</v>
      </c>
    </row>
    <row r="38" spans="2:8" s="140" customFormat="1" ht="21" customHeight="1">
      <c r="B38" s="152">
        <v>889486</v>
      </c>
      <c r="C38" s="152">
        <v>897241</v>
      </c>
      <c r="D38" s="152">
        <v>915681</v>
      </c>
      <c r="E38" s="152">
        <v>874484</v>
      </c>
      <c r="F38" s="152">
        <v>873954</v>
      </c>
      <c r="G38" s="153">
        <v>885063</v>
      </c>
      <c r="H38" s="154">
        <f>SUM(C33:H33)+SUM(B38:G38)</f>
        <v>9939533</v>
      </c>
    </row>
    <row r="39" ht="10.5" customHeight="1"/>
    <row r="40" s="161" customFormat="1" ht="12">
      <c r="A40" s="161" t="s">
        <v>177</v>
      </c>
    </row>
    <row r="41" spans="1:10" s="161" customFormat="1" ht="32.25" customHeight="1">
      <c r="A41" s="355" t="s">
        <v>191</v>
      </c>
      <c r="B41" s="355"/>
      <c r="C41" s="355"/>
      <c r="D41" s="355"/>
      <c r="E41" s="355"/>
      <c r="F41" s="355"/>
      <c r="G41" s="355"/>
      <c r="H41" s="355"/>
      <c r="I41" s="162"/>
      <c r="J41" s="162"/>
    </row>
  </sheetData>
  <mergeCells count="13">
    <mergeCell ref="A29:C29"/>
    <mergeCell ref="A6:B6"/>
    <mergeCell ref="A7:B7"/>
    <mergeCell ref="A5:B5"/>
    <mergeCell ref="A14:H14"/>
    <mergeCell ref="A18:B18"/>
    <mergeCell ref="A19:B19"/>
    <mergeCell ref="A20:B20"/>
    <mergeCell ref="A27:H27"/>
    <mergeCell ref="A31:B31"/>
    <mergeCell ref="A32:B32"/>
    <mergeCell ref="A33:B33"/>
    <mergeCell ref="A41:H41"/>
  </mergeCells>
  <printOptions/>
  <pageMargins left="0.984251968503937" right="0.984251968503937" top="0.7874015748031497" bottom="0.5905511811023623" header="0.5118110236220472" footer="0.31496062992125984"/>
  <pageSetup horizontalDpi="300" verticalDpi="300" orientation="portrait" paperSize="9" r:id="rId1"/>
  <headerFooter alignWithMargins="0">
    <oddFooter>&amp;C３４</oddFooter>
  </headerFooter>
</worksheet>
</file>

<file path=xl/worksheets/sheet8.xml><?xml version="1.0" encoding="utf-8"?>
<worksheet xmlns="http://schemas.openxmlformats.org/spreadsheetml/2006/main" xmlns:r="http://schemas.openxmlformats.org/officeDocument/2006/relationships">
  <dimension ref="A1:E32"/>
  <sheetViews>
    <sheetView workbookViewId="0" topLeftCell="A1">
      <selection activeCell="A1" sqref="A1"/>
    </sheetView>
  </sheetViews>
  <sheetFormatPr defaultColWidth="9.00390625" defaultRowHeight="24.75" customHeight="1"/>
  <cols>
    <col min="1" max="1" width="8.25390625" style="2" customWidth="1"/>
    <col min="2" max="9" width="10.875" style="2" customWidth="1"/>
    <col min="10" max="16384" width="9.00390625" style="2" customWidth="1"/>
  </cols>
  <sheetData>
    <row r="1" spans="1:2" s="5" customFormat="1" ht="24.75" customHeight="1">
      <c r="A1" s="8" t="s">
        <v>51</v>
      </c>
      <c r="B1" s="9"/>
    </row>
    <row r="2" spans="1:2" s="5" customFormat="1" ht="24.75" customHeight="1">
      <c r="A2" s="8"/>
      <c r="B2" s="9"/>
    </row>
    <row r="3" spans="1:2" s="5" customFormat="1" ht="24.75" customHeight="1">
      <c r="A3" s="10" t="s">
        <v>45</v>
      </c>
      <c r="B3" s="11" t="s">
        <v>31</v>
      </c>
    </row>
    <row r="4" spans="1:2" s="4" customFormat="1" ht="24.75" customHeight="1">
      <c r="A4" s="12" t="s">
        <v>29</v>
      </c>
      <c r="B4" s="13">
        <f>ROUND('2 月別支給額'!$E$34/1000,0)</f>
        <v>711879</v>
      </c>
    </row>
    <row r="5" spans="1:2" s="4" customFormat="1" ht="24.75" customHeight="1">
      <c r="A5" s="14" t="s">
        <v>10</v>
      </c>
      <c r="B5" s="15">
        <f>ROUND('2 月別支給額'!$G$34/1000,0)</f>
        <v>962015</v>
      </c>
    </row>
    <row r="6" spans="1:2" ht="24.75" customHeight="1">
      <c r="A6" s="14" t="s">
        <v>11</v>
      </c>
      <c r="B6" s="15">
        <f>ROUND('2 月別支給額'!$I$34/1000,0)</f>
        <v>1004402</v>
      </c>
    </row>
    <row r="7" spans="1:2" ht="24.75" customHeight="1">
      <c r="A7" s="14" t="s">
        <v>12</v>
      </c>
      <c r="B7" s="15">
        <f>ROUND('2 月別支給額'!$K$34/1000,0)</f>
        <v>1008182</v>
      </c>
    </row>
    <row r="8" spans="1:2" ht="24.75" customHeight="1">
      <c r="A8" s="14" t="s">
        <v>13</v>
      </c>
      <c r="B8" s="15">
        <f>ROUND('2 月別支給額'!$M$34/1000,0)</f>
        <v>1070629</v>
      </c>
    </row>
    <row r="9" spans="1:2" ht="24.75" customHeight="1">
      <c r="A9" s="14" t="s">
        <v>14</v>
      </c>
      <c r="B9" s="15">
        <f>ROUND('2 月別支給額'!$O$34/1000,0)</f>
        <v>1072620</v>
      </c>
    </row>
    <row r="10" spans="1:2" ht="24.75" customHeight="1">
      <c r="A10" s="14" t="s">
        <v>15</v>
      </c>
      <c r="B10" s="15">
        <f>ROUND('2 月別支給額'!$Q$34/1000,0)</f>
        <v>1097605</v>
      </c>
    </row>
    <row r="11" spans="1:2" ht="24.75" customHeight="1">
      <c r="A11" s="14" t="s">
        <v>16</v>
      </c>
      <c r="B11" s="15">
        <f>ROUND('2 月別支給額'!$S$34/1000,0)</f>
        <v>1079788</v>
      </c>
    </row>
    <row r="12" spans="1:2" ht="24.75" customHeight="1">
      <c r="A12" s="14" t="s">
        <v>17</v>
      </c>
      <c r="B12" s="15">
        <f>ROUND('2 月別支給額'!$U$34/1000,0)</f>
        <v>1108175</v>
      </c>
    </row>
    <row r="13" spans="1:2" ht="24.75" customHeight="1">
      <c r="A13" s="14" t="s">
        <v>18</v>
      </c>
      <c r="B13" s="15">
        <f>ROUND('2 月別支給額'!$E$67/1000,0)</f>
        <v>1090523</v>
      </c>
    </row>
    <row r="14" spans="1:2" ht="24.75" customHeight="1">
      <c r="A14" s="14" t="s">
        <v>42</v>
      </c>
      <c r="B14" s="15">
        <f>ROUND('2 月別支給額'!$G$67/1000,0)</f>
        <v>1093110</v>
      </c>
    </row>
    <row r="15" spans="1:2" ht="24.75" customHeight="1">
      <c r="A15" s="10" t="s">
        <v>41</v>
      </c>
      <c r="B15" s="16">
        <f>SUM(B4:B14)</f>
        <v>11298928</v>
      </c>
    </row>
    <row r="17" ht="24.75" customHeight="1">
      <c r="A17" s="2" t="s">
        <v>52</v>
      </c>
    </row>
    <row r="19" spans="1:5" ht="24.75" customHeight="1">
      <c r="A19" s="10" t="s">
        <v>45</v>
      </c>
      <c r="B19" s="11" t="s">
        <v>44</v>
      </c>
      <c r="C19" s="6"/>
      <c r="D19" s="3" t="s">
        <v>84</v>
      </c>
      <c r="E19" s="11" t="s">
        <v>44</v>
      </c>
    </row>
    <row r="20" spans="1:5" ht="24.75" customHeight="1">
      <c r="A20" s="14" t="s">
        <v>82</v>
      </c>
      <c r="B20" s="17">
        <f>'3 支給限度額に対するサービス利用率'!E10</f>
        <v>0.2668</v>
      </c>
      <c r="C20" s="7"/>
      <c r="D20" s="3" t="s">
        <v>54</v>
      </c>
      <c r="E20" s="28">
        <f>'3 支給限度額に対するサービス利用率'!T14</f>
        <v>0.4153</v>
      </c>
    </row>
    <row r="21" spans="1:5" ht="24.75" customHeight="1">
      <c r="A21" s="14" t="s">
        <v>83</v>
      </c>
      <c r="B21" s="17">
        <f>'3 支給限度額に対するサービス利用率'!H10</f>
        <v>0.3644</v>
      </c>
      <c r="C21" s="7"/>
      <c r="D21" s="3" t="s">
        <v>55</v>
      </c>
      <c r="E21" s="28">
        <f>'3 支給限度額に対するサービス利用率'!T15</f>
        <v>0.3102</v>
      </c>
    </row>
    <row r="22" spans="1:5" ht="24.75" customHeight="1">
      <c r="A22" s="14" t="s">
        <v>10</v>
      </c>
      <c r="B22" s="17">
        <f>'3 支給限度額に対するサービス利用率'!K10</f>
        <v>0.3911</v>
      </c>
      <c r="C22" s="7"/>
      <c r="D22" s="3" t="s">
        <v>56</v>
      </c>
      <c r="E22" s="28">
        <f>'3 支給限度額に対するサービス利用率'!T16</f>
        <v>0.3855</v>
      </c>
    </row>
    <row r="23" spans="1:5" ht="24.75" customHeight="1">
      <c r="A23" s="14" t="s">
        <v>11</v>
      </c>
      <c r="B23" s="17">
        <f>'3 支給限度額に対するサービス利用率'!N10</f>
        <v>0.3707</v>
      </c>
      <c r="C23" s="7"/>
      <c r="D23" s="3" t="s">
        <v>57</v>
      </c>
      <c r="E23" s="28">
        <f>'3 支給限度額に対するサービス利用率'!T17</f>
        <v>0.4052</v>
      </c>
    </row>
    <row r="24" spans="1:5" ht="24.75" customHeight="1">
      <c r="A24" s="14" t="s">
        <v>12</v>
      </c>
      <c r="B24" s="17">
        <f>'3 支給限度額に対するサービス利用率'!Q10</f>
        <v>0.4097</v>
      </c>
      <c r="C24" s="7"/>
      <c r="D24" s="3" t="s">
        <v>58</v>
      </c>
      <c r="E24" s="28">
        <f>'3 支給限度額に対するサービス利用率'!T18</f>
        <v>0.3929</v>
      </c>
    </row>
    <row r="25" spans="1:5" ht="24.75" customHeight="1">
      <c r="A25" s="14" t="s">
        <v>13</v>
      </c>
      <c r="B25" s="17">
        <f>'3 支給限度額に対するサービス利用率'!T10</f>
        <v>0.3792</v>
      </c>
      <c r="C25" s="7"/>
      <c r="D25" s="3" t="s">
        <v>59</v>
      </c>
      <c r="E25" s="28">
        <f>'3 支給限度額に対するサービス利用率'!T19</f>
        <v>0.4052</v>
      </c>
    </row>
    <row r="26" spans="1:3" ht="24.75" customHeight="1">
      <c r="A26" s="14" t="s">
        <v>14</v>
      </c>
      <c r="B26" s="17">
        <f>'3 支給限度額に対するサービス利用率'!W10</f>
        <v>0.3957</v>
      </c>
      <c r="C26" s="7"/>
    </row>
    <row r="27" spans="1:3" ht="24.75" customHeight="1">
      <c r="A27" s="14" t="s">
        <v>15</v>
      </c>
      <c r="B27" s="17">
        <f>'3 支給限度額に対するサービス利用率'!E20</f>
        <v>0.3758</v>
      </c>
      <c r="C27" s="7"/>
    </row>
    <row r="28" spans="1:3" ht="24.75" customHeight="1">
      <c r="A28" s="14" t="s">
        <v>16</v>
      </c>
      <c r="B28" s="17">
        <f>'3 支給限度額に対するサービス利用率'!H20</f>
        <v>0.3805</v>
      </c>
      <c r="C28" s="7"/>
    </row>
    <row r="29" spans="1:3" ht="24.75" customHeight="1">
      <c r="A29" s="14" t="s">
        <v>17</v>
      </c>
      <c r="B29" s="17">
        <f>'3 支給限度額に対するサービス利用率'!K20</f>
        <v>0.3606</v>
      </c>
      <c r="C29" s="7"/>
    </row>
    <row r="30" spans="1:3" ht="24.75" customHeight="1">
      <c r="A30" s="14" t="s">
        <v>18</v>
      </c>
      <c r="B30" s="17">
        <f>'3 支給限度額に対するサービス利用率'!N20</f>
        <v>0.3692</v>
      </c>
      <c r="C30" s="7"/>
    </row>
    <row r="31" spans="1:3" ht="24.75" customHeight="1">
      <c r="A31" s="14" t="s">
        <v>42</v>
      </c>
      <c r="B31" s="17">
        <f>'3 支給限度額に対するサービス利用率'!Q20</f>
        <v>0.4235</v>
      </c>
      <c r="C31" s="27"/>
    </row>
    <row r="32" spans="1:2" ht="24.75" customHeight="1">
      <c r="A32" s="10" t="s">
        <v>46</v>
      </c>
      <c r="B32" s="17">
        <f>AVERAGE(B20:B30)</f>
        <v>0.3694272727272727</v>
      </c>
    </row>
  </sheetData>
  <sheetProtection sheet="1" objects="1" scenarios="1"/>
  <printOptions/>
  <pageMargins left="0.984251968503937" right="0.7874015748031497" top="0.7874015748031497" bottom="0.5905511811023623" header="0.5118110236220472"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尼崎市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介護保険課</dc:creator>
  <cp:keywords/>
  <dc:description/>
  <cp:lastModifiedBy>ama0023020</cp:lastModifiedBy>
  <cp:lastPrinted>2001-09-06T01:11:46Z</cp:lastPrinted>
  <dcterms:created xsi:type="dcterms:W3CDTF">2001-08-02T01:55:53Z</dcterms:created>
  <dcterms:modified xsi:type="dcterms:W3CDTF">2006-12-18T01:09:11Z</dcterms:modified>
  <cp:category/>
  <cp:version/>
  <cp:contentType/>
  <cp:contentStatus/>
</cp:coreProperties>
</file>