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0023587\Desktop\カレンダー\"/>
    </mc:Choice>
  </mc:AlternateContent>
  <xr:revisionPtr revIDLastSave="0" documentId="13_ncr:1_{0B63C064-DA75-49B6-A81F-F6496A3CB55D}" xr6:coauthVersionLast="47" xr6:coauthVersionMax="47" xr10:uidLastSave="{00000000-0000-0000-0000-000000000000}"/>
  <workbookProtection workbookAlgorithmName="SHA-512" workbookHashValue="vzUjRKmguhy873IMWVEVjH6G9iEx5WgUlSXPqARh0JZIULHneMTEq6d0YYmXkII6xHBL2N22r12nmtlMtoZEYg==" workbookSaltValue="RVASZbpomXvGRnhbF9oWDw==" workbookSpinCount="100000" lockStructure="1"/>
  <bookViews>
    <workbookView xWindow="-120" yWindow="-120" windowWidth="20730" windowHeight="11040" xr2:uid="{CA1C2C75-FA20-4891-A3D4-83E3EAC1189F}"/>
  </bookViews>
  <sheets>
    <sheet name="ごみカレンダー" sheetId="2" r:id="rId1"/>
    <sheet name="Sheet1" sheetId="1" r:id="rId2"/>
  </sheets>
  <externalReferences>
    <externalReference r:id="rId3"/>
  </externalReferences>
  <definedNames>
    <definedName name="_xlnm.Print_Area" localSheetId="0">ごみカレンダー!$A$5:$I$550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4" i="2" l="1"/>
  <c r="G534" i="2"/>
  <c r="F534" i="2"/>
  <c r="E534" i="2"/>
  <c r="D534" i="2"/>
  <c r="H492" i="2"/>
  <c r="G492" i="2"/>
  <c r="F492" i="2"/>
  <c r="E492" i="2"/>
  <c r="D492" i="2"/>
  <c r="H450" i="2"/>
  <c r="G450" i="2"/>
  <c r="F450" i="2"/>
  <c r="E450" i="2"/>
  <c r="D450" i="2"/>
  <c r="H324" i="2"/>
  <c r="G324" i="2"/>
  <c r="F324" i="2"/>
  <c r="E324" i="2"/>
  <c r="D324" i="2"/>
  <c r="H282" i="2"/>
  <c r="G282" i="2"/>
  <c r="F282" i="2"/>
  <c r="E282" i="2"/>
  <c r="D282" i="2"/>
  <c r="H240" i="2"/>
  <c r="G240" i="2"/>
  <c r="F240" i="2"/>
  <c r="E240" i="2"/>
  <c r="D240" i="2"/>
  <c r="H198" i="2"/>
  <c r="G198" i="2"/>
  <c r="F198" i="2"/>
  <c r="E198" i="2"/>
  <c r="D198" i="2"/>
  <c r="H156" i="2"/>
  <c r="G156" i="2"/>
  <c r="F156" i="2"/>
  <c r="E156" i="2"/>
  <c r="D156" i="2"/>
  <c r="H114" i="2"/>
  <c r="G114" i="2"/>
  <c r="F114" i="2"/>
  <c r="E114" i="2"/>
  <c r="D114" i="2"/>
  <c r="H72" i="2"/>
  <c r="G72" i="2"/>
  <c r="F72" i="2"/>
  <c r="E72" i="2"/>
  <c r="D72" i="2"/>
  <c r="H30" i="2"/>
  <c r="G30" i="2"/>
  <c r="F30" i="2"/>
  <c r="E30" i="2"/>
  <c r="D30" i="2"/>
  <c r="P19" i="2"/>
  <c r="G19" i="2"/>
  <c r="E19" i="2"/>
  <c r="N19" i="2" s="1"/>
  <c r="C19" i="2"/>
  <c r="C11" i="2"/>
  <c r="A11" i="2"/>
  <c r="K5" i="2"/>
  <c r="L5" i="2" s="1"/>
  <c r="H3" i="2"/>
  <c r="H2" i="2" s="1"/>
  <c r="G3" i="2"/>
  <c r="G2" i="2" s="1"/>
  <c r="J2" i="2"/>
  <c r="B2" i="2"/>
  <c r="D3" i="2" l="1"/>
  <c r="D2" i="2" s="1"/>
  <c r="K3" i="2"/>
  <c r="C3" i="2"/>
  <c r="C2" i="2" s="1"/>
  <c r="N20" i="2" s="1"/>
  <c r="E20" i="2" s="1"/>
  <c r="B1" i="2"/>
  <c r="F19" i="2"/>
  <c r="B19" i="2"/>
  <c r="D19" i="2"/>
  <c r="E3" i="2"/>
  <c r="E2" i="2" s="1"/>
  <c r="H19" i="2"/>
  <c r="F3" i="2"/>
  <c r="F2" i="2" s="1"/>
  <c r="L19" i="2"/>
  <c r="L6" i="2"/>
  <c r="B13" i="2" s="1"/>
  <c r="P20" i="2" l="1"/>
  <c r="G20" i="2" s="1"/>
  <c r="L20" i="2"/>
  <c r="C20" i="2" s="1"/>
  <c r="M19" i="2"/>
  <c r="M20" i="2"/>
  <c r="D20" i="2" s="1"/>
  <c r="K20" i="2"/>
  <c r="B20" i="2" s="1"/>
  <c r="K19" i="2"/>
  <c r="B21" i="2"/>
  <c r="Q20" i="2"/>
  <c r="H20" i="2" s="1"/>
  <c r="Q19" i="2"/>
  <c r="O19" i="2"/>
  <c r="O20" i="2"/>
  <c r="F20" i="2" s="1"/>
  <c r="G345" i="2"/>
  <c r="G471" i="2"/>
  <c r="G135" i="2"/>
  <c r="G387" i="2"/>
  <c r="G303" i="2"/>
  <c r="G93" i="2"/>
  <c r="G51" i="2"/>
  <c r="G513" i="2"/>
  <c r="G261" i="2"/>
  <c r="G429" i="2"/>
  <c r="G177" i="2"/>
  <c r="G219" i="2"/>
  <c r="G9" i="2"/>
  <c r="D389" i="2"/>
  <c r="D305" i="2"/>
  <c r="D11" i="2"/>
  <c r="D515" i="2"/>
  <c r="D473" i="2"/>
  <c r="D431" i="2"/>
  <c r="D263" i="2"/>
  <c r="D347" i="2"/>
  <c r="D179" i="2"/>
  <c r="D95" i="2"/>
  <c r="D221" i="2"/>
  <c r="D53" i="2"/>
  <c r="D137" i="2"/>
  <c r="K47" i="2"/>
  <c r="B23" i="2" l="1"/>
  <c r="C21" i="2"/>
  <c r="K22" i="2"/>
  <c r="B22" i="2" s="1"/>
  <c r="K21" i="2"/>
  <c r="L47" i="2"/>
  <c r="A53" i="2"/>
  <c r="L48" i="2"/>
  <c r="B55" i="2" s="1"/>
  <c r="G61" i="2" l="1"/>
  <c r="B61" i="2"/>
  <c r="D61" i="2"/>
  <c r="C61" i="2"/>
  <c r="H61" i="2"/>
  <c r="F61" i="2"/>
  <c r="E61" i="2"/>
  <c r="K89" i="2"/>
  <c r="C53" i="2"/>
  <c r="D21" i="2"/>
  <c r="C23" i="2"/>
  <c r="L22" i="2"/>
  <c r="C22" i="2" s="1"/>
  <c r="L21" i="2"/>
  <c r="K24" i="2"/>
  <c r="B24" i="2" s="1"/>
  <c r="K23" i="2"/>
  <c r="B25" i="2"/>
  <c r="L89" i="2" l="1"/>
  <c r="A95" i="2"/>
  <c r="L90" i="2"/>
  <c r="B97" i="2" s="1"/>
  <c r="B27" i="2"/>
  <c r="K25" i="2"/>
  <c r="K26" i="2"/>
  <c r="B26" i="2" s="1"/>
  <c r="L24" i="2"/>
  <c r="C24" i="2" s="1"/>
  <c r="L23" i="2"/>
  <c r="C25" i="2"/>
  <c r="D23" i="2"/>
  <c r="M21" i="2"/>
  <c r="M22" i="2" s="1"/>
  <c r="D22" i="2" s="1"/>
  <c r="E21" i="2"/>
  <c r="N61" i="2"/>
  <c r="N62" i="2"/>
  <c r="E62" i="2" s="1"/>
  <c r="O62" i="2"/>
  <c r="F62" i="2" s="1"/>
  <c r="O61" i="2"/>
  <c r="Q61" i="2"/>
  <c r="Q62" i="2"/>
  <c r="H62" i="2" s="1"/>
  <c r="B63" i="2"/>
  <c r="L61" i="2"/>
  <c r="L62" i="2"/>
  <c r="C62" i="2" s="1"/>
  <c r="M62" i="2"/>
  <c r="D62" i="2" s="1"/>
  <c r="M61" i="2"/>
  <c r="K61" i="2"/>
  <c r="K62" i="2"/>
  <c r="B62" i="2" s="1"/>
  <c r="P62" i="2"/>
  <c r="G62" i="2" s="1"/>
  <c r="P61" i="2"/>
  <c r="L26" i="2" l="1"/>
  <c r="C26" i="2" s="1"/>
  <c r="L25" i="2"/>
  <c r="C27" i="2"/>
  <c r="K27" i="2"/>
  <c r="B29" i="2"/>
  <c r="K28" i="2"/>
  <c r="B28" i="2" s="1"/>
  <c r="D25" i="2"/>
  <c r="M23" i="2"/>
  <c r="M24" i="2" s="1"/>
  <c r="D24" i="2" s="1"/>
  <c r="C63" i="2"/>
  <c r="K63" i="2"/>
  <c r="B65" i="2"/>
  <c r="K64" i="2"/>
  <c r="B64" i="2" s="1"/>
  <c r="B103" i="2"/>
  <c r="F103" i="2"/>
  <c r="D103" i="2"/>
  <c r="C103" i="2"/>
  <c r="E103" i="2"/>
  <c r="H103" i="2"/>
  <c r="G103" i="2"/>
  <c r="F21" i="2"/>
  <c r="N22" i="2"/>
  <c r="E22" i="2" s="1"/>
  <c r="E23" i="2"/>
  <c r="N21" i="2"/>
  <c r="C95" i="2"/>
  <c r="K131" i="2"/>
  <c r="K66" i="2" l="1"/>
  <c r="B66" i="2" s="1"/>
  <c r="B67" i="2"/>
  <c r="K65" i="2"/>
  <c r="N24" i="2"/>
  <c r="E24" i="2" s="1"/>
  <c r="N23" i="2"/>
  <c r="E25" i="2"/>
  <c r="L64" i="2"/>
  <c r="C64" i="2" s="1"/>
  <c r="L63" i="2"/>
  <c r="C65" i="2"/>
  <c r="D63" i="2"/>
  <c r="B105" i="2"/>
  <c r="Q104" i="2"/>
  <c r="H104" i="2" s="1"/>
  <c r="Q103" i="2"/>
  <c r="D27" i="2"/>
  <c r="M26" i="2"/>
  <c r="D26" i="2" s="1"/>
  <c r="M25" i="2"/>
  <c r="O22" i="2"/>
  <c r="F22" i="2" s="1"/>
  <c r="O21" i="2"/>
  <c r="F23" i="2"/>
  <c r="G21" i="2"/>
  <c r="L103" i="2"/>
  <c r="L104" i="2"/>
  <c r="C104" i="2" s="1"/>
  <c r="K29" i="2"/>
  <c r="K30" i="2"/>
  <c r="B30" i="2" s="1"/>
  <c r="P103" i="2"/>
  <c r="P104" i="2"/>
  <c r="G104" i="2" s="1"/>
  <c r="K104" i="2"/>
  <c r="B104" i="2" s="1"/>
  <c r="K103" i="2"/>
  <c r="N104" i="2"/>
  <c r="E104" i="2" s="1"/>
  <c r="N103" i="2"/>
  <c r="M103" i="2"/>
  <c r="M104" i="2"/>
  <c r="D104" i="2" s="1"/>
  <c r="O103" i="2"/>
  <c r="O104" i="2"/>
  <c r="F104" i="2" s="1"/>
  <c r="L27" i="2"/>
  <c r="C29" i="2"/>
  <c r="L28" i="2"/>
  <c r="C28" i="2" s="1"/>
  <c r="L131" i="2"/>
  <c r="L132" i="2"/>
  <c r="B139" i="2" s="1"/>
  <c r="A137" i="2"/>
  <c r="C67" i="2" l="1"/>
  <c r="L66" i="2"/>
  <c r="C66" i="2" s="1"/>
  <c r="L65" i="2"/>
  <c r="H21" i="2"/>
  <c r="G23" i="2"/>
  <c r="P22" i="2"/>
  <c r="G22" i="2" s="1"/>
  <c r="P21" i="2"/>
  <c r="F25" i="2"/>
  <c r="O23" i="2"/>
  <c r="O24" i="2"/>
  <c r="F24" i="2" s="1"/>
  <c r="K105" i="2"/>
  <c r="K106" i="2"/>
  <c r="B106" i="2" s="1"/>
  <c r="B107" i="2"/>
  <c r="C105" i="2"/>
  <c r="K173" i="2"/>
  <c r="C137" i="2"/>
  <c r="K68" i="2"/>
  <c r="B68" i="2" s="1"/>
  <c r="B69" i="2"/>
  <c r="K67" i="2"/>
  <c r="L29" i="2"/>
  <c r="L30" i="2"/>
  <c r="C30" i="2" s="1"/>
  <c r="M63" i="2"/>
  <c r="M64" i="2" s="1"/>
  <c r="D64" i="2" s="1"/>
  <c r="E63" i="2"/>
  <c r="D65" i="2"/>
  <c r="N25" i="2"/>
  <c r="E27" i="2"/>
  <c r="N26" i="2"/>
  <c r="E26" i="2" s="1"/>
  <c r="F145" i="2"/>
  <c r="B145" i="2"/>
  <c r="D145" i="2"/>
  <c r="C145" i="2"/>
  <c r="H145" i="2"/>
  <c r="G145" i="2"/>
  <c r="E145" i="2"/>
  <c r="M28" i="2"/>
  <c r="D28" i="2" s="1"/>
  <c r="M27" i="2"/>
  <c r="N145" i="2" l="1"/>
  <c r="N146" i="2"/>
  <c r="E146" i="2" s="1"/>
  <c r="B147" i="2"/>
  <c r="Q146" i="2"/>
  <c r="H146" i="2" s="1"/>
  <c r="Q145" i="2"/>
  <c r="O26" i="2"/>
  <c r="F26" i="2" s="1"/>
  <c r="O25" i="2"/>
  <c r="F27" i="2"/>
  <c r="M145" i="2"/>
  <c r="M146" i="2"/>
  <c r="D146" i="2" s="1"/>
  <c r="N64" i="2"/>
  <c r="E64" i="2" s="1"/>
  <c r="E65" i="2"/>
  <c r="F63" i="2"/>
  <c r="N63" i="2"/>
  <c r="P146" i="2"/>
  <c r="G146" i="2" s="1"/>
  <c r="P145" i="2"/>
  <c r="O145" i="2"/>
  <c r="O146" i="2"/>
  <c r="F146" i="2" s="1"/>
  <c r="P24" i="2"/>
  <c r="G24" i="2" s="1"/>
  <c r="P23" i="2"/>
  <c r="G25" i="2"/>
  <c r="H23" i="2"/>
  <c r="Q21" i="2"/>
  <c r="Q22" i="2"/>
  <c r="H22" i="2" s="1"/>
  <c r="L146" i="2"/>
  <c r="C146" i="2" s="1"/>
  <c r="L145" i="2"/>
  <c r="K145" i="2"/>
  <c r="K146" i="2"/>
  <c r="B146" i="2" s="1"/>
  <c r="B71" i="2"/>
  <c r="K70" i="2"/>
  <c r="B70" i="2" s="1"/>
  <c r="K69" i="2"/>
  <c r="N27" i="2"/>
  <c r="N28" i="2"/>
  <c r="E28" i="2" s="1"/>
  <c r="L174" i="2"/>
  <c r="B181" i="2" s="1"/>
  <c r="A179" i="2"/>
  <c r="L173" i="2"/>
  <c r="L105" i="2"/>
  <c r="L106" i="2"/>
  <c r="C106" i="2" s="1"/>
  <c r="C107" i="2"/>
  <c r="D105" i="2"/>
  <c r="M65" i="2"/>
  <c r="M66" i="2"/>
  <c r="D66" i="2" s="1"/>
  <c r="D67" i="2"/>
  <c r="B109" i="2"/>
  <c r="K107" i="2"/>
  <c r="K108" i="2"/>
  <c r="B108" i="2" s="1"/>
  <c r="C69" i="2"/>
  <c r="L67" i="2"/>
  <c r="L68" i="2"/>
  <c r="C68" i="2" s="1"/>
  <c r="L69" i="2" l="1"/>
  <c r="L70" i="2"/>
  <c r="C70" i="2" s="1"/>
  <c r="C71" i="2"/>
  <c r="D187" i="2"/>
  <c r="B187" i="2"/>
  <c r="F187" i="2"/>
  <c r="E187" i="2"/>
  <c r="C187" i="2"/>
  <c r="H187" i="2"/>
  <c r="G187" i="2"/>
  <c r="Q24" i="2"/>
  <c r="H24" i="2" s="1"/>
  <c r="Q23" i="2"/>
  <c r="H25" i="2"/>
  <c r="B111" i="2"/>
  <c r="K110" i="2"/>
  <c r="B110" i="2" s="1"/>
  <c r="K109" i="2"/>
  <c r="O27" i="2"/>
  <c r="O28" i="2"/>
  <c r="F28" i="2" s="1"/>
  <c r="D69" i="2"/>
  <c r="M67" i="2"/>
  <c r="M68" i="2" s="1"/>
  <c r="D68" i="2" s="1"/>
  <c r="P25" i="2"/>
  <c r="G27" i="2"/>
  <c r="P26" i="2"/>
  <c r="G26" i="2" s="1"/>
  <c r="K72" i="2"/>
  <c r="B72" i="2" s="1"/>
  <c r="K71" i="2"/>
  <c r="L108" i="2"/>
  <c r="C108" i="2" s="1"/>
  <c r="L107" i="2"/>
  <c r="C109" i="2"/>
  <c r="K147" i="2"/>
  <c r="B149" i="2"/>
  <c r="C147" i="2"/>
  <c r="K148" i="2"/>
  <c r="B148" i="2" s="1"/>
  <c r="C179" i="2"/>
  <c r="K215" i="2"/>
  <c r="N65" i="2"/>
  <c r="E67" i="2"/>
  <c r="N66" i="2"/>
  <c r="E66" i="2" s="1"/>
  <c r="M105" i="2"/>
  <c r="M106" i="2"/>
  <c r="D106" i="2" s="1"/>
  <c r="D107" i="2"/>
  <c r="E105" i="2"/>
  <c r="O64" i="2"/>
  <c r="F64" i="2" s="1"/>
  <c r="O63" i="2"/>
  <c r="F65" i="2"/>
  <c r="G63" i="2"/>
  <c r="P64" i="2" l="1"/>
  <c r="G64" i="2" s="1"/>
  <c r="H63" i="2"/>
  <c r="G65" i="2"/>
  <c r="P63" i="2"/>
  <c r="O66" i="2"/>
  <c r="F66" i="2" s="1"/>
  <c r="O65" i="2"/>
  <c r="F67" i="2"/>
  <c r="C149" i="2"/>
  <c r="D147" i="2"/>
  <c r="L148" i="2"/>
  <c r="C148" i="2" s="1"/>
  <c r="L147" i="2"/>
  <c r="L188" i="2"/>
  <c r="C188" i="2" s="1"/>
  <c r="L187" i="2"/>
  <c r="K150" i="2"/>
  <c r="B150" i="2" s="1"/>
  <c r="K149" i="2"/>
  <c r="B151" i="2"/>
  <c r="M69" i="2"/>
  <c r="M70" i="2"/>
  <c r="D70" i="2" s="1"/>
  <c r="N187" i="2"/>
  <c r="N188" i="2"/>
  <c r="E188" i="2" s="1"/>
  <c r="L215" i="2"/>
  <c r="A221" i="2"/>
  <c r="L216" i="2"/>
  <c r="B223" i="2" s="1"/>
  <c r="K187" i="2"/>
  <c r="K188" i="2"/>
  <c r="B188" i="2" s="1"/>
  <c r="O187" i="2"/>
  <c r="O188" i="2"/>
  <c r="F188" i="2" s="1"/>
  <c r="C111" i="2"/>
  <c r="L110" i="2"/>
  <c r="C110" i="2" s="1"/>
  <c r="L109" i="2"/>
  <c r="L72" i="2"/>
  <c r="C72" i="2" s="1"/>
  <c r="L71" i="2"/>
  <c r="F105" i="2"/>
  <c r="E107" i="2"/>
  <c r="N106" i="2"/>
  <c r="E106" i="2" s="1"/>
  <c r="N105" i="2"/>
  <c r="P28" i="2"/>
  <c r="G28" i="2" s="1"/>
  <c r="P27" i="2"/>
  <c r="P188" i="2"/>
  <c r="G188" i="2" s="1"/>
  <c r="P187" i="2"/>
  <c r="Q188" i="2"/>
  <c r="H188" i="2" s="1"/>
  <c r="Q187" i="2"/>
  <c r="B189" i="2"/>
  <c r="D109" i="2"/>
  <c r="M107" i="2"/>
  <c r="M108" i="2" s="1"/>
  <c r="D108" i="2" s="1"/>
  <c r="M188" i="2"/>
  <c r="D188" i="2" s="1"/>
  <c r="M187" i="2"/>
  <c r="K112" i="2"/>
  <c r="B112" i="2" s="1"/>
  <c r="B113" i="2"/>
  <c r="K111" i="2"/>
  <c r="N67" i="2"/>
  <c r="N68" i="2"/>
  <c r="E68" i="2" s="1"/>
  <c r="E69" i="2"/>
  <c r="H27" i="2"/>
  <c r="Q25" i="2"/>
  <c r="Q26" i="2"/>
  <c r="H26" i="2" s="1"/>
  <c r="D111" i="2" l="1"/>
  <c r="M109" i="2"/>
  <c r="M110" i="2"/>
  <c r="D110" i="2" s="1"/>
  <c r="F107" i="2"/>
  <c r="O106" i="2"/>
  <c r="F106" i="2" s="1"/>
  <c r="O105" i="2"/>
  <c r="G105" i="2"/>
  <c r="K257" i="2"/>
  <c r="C221" i="2"/>
  <c r="E147" i="2"/>
  <c r="D149" i="2"/>
  <c r="M147" i="2"/>
  <c r="M148" i="2" s="1"/>
  <c r="D148" i="2" s="1"/>
  <c r="L150" i="2"/>
  <c r="C150" i="2" s="1"/>
  <c r="L149" i="2"/>
  <c r="C151" i="2"/>
  <c r="Q28" i="2"/>
  <c r="H28" i="2" s="1"/>
  <c r="Q27" i="2"/>
  <c r="K189" i="2"/>
  <c r="K190" i="2"/>
  <c r="B190" i="2" s="1"/>
  <c r="B191" i="2"/>
  <c r="C189" i="2"/>
  <c r="O68" i="2"/>
  <c r="F68" i="2" s="1"/>
  <c r="O67" i="2"/>
  <c r="F69" i="2"/>
  <c r="G67" i="2"/>
  <c r="P66" i="2"/>
  <c r="G66" i="2" s="1"/>
  <c r="P65" i="2"/>
  <c r="E109" i="2"/>
  <c r="N107" i="2"/>
  <c r="N108" i="2"/>
  <c r="E108" i="2" s="1"/>
  <c r="H229" i="2"/>
  <c r="E229" i="2"/>
  <c r="C229" i="2"/>
  <c r="B229" i="2"/>
  <c r="F229" i="2"/>
  <c r="D229" i="2"/>
  <c r="G229" i="2"/>
  <c r="Q63" i="2"/>
  <c r="H65" i="2"/>
  <c r="Q64" i="2"/>
  <c r="H64" i="2" s="1"/>
  <c r="N70" i="2"/>
  <c r="E70" i="2" s="1"/>
  <c r="N69" i="2"/>
  <c r="L111" i="2"/>
  <c r="C113" i="2"/>
  <c r="L112" i="2"/>
  <c r="C112" i="2" s="1"/>
  <c r="K151" i="2"/>
  <c r="K152" i="2"/>
  <c r="B152" i="2" s="1"/>
  <c r="B153" i="2"/>
  <c r="K113" i="2"/>
  <c r="K114" i="2"/>
  <c r="B114" i="2" s="1"/>
  <c r="N148" i="2" l="1"/>
  <c r="E148" i="2" s="1"/>
  <c r="N147" i="2"/>
  <c r="E149" i="2"/>
  <c r="F147" i="2"/>
  <c r="K192" i="2"/>
  <c r="B192" i="2" s="1"/>
  <c r="B193" i="2"/>
  <c r="K191" i="2"/>
  <c r="B231" i="2"/>
  <c r="Q230" i="2"/>
  <c r="H230" i="2" s="1"/>
  <c r="Q229" i="2"/>
  <c r="A263" i="2"/>
  <c r="L258" i="2"/>
  <c r="B265" i="2" s="1"/>
  <c r="L257" i="2"/>
  <c r="G107" i="2"/>
  <c r="H105" i="2"/>
  <c r="P106" i="2"/>
  <c r="G106" i="2" s="1"/>
  <c r="P105" i="2"/>
  <c r="N110" i="2"/>
  <c r="E110" i="2" s="1"/>
  <c r="N109" i="2"/>
  <c r="E111" i="2"/>
  <c r="C153" i="2"/>
  <c r="L152" i="2"/>
  <c r="C152" i="2" s="1"/>
  <c r="L151" i="2"/>
  <c r="F109" i="2"/>
  <c r="O107" i="2"/>
  <c r="O108" i="2"/>
  <c r="F108" i="2" s="1"/>
  <c r="K230" i="2"/>
  <c r="B230" i="2" s="1"/>
  <c r="K229" i="2"/>
  <c r="L114" i="2"/>
  <c r="C114" i="2" s="1"/>
  <c r="L113" i="2"/>
  <c r="Q65" i="2"/>
  <c r="Q66" i="2"/>
  <c r="H66" i="2" s="1"/>
  <c r="H67" i="2"/>
  <c r="P67" i="2"/>
  <c r="P68" i="2"/>
  <c r="G68" i="2" s="1"/>
  <c r="G69" i="2"/>
  <c r="O230" i="2"/>
  <c r="F230" i="2" s="1"/>
  <c r="O229" i="2"/>
  <c r="D151" i="2"/>
  <c r="M149" i="2"/>
  <c r="M150" i="2" s="1"/>
  <c r="D150" i="2" s="1"/>
  <c r="L230" i="2"/>
  <c r="C230" i="2" s="1"/>
  <c r="L229" i="2"/>
  <c r="L190" i="2"/>
  <c r="C190" i="2" s="1"/>
  <c r="D189" i="2"/>
  <c r="C191" i="2"/>
  <c r="L189" i="2"/>
  <c r="N230" i="2"/>
  <c r="E230" i="2" s="1"/>
  <c r="N229" i="2"/>
  <c r="P229" i="2"/>
  <c r="P230" i="2"/>
  <c r="G230" i="2" s="1"/>
  <c r="B155" i="2"/>
  <c r="K154" i="2"/>
  <c r="B154" i="2" s="1"/>
  <c r="K153" i="2"/>
  <c r="M229" i="2"/>
  <c r="M230" i="2"/>
  <c r="D230" i="2" s="1"/>
  <c r="O70" i="2"/>
  <c r="F70" i="2" s="1"/>
  <c r="O69" i="2"/>
  <c r="M111" i="2"/>
  <c r="M112" i="2"/>
  <c r="D112" i="2" s="1"/>
  <c r="O109" i="2" l="1"/>
  <c r="F111" i="2"/>
  <c r="O110" i="2"/>
  <c r="F110" i="2" s="1"/>
  <c r="F271" i="2"/>
  <c r="D271" i="2"/>
  <c r="H271" i="2"/>
  <c r="G271" i="2"/>
  <c r="E271" i="2"/>
  <c r="C271" i="2"/>
  <c r="B271" i="2"/>
  <c r="D191" i="2"/>
  <c r="M190" i="2"/>
  <c r="D190" i="2" s="1"/>
  <c r="E189" i="2"/>
  <c r="M189" i="2"/>
  <c r="N111" i="2"/>
  <c r="N112" i="2"/>
  <c r="E112" i="2" s="1"/>
  <c r="C231" i="2"/>
  <c r="K231" i="2"/>
  <c r="B233" i="2"/>
  <c r="K232" i="2"/>
  <c r="B232" i="2" s="1"/>
  <c r="C193" i="2"/>
  <c r="L192" i="2"/>
  <c r="C192" i="2" s="1"/>
  <c r="L191" i="2"/>
  <c r="O148" i="2"/>
  <c r="F148" i="2" s="1"/>
  <c r="F149" i="2"/>
  <c r="G147" i="2"/>
  <c r="O147" i="2"/>
  <c r="H69" i="2"/>
  <c r="Q68" i="2"/>
  <c r="H68" i="2" s="1"/>
  <c r="Q67" i="2"/>
  <c r="H107" i="2"/>
  <c r="Q105" i="2"/>
  <c r="Q106" i="2"/>
  <c r="H106" i="2" s="1"/>
  <c r="E151" i="2"/>
  <c r="N150" i="2"/>
  <c r="E150" i="2" s="1"/>
  <c r="N149" i="2"/>
  <c r="P70" i="2"/>
  <c r="G70" i="2" s="1"/>
  <c r="P69" i="2"/>
  <c r="P108" i="2"/>
  <c r="G108" i="2" s="1"/>
  <c r="P107" i="2"/>
  <c r="G109" i="2"/>
  <c r="L153" i="2"/>
  <c r="C155" i="2"/>
  <c r="L154" i="2"/>
  <c r="C154" i="2" s="1"/>
  <c r="K194" i="2"/>
  <c r="B194" i="2" s="1"/>
  <c r="B195" i="2"/>
  <c r="K193" i="2"/>
  <c r="K156" i="2"/>
  <c r="B156" i="2" s="1"/>
  <c r="K155" i="2"/>
  <c r="D153" i="2"/>
  <c r="M152" i="2"/>
  <c r="D152" i="2" s="1"/>
  <c r="M151" i="2"/>
  <c r="C263" i="2"/>
  <c r="K299" i="2"/>
  <c r="D193" i="2" l="1"/>
  <c r="M191" i="2"/>
  <c r="M192" i="2" s="1"/>
  <c r="D192" i="2" s="1"/>
  <c r="N272" i="2"/>
  <c r="E272" i="2" s="1"/>
  <c r="N271" i="2"/>
  <c r="L155" i="2"/>
  <c r="L156" i="2"/>
  <c r="C156" i="2" s="1"/>
  <c r="H109" i="2"/>
  <c r="Q107" i="2"/>
  <c r="Q108" i="2"/>
  <c r="H108" i="2" s="1"/>
  <c r="B235" i="2"/>
  <c r="K233" i="2"/>
  <c r="K234" i="2"/>
  <c r="B234" i="2" s="1"/>
  <c r="P271" i="2"/>
  <c r="P272" i="2"/>
  <c r="G272" i="2" s="1"/>
  <c r="C233" i="2"/>
  <c r="L232" i="2"/>
  <c r="C232" i="2" s="1"/>
  <c r="D231" i="2"/>
  <c r="L231" i="2"/>
  <c r="M271" i="2"/>
  <c r="M272" i="2" s="1"/>
  <c r="D272" i="2" s="1"/>
  <c r="K272" i="2"/>
  <c r="B272" i="2" s="1"/>
  <c r="K271" i="2"/>
  <c r="O272" i="2"/>
  <c r="F272" i="2" s="1"/>
  <c r="O271" i="2"/>
  <c r="L300" i="2"/>
  <c r="B307" i="2" s="1"/>
  <c r="A305" i="2"/>
  <c r="L299" i="2"/>
  <c r="E153" i="2"/>
  <c r="N152" i="2"/>
  <c r="E152" i="2" s="1"/>
  <c r="N151" i="2"/>
  <c r="L193" i="2"/>
  <c r="L194" i="2"/>
  <c r="C194" i="2" s="1"/>
  <c r="C195" i="2"/>
  <c r="O112" i="2"/>
  <c r="F112" i="2" s="1"/>
  <c r="O111" i="2"/>
  <c r="K196" i="2"/>
  <c r="B196" i="2" s="1"/>
  <c r="B197" i="2"/>
  <c r="K195" i="2"/>
  <c r="L271" i="2"/>
  <c r="L272" i="2"/>
  <c r="C272" i="2" s="1"/>
  <c r="Q272" i="2"/>
  <c r="H272" i="2" s="1"/>
  <c r="Q271" i="2"/>
  <c r="B273" i="2"/>
  <c r="P109" i="2"/>
  <c r="G111" i="2"/>
  <c r="P110" i="2"/>
  <c r="G110" i="2" s="1"/>
  <c r="Q69" i="2"/>
  <c r="Q70" i="2"/>
  <c r="H70" i="2" s="1"/>
  <c r="M153" i="2"/>
  <c r="M154" i="2" s="1"/>
  <c r="D154" i="2" s="1"/>
  <c r="G149" i="2"/>
  <c r="H147" i="2"/>
  <c r="P148" i="2"/>
  <c r="G148" i="2" s="1"/>
  <c r="P147" i="2"/>
  <c r="O149" i="2"/>
  <c r="F151" i="2"/>
  <c r="O150" i="2"/>
  <c r="F150" i="2" s="1"/>
  <c r="N189" i="2"/>
  <c r="E191" i="2"/>
  <c r="N190" i="2"/>
  <c r="E190" i="2" s="1"/>
  <c r="F189" i="2"/>
  <c r="N191" i="2" l="1"/>
  <c r="E193" i="2"/>
  <c r="N192" i="2"/>
  <c r="E192" i="2" s="1"/>
  <c r="P112" i="2"/>
  <c r="G112" i="2" s="1"/>
  <c r="P111" i="2"/>
  <c r="L196" i="2"/>
  <c r="C196" i="2" s="1"/>
  <c r="C197" i="2"/>
  <c r="L195" i="2"/>
  <c r="C273" i="2"/>
  <c r="B275" i="2"/>
  <c r="K274" i="2"/>
  <c r="B274" i="2" s="1"/>
  <c r="K273" i="2"/>
  <c r="H111" i="2"/>
  <c r="Q110" i="2"/>
  <c r="H110" i="2" s="1"/>
  <c r="Q109" i="2"/>
  <c r="K236" i="2"/>
  <c r="B236" i="2" s="1"/>
  <c r="K235" i="2"/>
  <c r="B237" i="2"/>
  <c r="K341" i="2"/>
  <c r="C305" i="2"/>
  <c r="C235" i="2"/>
  <c r="L233" i="2"/>
  <c r="L234" i="2"/>
  <c r="C234" i="2" s="1"/>
  <c r="B313" i="2"/>
  <c r="G313" i="2"/>
  <c r="D313" i="2"/>
  <c r="C313" i="2"/>
  <c r="F313" i="2"/>
  <c r="E313" i="2"/>
  <c r="H313" i="2"/>
  <c r="E231" i="2"/>
  <c r="D233" i="2"/>
  <c r="M231" i="2"/>
  <c r="M232" i="2" s="1"/>
  <c r="D232" i="2" s="1"/>
  <c r="N153" i="2"/>
  <c r="N154" i="2"/>
  <c r="E154" i="2" s="1"/>
  <c r="O190" i="2"/>
  <c r="F190" i="2" s="1"/>
  <c r="G189" i="2"/>
  <c r="F191" i="2"/>
  <c r="O189" i="2"/>
  <c r="O152" i="2"/>
  <c r="F152" i="2" s="1"/>
  <c r="O151" i="2"/>
  <c r="F153" i="2"/>
  <c r="Q148" i="2"/>
  <c r="H148" i="2" s="1"/>
  <c r="H149" i="2"/>
  <c r="Q147" i="2"/>
  <c r="G151" i="2"/>
  <c r="P150" i="2"/>
  <c r="G150" i="2" s="1"/>
  <c r="P149" i="2"/>
  <c r="K198" i="2"/>
  <c r="B198" i="2" s="1"/>
  <c r="K197" i="2"/>
  <c r="D195" i="2"/>
  <c r="M193" i="2"/>
  <c r="M194" i="2" s="1"/>
  <c r="D194" i="2" s="1"/>
  <c r="Q150" i="2" l="1"/>
  <c r="H150" i="2" s="1"/>
  <c r="Q149" i="2"/>
  <c r="H151" i="2"/>
  <c r="L235" i="2"/>
  <c r="C237" i="2"/>
  <c r="L236" i="2"/>
  <c r="C236" i="2" s="1"/>
  <c r="D273" i="2"/>
  <c r="L273" i="2"/>
  <c r="L274" i="2"/>
  <c r="C274" i="2" s="1"/>
  <c r="C275" i="2"/>
  <c r="M233" i="2"/>
  <c r="M234" i="2" s="1"/>
  <c r="D234" i="2" s="1"/>
  <c r="D235" i="2"/>
  <c r="O153" i="2"/>
  <c r="O154" i="2"/>
  <c r="F154" i="2" s="1"/>
  <c r="E233" i="2"/>
  <c r="F231" i="2"/>
  <c r="N232" i="2"/>
  <c r="E232" i="2" s="1"/>
  <c r="N231" i="2"/>
  <c r="L342" i="2"/>
  <c r="B349" i="2" s="1"/>
  <c r="A347" i="2"/>
  <c r="L341" i="2"/>
  <c r="L197" i="2"/>
  <c r="L198" i="2"/>
  <c r="C198" i="2" s="1"/>
  <c r="N314" i="2"/>
  <c r="E314" i="2" s="1"/>
  <c r="N313" i="2"/>
  <c r="K313" i="2"/>
  <c r="K314" i="2"/>
  <c r="B314" i="2" s="1"/>
  <c r="K276" i="2"/>
  <c r="B276" i="2" s="1"/>
  <c r="K275" i="2"/>
  <c r="B277" i="2"/>
  <c r="M195" i="2"/>
  <c r="M196" i="2"/>
  <c r="D196" i="2" s="1"/>
  <c r="O191" i="2"/>
  <c r="F193" i="2"/>
  <c r="O192" i="2"/>
  <c r="F192" i="2" s="1"/>
  <c r="P151" i="2"/>
  <c r="P152" i="2"/>
  <c r="G152" i="2" s="1"/>
  <c r="G153" i="2"/>
  <c r="K237" i="2"/>
  <c r="K238" i="2"/>
  <c r="B238" i="2" s="1"/>
  <c r="B239" i="2"/>
  <c r="O314" i="2"/>
  <c r="F314" i="2" s="1"/>
  <c r="O313" i="2"/>
  <c r="E195" i="2"/>
  <c r="N194" i="2"/>
  <c r="E194" i="2" s="1"/>
  <c r="N193" i="2"/>
  <c r="B315" i="2"/>
  <c r="Q314" i="2"/>
  <c r="H314" i="2" s="1"/>
  <c r="Q313" i="2"/>
  <c r="L313" i="2"/>
  <c r="L314" i="2"/>
  <c r="C314" i="2" s="1"/>
  <c r="P189" i="2"/>
  <c r="P190" i="2"/>
  <c r="G190" i="2" s="1"/>
  <c r="H189" i="2"/>
  <c r="G191" i="2"/>
  <c r="M314" i="2"/>
  <c r="D314" i="2" s="1"/>
  <c r="M313" i="2"/>
  <c r="P313" i="2"/>
  <c r="P314" i="2"/>
  <c r="G314" i="2" s="1"/>
  <c r="Q112" i="2"/>
  <c r="H112" i="2" s="1"/>
  <c r="Q111" i="2"/>
  <c r="K383" i="2" l="1"/>
  <c r="C347" i="2"/>
  <c r="N195" i="2"/>
  <c r="N196" i="2"/>
  <c r="E196" i="2" s="1"/>
  <c r="P192" i="2"/>
  <c r="G192" i="2" s="1"/>
  <c r="P191" i="2"/>
  <c r="G193" i="2"/>
  <c r="H191" i="2"/>
  <c r="Q189" i="2"/>
  <c r="Q190" i="2"/>
  <c r="H190" i="2" s="1"/>
  <c r="K277" i="2"/>
  <c r="K278" i="2"/>
  <c r="B278" i="2" s="1"/>
  <c r="B279" i="2"/>
  <c r="E273" i="2"/>
  <c r="D275" i="2"/>
  <c r="M273" i="2"/>
  <c r="M274" i="2" s="1"/>
  <c r="D274" i="2" s="1"/>
  <c r="L275" i="2"/>
  <c r="C277" i="2"/>
  <c r="L276" i="2"/>
  <c r="C276" i="2" s="1"/>
  <c r="G231" i="2"/>
  <c r="O232" i="2"/>
  <c r="F232" i="2" s="1"/>
  <c r="O231" i="2"/>
  <c r="F233" i="2"/>
  <c r="C239" i="2"/>
  <c r="L237" i="2"/>
  <c r="L238" i="2"/>
  <c r="C238" i="2" s="1"/>
  <c r="N233" i="2"/>
  <c r="N234" i="2"/>
  <c r="E234" i="2" s="1"/>
  <c r="E235" i="2"/>
  <c r="P154" i="2"/>
  <c r="G154" i="2" s="1"/>
  <c r="P153" i="2"/>
  <c r="Q151" i="2"/>
  <c r="Q152" i="2"/>
  <c r="H152" i="2" s="1"/>
  <c r="H153" i="2"/>
  <c r="C315" i="2"/>
  <c r="K315" i="2"/>
  <c r="B317" i="2"/>
  <c r="K316" i="2"/>
  <c r="B316" i="2" s="1"/>
  <c r="M235" i="2"/>
  <c r="D237" i="2"/>
  <c r="M236" i="2"/>
  <c r="D236" i="2" s="1"/>
  <c r="F195" i="2"/>
  <c r="O193" i="2"/>
  <c r="O194" i="2"/>
  <c r="F194" i="2" s="1"/>
  <c r="K240" i="2"/>
  <c r="B240" i="2" s="1"/>
  <c r="K239" i="2"/>
  <c r="G355" i="2"/>
  <c r="B355" i="2"/>
  <c r="H355" i="2"/>
  <c r="F355" i="2"/>
  <c r="D355" i="2"/>
  <c r="C355" i="2"/>
  <c r="E355" i="2"/>
  <c r="L315" i="2" l="1"/>
  <c r="C317" i="2"/>
  <c r="D315" i="2"/>
  <c r="L316" i="2"/>
  <c r="C316" i="2" s="1"/>
  <c r="H193" i="2"/>
  <c r="Q191" i="2"/>
  <c r="Q192" i="2"/>
  <c r="H192" i="2" s="1"/>
  <c r="O196" i="2"/>
  <c r="F196" i="2" s="1"/>
  <c r="O195" i="2"/>
  <c r="C279" i="2"/>
  <c r="L278" i="2"/>
  <c r="C278" i="2" s="1"/>
  <c r="L277" i="2"/>
  <c r="P194" i="2"/>
  <c r="G194" i="2" s="1"/>
  <c r="P193" i="2"/>
  <c r="G195" i="2"/>
  <c r="O234" i="2"/>
  <c r="F234" i="2" s="1"/>
  <c r="O233" i="2"/>
  <c r="F235" i="2"/>
  <c r="N356" i="2"/>
  <c r="E356" i="2" s="1"/>
  <c r="N355" i="2"/>
  <c r="M355" i="2"/>
  <c r="M356" i="2"/>
  <c r="D356" i="2" s="1"/>
  <c r="P356" i="2"/>
  <c r="G356" i="2" s="1"/>
  <c r="P355" i="2"/>
  <c r="M237" i="2"/>
  <c r="M238" i="2" s="1"/>
  <c r="D238" i="2" s="1"/>
  <c r="O356" i="2"/>
  <c r="F356" i="2" s="1"/>
  <c r="O355" i="2"/>
  <c r="E275" i="2"/>
  <c r="N274" i="2"/>
  <c r="E274" i="2" s="1"/>
  <c r="F273" i="2"/>
  <c r="N273" i="2"/>
  <c r="Q154" i="2"/>
  <c r="H154" i="2" s="1"/>
  <c r="Q153" i="2"/>
  <c r="G233" i="2"/>
  <c r="H231" i="2"/>
  <c r="P231" i="2"/>
  <c r="P232" i="2"/>
  <c r="G232" i="2" s="1"/>
  <c r="N236" i="2"/>
  <c r="E236" i="2" s="1"/>
  <c r="E237" i="2"/>
  <c r="N235" i="2"/>
  <c r="L355" i="2"/>
  <c r="L356" i="2"/>
  <c r="C356" i="2" s="1"/>
  <c r="M275" i="2"/>
  <c r="M276" i="2"/>
  <c r="D276" i="2" s="1"/>
  <c r="D277" i="2"/>
  <c r="Q355" i="2"/>
  <c r="B357" i="2"/>
  <c r="Q356" i="2"/>
  <c r="H356" i="2" s="1"/>
  <c r="B319" i="2"/>
  <c r="K318" i="2"/>
  <c r="B318" i="2" s="1"/>
  <c r="K317" i="2"/>
  <c r="K355" i="2"/>
  <c r="K356" i="2"/>
  <c r="B356" i="2" s="1"/>
  <c r="L240" i="2"/>
  <c r="C240" i="2" s="1"/>
  <c r="L239" i="2"/>
  <c r="K279" i="2"/>
  <c r="B281" i="2"/>
  <c r="K280" i="2"/>
  <c r="B280" i="2" s="1"/>
  <c r="L384" i="2"/>
  <c r="B391" i="2" s="1"/>
  <c r="L383" i="2"/>
  <c r="A389" i="2"/>
  <c r="Q231" i="2" l="1"/>
  <c r="H233" i="2"/>
  <c r="Q232" i="2"/>
  <c r="H232" i="2" s="1"/>
  <c r="P234" i="2"/>
  <c r="G234" i="2" s="1"/>
  <c r="G235" i="2"/>
  <c r="P233" i="2"/>
  <c r="K282" i="2"/>
  <c r="B282" i="2" s="1"/>
  <c r="K281" i="2"/>
  <c r="L280" i="2"/>
  <c r="C280" i="2" s="1"/>
  <c r="C281" i="2"/>
  <c r="L279" i="2"/>
  <c r="O274" i="2"/>
  <c r="F274" i="2" s="1"/>
  <c r="F275" i="2"/>
  <c r="G273" i="2"/>
  <c r="O273" i="2"/>
  <c r="E277" i="2"/>
  <c r="N276" i="2"/>
  <c r="E276" i="2" s="1"/>
  <c r="N275" i="2"/>
  <c r="H195" i="2"/>
  <c r="Q193" i="2"/>
  <c r="Q194" i="2"/>
  <c r="H194" i="2" s="1"/>
  <c r="D279" i="2"/>
  <c r="M277" i="2"/>
  <c r="M278" i="2" s="1"/>
  <c r="D278" i="2" s="1"/>
  <c r="P196" i="2"/>
  <c r="G196" i="2" s="1"/>
  <c r="P195" i="2"/>
  <c r="M315" i="2"/>
  <c r="M316" i="2" s="1"/>
  <c r="D316" i="2" s="1"/>
  <c r="D317" i="2"/>
  <c r="E315" i="2"/>
  <c r="O236" i="2"/>
  <c r="F236" i="2" s="1"/>
  <c r="O235" i="2"/>
  <c r="F237" i="2"/>
  <c r="K319" i="2"/>
  <c r="B321" i="2"/>
  <c r="K320" i="2"/>
  <c r="B320" i="2" s="1"/>
  <c r="L317" i="2"/>
  <c r="C319" i="2"/>
  <c r="L318" i="2"/>
  <c r="C318" i="2" s="1"/>
  <c r="K358" i="2"/>
  <c r="B358" i="2" s="1"/>
  <c r="K357" i="2"/>
  <c r="C357" i="2"/>
  <c r="B359" i="2"/>
  <c r="N238" i="2"/>
  <c r="E238" i="2" s="1"/>
  <c r="N237" i="2"/>
  <c r="E397" i="2"/>
  <c r="F397" i="2"/>
  <c r="D397" i="2"/>
  <c r="G397" i="2"/>
  <c r="C397" i="2"/>
  <c r="B397" i="2"/>
  <c r="H397" i="2"/>
  <c r="K425" i="2"/>
  <c r="C389" i="2"/>
  <c r="M279" i="2" l="1"/>
  <c r="M280" i="2"/>
  <c r="D280" i="2" s="1"/>
  <c r="O238" i="2"/>
  <c r="F238" i="2" s="1"/>
  <c r="O237" i="2"/>
  <c r="K360" i="2"/>
  <c r="B360" i="2" s="1"/>
  <c r="K359" i="2"/>
  <c r="B361" i="2"/>
  <c r="Q195" i="2"/>
  <c r="Q196" i="2"/>
  <c r="H196" i="2" s="1"/>
  <c r="G237" i="2"/>
  <c r="P236" i="2"/>
  <c r="G236" i="2" s="1"/>
  <c r="P235" i="2"/>
  <c r="M397" i="2"/>
  <c r="M398" i="2" s="1"/>
  <c r="D398" i="2" s="1"/>
  <c r="B399" i="2"/>
  <c r="Q397" i="2"/>
  <c r="Q398" i="2"/>
  <c r="H398" i="2" s="1"/>
  <c r="N278" i="2"/>
  <c r="E278" i="2" s="1"/>
  <c r="N277" i="2"/>
  <c r="E279" i="2"/>
  <c r="K398" i="2"/>
  <c r="K397" i="2"/>
  <c r="L281" i="2"/>
  <c r="L282" i="2"/>
  <c r="C282" i="2" s="1"/>
  <c r="L425" i="2"/>
  <c r="A431" i="2"/>
  <c r="L426" i="2"/>
  <c r="B433" i="2" s="1"/>
  <c r="H273" i="2"/>
  <c r="P273" i="2"/>
  <c r="G275" i="2"/>
  <c r="P274" i="2"/>
  <c r="G274" i="2" s="1"/>
  <c r="Q233" i="2"/>
  <c r="Q234" i="2"/>
  <c r="H234" i="2" s="1"/>
  <c r="H235" i="2"/>
  <c r="O398" i="2"/>
  <c r="F398" i="2" s="1"/>
  <c r="O397" i="2"/>
  <c r="K322" i="2"/>
  <c r="B322" i="2" s="1"/>
  <c r="B323" i="2"/>
  <c r="K321" i="2"/>
  <c r="N397" i="2"/>
  <c r="N398" i="2"/>
  <c r="E398" i="2" s="1"/>
  <c r="D357" i="2"/>
  <c r="L357" i="2"/>
  <c r="C359" i="2"/>
  <c r="L358" i="2"/>
  <c r="C358" i="2" s="1"/>
  <c r="N315" i="2"/>
  <c r="E317" i="2"/>
  <c r="N316" i="2"/>
  <c r="E316" i="2" s="1"/>
  <c r="F315" i="2"/>
  <c r="D319" i="2"/>
  <c r="M317" i="2"/>
  <c r="M318" i="2"/>
  <c r="D318" i="2" s="1"/>
  <c r="L398" i="2"/>
  <c r="C398" i="2" s="1"/>
  <c r="L397" i="2"/>
  <c r="L320" i="2"/>
  <c r="C320" i="2" s="1"/>
  <c r="C321" i="2"/>
  <c r="L319" i="2"/>
  <c r="P398" i="2"/>
  <c r="G398" i="2" s="1"/>
  <c r="P397" i="2"/>
  <c r="O275" i="2"/>
  <c r="F277" i="2"/>
  <c r="O276" i="2"/>
  <c r="F276" i="2" s="1"/>
  <c r="P237" i="2" l="1"/>
  <c r="P238" i="2"/>
  <c r="G238" i="2" s="1"/>
  <c r="N279" i="2"/>
  <c r="N280" i="2"/>
  <c r="E280" i="2" s="1"/>
  <c r="K361" i="2"/>
  <c r="K362" i="2"/>
  <c r="B363" i="2"/>
  <c r="C361" i="2"/>
  <c r="L360" i="2"/>
  <c r="C360" i="2" s="1"/>
  <c r="L359" i="2"/>
  <c r="Q273" i="2"/>
  <c r="H275" i="2"/>
  <c r="Q274" i="2"/>
  <c r="H274" i="2" s="1"/>
  <c r="N317" i="2"/>
  <c r="E319" i="2"/>
  <c r="N318" i="2"/>
  <c r="E318" i="2" s="1"/>
  <c r="L321" i="2"/>
  <c r="C323" i="2"/>
  <c r="L322" i="2"/>
  <c r="C322" i="2" s="1"/>
  <c r="Q236" i="2"/>
  <c r="H236" i="2" s="1"/>
  <c r="H237" i="2"/>
  <c r="Q235" i="2"/>
  <c r="E357" i="2"/>
  <c r="D359" i="2"/>
  <c r="M357" i="2"/>
  <c r="M358" i="2" s="1"/>
  <c r="D358" i="2" s="1"/>
  <c r="G277" i="2"/>
  <c r="P276" i="2"/>
  <c r="G276" i="2" s="1"/>
  <c r="P275" i="2"/>
  <c r="K399" i="2"/>
  <c r="C399" i="2"/>
  <c r="K400" i="2"/>
  <c r="B401" i="2"/>
  <c r="D321" i="2"/>
  <c r="M319" i="2"/>
  <c r="M320" i="2"/>
  <c r="D320" i="2" s="1"/>
  <c r="K323" i="2"/>
  <c r="K324" i="2"/>
  <c r="B324" i="2" s="1"/>
  <c r="G439" i="2"/>
  <c r="H439" i="2"/>
  <c r="C439" i="2"/>
  <c r="F439" i="2"/>
  <c r="E439" i="2"/>
  <c r="D439" i="2"/>
  <c r="B439" i="2"/>
  <c r="O277" i="2"/>
  <c r="F279" i="2"/>
  <c r="O278" i="2"/>
  <c r="F278" i="2" s="1"/>
  <c r="F317" i="2"/>
  <c r="O316" i="2"/>
  <c r="F316" i="2" s="1"/>
  <c r="O315" i="2"/>
  <c r="G315" i="2"/>
  <c r="C431" i="2"/>
  <c r="K467" i="2"/>
  <c r="M440" i="2" l="1"/>
  <c r="M439" i="2"/>
  <c r="C363" i="2"/>
  <c r="L361" i="2"/>
  <c r="L362" i="2"/>
  <c r="C362" i="2" s="1"/>
  <c r="N440" i="2"/>
  <c r="N439" i="2"/>
  <c r="L400" i="2"/>
  <c r="C400" i="2" s="1"/>
  <c r="D399" i="2"/>
  <c r="C401" i="2"/>
  <c r="L399" i="2"/>
  <c r="B365" i="2"/>
  <c r="K363" i="2"/>
  <c r="K364" i="2"/>
  <c r="O440" i="2"/>
  <c r="O439" i="2"/>
  <c r="O280" i="2"/>
  <c r="F280" i="2" s="1"/>
  <c r="O279" i="2"/>
  <c r="K439" i="2"/>
  <c r="K440" i="2"/>
  <c r="L324" i="2"/>
  <c r="C324" i="2" s="1"/>
  <c r="L323" i="2"/>
  <c r="M360" i="2"/>
  <c r="D360" i="2" s="1"/>
  <c r="D361" i="2"/>
  <c r="M359" i="2"/>
  <c r="N358" i="2"/>
  <c r="E358" i="2" s="1"/>
  <c r="F357" i="2"/>
  <c r="N357" i="2"/>
  <c r="E359" i="2"/>
  <c r="Q238" i="2"/>
  <c r="H238" i="2" s="1"/>
  <c r="Q237" i="2"/>
  <c r="L440" i="2"/>
  <c r="L439" i="2"/>
  <c r="P315" i="2"/>
  <c r="H315" i="2"/>
  <c r="G317" i="2"/>
  <c r="P316" i="2"/>
  <c r="G316" i="2" s="1"/>
  <c r="P440" i="2"/>
  <c r="P439" i="2"/>
  <c r="G279" i="2"/>
  <c r="P277" i="2"/>
  <c r="P278" i="2"/>
  <c r="G278" i="2" s="1"/>
  <c r="N320" i="2"/>
  <c r="E320" i="2" s="1"/>
  <c r="N319" i="2"/>
  <c r="E321" i="2"/>
  <c r="Q275" i="2"/>
  <c r="Q276" i="2"/>
  <c r="H276" i="2" s="1"/>
  <c r="H277" i="2"/>
  <c r="M321" i="2"/>
  <c r="M322" i="2"/>
  <c r="D322" i="2" s="1"/>
  <c r="Q439" i="2"/>
  <c r="B441" i="2"/>
  <c r="Q440" i="2"/>
  <c r="B403" i="2"/>
  <c r="K401" i="2"/>
  <c r="K402" i="2"/>
  <c r="A473" i="2"/>
  <c r="L468" i="2"/>
  <c r="B475" i="2" s="1"/>
  <c r="L467" i="2"/>
  <c r="O318" i="2"/>
  <c r="F318" i="2" s="1"/>
  <c r="O317" i="2"/>
  <c r="F319" i="2"/>
  <c r="K366" i="2" l="1"/>
  <c r="K365" i="2"/>
  <c r="E361" i="2"/>
  <c r="N360" i="2"/>
  <c r="E360" i="2" s="1"/>
  <c r="N359" i="2"/>
  <c r="M362" i="2"/>
  <c r="D362" i="2" s="1"/>
  <c r="D363" i="2"/>
  <c r="M361" i="2"/>
  <c r="E481" i="2"/>
  <c r="D481" i="2"/>
  <c r="H481" i="2"/>
  <c r="G481" i="2"/>
  <c r="C481" i="2"/>
  <c r="B481" i="2"/>
  <c r="F481" i="2"/>
  <c r="P317" i="2"/>
  <c r="P318" i="2"/>
  <c r="G318" i="2" s="1"/>
  <c r="G319" i="2"/>
  <c r="K441" i="2"/>
  <c r="C441" i="2"/>
  <c r="K442" i="2"/>
  <c r="B443" i="2"/>
  <c r="F359" i="2"/>
  <c r="O357" i="2"/>
  <c r="O358" i="2"/>
  <c r="F358" i="2" s="1"/>
  <c r="G357" i="2"/>
  <c r="C365" i="2"/>
  <c r="L364" i="2"/>
  <c r="C364" i="2" s="1"/>
  <c r="L363" i="2"/>
  <c r="K509" i="2"/>
  <c r="C473" i="2"/>
  <c r="H279" i="2"/>
  <c r="Q277" i="2"/>
  <c r="Q278" i="2"/>
  <c r="H278" i="2" s="1"/>
  <c r="Q316" i="2"/>
  <c r="H316" i="2" s="1"/>
  <c r="Q315" i="2"/>
  <c r="H317" i="2"/>
  <c r="C403" i="2"/>
  <c r="L402" i="2"/>
  <c r="C402" i="2" s="1"/>
  <c r="L401" i="2"/>
  <c r="N321" i="2"/>
  <c r="N322" i="2"/>
  <c r="E322" i="2" s="1"/>
  <c r="E399" i="2"/>
  <c r="D401" i="2"/>
  <c r="M399" i="2"/>
  <c r="M400" i="2" s="1"/>
  <c r="D400" i="2" s="1"/>
  <c r="K403" i="2"/>
  <c r="K404" i="2"/>
  <c r="B405" i="2"/>
  <c r="P280" i="2"/>
  <c r="G280" i="2" s="1"/>
  <c r="P279" i="2"/>
  <c r="F321" i="2"/>
  <c r="O319" i="2"/>
  <c r="O320" i="2"/>
  <c r="F320" i="2" s="1"/>
  <c r="O359" i="2" l="1"/>
  <c r="O360" i="2"/>
  <c r="F360" i="2" s="1"/>
  <c r="F361" i="2"/>
  <c r="M481" i="2"/>
  <c r="M482" i="2"/>
  <c r="D482" i="2" s="1"/>
  <c r="N482" i="2"/>
  <c r="E482" i="2" s="1"/>
  <c r="N481" i="2"/>
  <c r="E401" i="2"/>
  <c r="N400" i="2"/>
  <c r="E400" i="2" s="1"/>
  <c r="F399" i="2"/>
  <c r="N399" i="2"/>
  <c r="Q279" i="2"/>
  <c r="Q280" i="2"/>
  <c r="H280" i="2" s="1"/>
  <c r="L441" i="2"/>
  <c r="C443" i="2"/>
  <c r="L442" i="2"/>
  <c r="D441" i="2"/>
  <c r="M363" i="2"/>
  <c r="M364" i="2"/>
  <c r="D364" i="2" s="1"/>
  <c r="P482" i="2"/>
  <c r="G482" i="2" s="1"/>
  <c r="P481" i="2"/>
  <c r="A515" i="2"/>
  <c r="L510" i="2"/>
  <c r="B517" i="2" s="1"/>
  <c r="L509" i="2"/>
  <c r="C515" i="2" s="1"/>
  <c r="P319" i="2"/>
  <c r="P320" i="2"/>
  <c r="G320" i="2" s="1"/>
  <c r="G321" i="2"/>
  <c r="D403" i="2"/>
  <c r="M401" i="2"/>
  <c r="M402" i="2" s="1"/>
  <c r="D402" i="2" s="1"/>
  <c r="O322" i="2"/>
  <c r="F322" i="2" s="1"/>
  <c r="O321" i="2"/>
  <c r="L365" i="2"/>
  <c r="L366" i="2"/>
  <c r="C366" i="2" s="1"/>
  <c r="O482" i="2"/>
  <c r="F482" i="2" s="1"/>
  <c r="O481" i="2"/>
  <c r="N361" i="2"/>
  <c r="E363" i="2"/>
  <c r="N362" i="2"/>
  <c r="E362" i="2" s="1"/>
  <c r="Q482" i="2"/>
  <c r="H482" i="2" s="1"/>
  <c r="B483" i="2"/>
  <c r="Q481" i="2"/>
  <c r="B445" i="2"/>
  <c r="K443" i="2"/>
  <c r="K444" i="2"/>
  <c r="C405" i="2"/>
  <c r="L404" i="2"/>
  <c r="L403" i="2"/>
  <c r="H357" i="2"/>
  <c r="P358" i="2"/>
  <c r="G358" i="2" s="1"/>
  <c r="G359" i="2"/>
  <c r="P357" i="2"/>
  <c r="K482" i="2"/>
  <c r="B482" i="2" s="1"/>
  <c r="K481" i="2"/>
  <c r="K406" i="2"/>
  <c r="B407" i="2"/>
  <c r="K405" i="2"/>
  <c r="H319" i="2"/>
  <c r="Q318" i="2"/>
  <c r="H318" i="2" s="1"/>
  <c r="Q317" i="2"/>
  <c r="L482" i="2"/>
  <c r="C482" i="2" s="1"/>
  <c r="L481" i="2"/>
  <c r="Q320" i="2" l="1"/>
  <c r="H320" i="2" s="1"/>
  <c r="H321" i="2"/>
  <c r="Q319" i="2"/>
  <c r="K408" i="2"/>
  <c r="K407" i="2"/>
  <c r="N402" i="2"/>
  <c r="E402" i="2" s="1"/>
  <c r="N401" i="2"/>
  <c r="E403" i="2"/>
  <c r="K446" i="2"/>
  <c r="B446" i="2" s="1"/>
  <c r="B447" i="2"/>
  <c r="K445" i="2"/>
  <c r="M403" i="2"/>
  <c r="M404" i="2" s="1"/>
  <c r="D405" i="2"/>
  <c r="D443" i="2"/>
  <c r="M441" i="2"/>
  <c r="M442" i="2"/>
  <c r="E441" i="2"/>
  <c r="K483" i="2"/>
  <c r="B485" i="2"/>
  <c r="K484" i="2"/>
  <c r="B484" i="2" s="1"/>
  <c r="C483" i="2"/>
  <c r="P322" i="2"/>
  <c r="G322" i="2" s="1"/>
  <c r="P321" i="2"/>
  <c r="C445" i="2"/>
  <c r="L444" i="2"/>
  <c r="L443" i="2"/>
  <c r="F363" i="2"/>
  <c r="O362" i="2"/>
  <c r="F362" i="2" s="1"/>
  <c r="O361" i="2"/>
  <c r="C407" i="2"/>
  <c r="L405" i="2"/>
  <c r="L406" i="2"/>
  <c r="N364" i="2"/>
  <c r="E364" i="2" s="1"/>
  <c r="N363" i="2"/>
  <c r="F523" i="2"/>
  <c r="G523" i="2"/>
  <c r="E523" i="2"/>
  <c r="D523" i="2"/>
  <c r="C523" i="2"/>
  <c r="H523" i="2"/>
  <c r="B523" i="2"/>
  <c r="F401" i="2"/>
  <c r="O400" i="2"/>
  <c r="F400" i="2" s="1"/>
  <c r="O399" i="2"/>
  <c r="G399" i="2"/>
  <c r="P360" i="2"/>
  <c r="G360" i="2" s="1"/>
  <c r="G361" i="2"/>
  <c r="P359" i="2"/>
  <c r="Q358" i="2"/>
  <c r="H358" i="2" s="1"/>
  <c r="H359" i="2"/>
  <c r="Q357" i="2"/>
  <c r="O524" i="2" l="1"/>
  <c r="F524" i="2" s="1"/>
  <c r="O523" i="2"/>
  <c r="K485" i="2"/>
  <c r="K486" i="2"/>
  <c r="B486" i="2" s="1"/>
  <c r="B487" i="2"/>
  <c r="N404" i="2"/>
  <c r="E405" i="2"/>
  <c r="N403" i="2"/>
  <c r="O401" i="2"/>
  <c r="O402" i="2"/>
  <c r="F402" i="2" s="1"/>
  <c r="F403" i="2"/>
  <c r="L408" i="2"/>
  <c r="L407" i="2"/>
  <c r="B525" i="2"/>
  <c r="Q523" i="2"/>
  <c r="Q524" i="2"/>
  <c r="H524" i="2" s="1"/>
  <c r="K524" i="2"/>
  <c r="B524" i="2" s="1"/>
  <c r="K523" i="2"/>
  <c r="P399" i="2"/>
  <c r="H399" i="2"/>
  <c r="G401" i="2"/>
  <c r="P400" i="2"/>
  <c r="G400" i="2" s="1"/>
  <c r="D445" i="2"/>
  <c r="M444" i="2"/>
  <c r="M443" i="2"/>
  <c r="C485" i="2"/>
  <c r="D483" i="2"/>
  <c r="L484" i="2"/>
  <c r="C484" i="2" s="1"/>
  <c r="L483" i="2"/>
  <c r="E443" i="2"/>
  <c r="F441" i="2"/>
  <c r="N441" i="2"/>
  <c r="N442" i="2"/>
  <c r="L524" i="2"/>
  <c r="C524" i="2" s="1"/>
  <c r="L523" i="2"/>
  <c r="Q321" i="2"/>
  <c r="Q322" i="2"/>
  <c r="H322" i="2" s="1"/>
  <c r="P362" i="2"/>
  <c r="G362" i="2" s="1"/>
  <c r="P361" i="2"/>
  <c r="G363" i="2"/>
  <c r="B449" i="2"/>
  <c r="K447" i="2"/>
  <c r="K448" i="2"/>
  <c r="B448" i="2" s="1"/>
  <c r="O364" i="2"/>
  <c r="F364" i="2" s="1"/>
  <c r="O363" i="2"/>
  <c r="H361" i="2"/>
  <c r="Q359" i="2"/>
  <c r="Q360" i="2"/>
  <c r="H360" i="2" s="1"/>
  <c r="M523" i="2"/>
  <c r="M524" i="2" s="1"/>
  <c r="D524" i="2" s="1"/>
  <c r="N523" i="2"/>
  <c r="N524" i="2"/>
  <c r="E524" i="2" s="1"/>
  <c r="P523" i="2"/>
  <c r="P524" i="2"/>
  <c r="G524" i="2" s="1"/>
  <c r="L445" i="2"/>
  <c r="C447" i="2"/>
  <c r="L446" i="2"/>
  <c r="C446" i="2" s="1"/>
  <c r="M405" i="2"/>
  <c r="M406" i="2" s="1"/>
  <c r="L448" i="2" l="1"/>
  <c r="C448" i="2" s="1"/>
  <c r="L447" i="2"/>
  <c r="C449" i="2"/>
  <c r="Q400" i="2"/>
  <c r="H400" i="2" s="1"/>
  <c r="H401" i="2"/>
  <c r="Q399" i="2"/>
  <c r="O441" i="2"/>
  <c r="F443" i="2"/>
  <c r="O442" i="2"/>
  <c r="G441" i="2"/>
  <c r="N405" i="2"/>
  <c r="N406" i="2"/>
  <c r="K450" i="2"/>
  <c r="B450" i="2" s="1"/>
  <c r="K449" i="2"/>
  <c r="K488" i="2"/>
  <c r="B488" i="2" s="1"/>
  <c r="K487" i="2"/>
  <c r="B489" i="2"/>
  <c r="F405" i="2"/>
  <c r="O403" i="2"/>
  <c r="O404" i="2"/>
  <c r="G403" i="2"/>
  <c r="P402" i="2"/>
  <c r="G402" i="2" s="1"/>
  <c r="P401" i="2"/>
  <c r="N444" i="2"/>
  <c r="N443" i="2"/>
  <c r="E445" i="2"/>
  <c r="H363" i="2"/>
  <c r="Q362" i="2"/>
  <c r="H362" i="2" s="1"/>
  <c r="Q361" i="2"/>
  <c r="P364" i="2"/>
  <c r="G364" i="2" s="1"/>
  <c r="P363" i="2"/>
  <c r="L486" i="2"/>
  <c r="C486" i="2" s="1"/>
  <c r="L485" i="2"/>
  <c r="C487" i="2"/>
  <c r="B527" i="2"/>
  <c r="C525" i="2"/>
  <c r="K525" i="2"/>
  <c r="K526" i="2"/>
  <c r="B526" i="2" s="1"/>
  <c r="M445" i="2"/>
  <c r="D447" i="2"/>
  <c r="M446" i="2"/>
  <c r="D446" i="2" s="1"/>
  <c r="E483" i="2"/>
  <c r="D485" i="2"/>
  <c r="M483" i="2"/>
  <c r="M484" i="2"/>
  <c r="D484" i="2" s="1"/>
  <c r="C489" i="2" l="1"/>
  <c r="L487" i="2"/>
  <c r="L488" i="2"/>
  <c r="C488" i="2" s="1"/>
  <c r="O443" i="2"/>
  <c r="O444" i="2"/>
  <c r="F445" i="2"/>
  <c r="D487" i="2"/>
  <c r="M485" i="2"/>
  <c r="M486" i="2" s="1"/>
  <c r="D486" i="2" s="1"/>
  <c r="K490" i="2"/>
  <c r="B490" i="2" s="1"/>
  <c r="K489" i="2"/>
  <c r="B491" i="2"/>
  <c r="Q401" i="2"/>
  <c r="Q402" i="2"/>
  <c r="H402" i="2" s="1"/>
  <c r="H403" i="2"/>
  <c r="M447" i="2"/>
  <c r="M448" i="2"/>
  <c r="D448" i="2" s="1"/>
  <c r="C527" i="2"/>
  <c r="D525" i="2"/>
  <c r="L526" i="2"/>
  <c r="C526" i="2" s="1"/>
  <c r="L525" i="2"/>
  <c r="O406" i="2"/>
  <c r="O405" i="2"/>
  <c r="L450" i="2"/>
  <c r="C450" i="2" s="1"/>
  <c r="L449" i="2"/>
  <c r="K528" i="2"/>
  <c r="B528" i="2" s="1"/>
  <c r="K527" i="2"/>
  <c r="B529" i="2"/>
  <c r="N446" i="2"/>
  <c r="E446" i="2" s="1"/>
  <c r="N445" i="2"/>
  <c r="E447" i="2"/>
  <c r="P441" i="2"/>
  <c r="G443" i="2"/>
  <c r="P442" i="2"/>
  <c r="H441" i="2"/>
  <c r="G405" i="2"/>
  <c r="P404" i="2"/>
  <c r="P403" i="2"/>
  <c r="E485" i="2"/>
  <c r="F483" i="2"/>
  <c r="N483" i="2"/>
  <c r="N484" i="2"/>
  <c r="E484" i="2" s="1"/>
  <c r="Q363" i="2"/>
  <c r="Q364" i="2"/>
  <c r="H364" i="2" s="1"/>
  <c r="K492" i="2" l="1"/>
  <c r="B492" i="2" s="1"/>
  <c r="K491" i="2"/>
  <c r="N447" i="2"/>
  <c r="N448" i="2"/>
  <c r="E448" i="2" s="1"/>
  <c r="E525" i="2"/>
  <c r="D527" i="2"/>
  <c r="M525" i="2"/>
  <c r="M526" i="2"/>
  <c r="D526" i="2" s="1"/>
  <c r="M487" i="2"/>
  <c r="D489" i="2"/>
  <c r="M488" i="2"/>
  <c r="D488" i="2" s="1"/>
  <c r="O446" i="2"/>
  <c r="F446" i="2" s="1"/>
  <c r="F447" i="2"/>
  <c r="O445" i="2"/>
  <c r="P405" i="2"/>
  <c r="P406" i="2"/>
  <c r="Q442" i="2"/>
  <c r="Q441" i="2"/>
  <c r="H443" i="2"/>
  <c r="P444" i="2"/>
  <c r="G445" i="2"/>
  <c r="P443" i="2"/>
  <c r="L527" i="2"/>
  <c r="L528" i="2"/>
  <c r="C528" i="2" s="1"/>
  <c r="C529" i="2"/>
  <c r="G483" i="2"/>
  <c r="F485" i="2"/>
  <c r="O484" i="2"/>
  <c r="F484" i="2" s="1"/>
  <c r="O483" i="2"/>
  <c r="B531" i="2"/>
  <c r="K529" i="2"/>
  <c r="K530" i="2"/>
  <c r="B530" i="2" s="1"/>
  <c r="E487" i="2"/>
  <c r="N485" i="2"/>
  <c r="N486" i="2"/>
  <c r="E486" i="2" s="1"/>
  <c r="Q403" i="2"/>
  <c r="Q404" i="2"/>
  <c r="H405" i="2"/>
  <c r="C491" i="2"/>
  <c r="L489" i="2"/>
  <c r="L490" i="2"/>
  <c r="C490" i="2" s="1"/>
  <c r="M489" i="2" l="1"/>
  <c r="M490" i="2"/>
  <c r="D490" i="2" s="1"/>
  <c r="N488" i="2"/>
  <c r="E488" i="2" s="1"/>
  <c r="N487" i="2"/>
  <c r="E489" i="2"/>
  <c r="Q444" i="2"/>
  <c r="H445" i="2"/>
  <c r="Q443" i="2"/>
  <c r="N526" i="2"/>
  <c r="E526" i="2" s="1"/>
  <c r="N525" i="2"/>
  <c r="F525" i="2"/>
  <c r="E527" i="2"/>
  <c r="P446" i="2"/>
  <c r="G446" i="2" s="1"/>
  <c r="P445" i="2"/>
  <c r="G447" i="2"/>
  <c r="B533" i="2"/>
  <c r="K531" i="2"/>
  <c r="K532" i="2"/>
  <c r="B532" i="2" s="1"/>
  <c r="M527" i="2"/>
  <c r="M528" i="2" s="1"/>
  <c r="D528" i="2" s="1"/>
  <c r="D529" i="2"/>
  <c r="L492" i="2"/>
  <c r="C492" i="2" s="1"/>
  <c r="L491" i="2"/>
  <c r="O486" i="2"/>
  <c r="F486" i="2" s="1"/>
  <c r="F487" i="2"/>
  <c r="O485" i="2"/>
  <c r="Q405" i="2"/>
  <c r="Q406" i="2"/>
  <c r="G485" i="2"/>
  <c r="P483" i="2"/>
  <c r="H483" i="2"/>
  <c r="P484" i="2"/>
  <c r="G484" i="2" s="1"/>
  <c r="L529" i="2"/>
  <c r="L530" i="2"/>
  <c r="C530" i="2" s="1"/>
  <c r="C531" i="2"/>
  <c r="O448" i="2"/>
  <c r="F448" i="2" s="1"/>
  <c r="O447" i="2"/>
  <c r="L532" i="2" l="1"/>
  <c r="C532" i="2" s="1"/>
  <c r="L531" i="2"/>
  <c r="C533" i="2"/>
  <c r="F527" i="2"/>
  <c r="G525" i="2"/>
  <c r="O526" i="2"/>
  <c r="F526" i="2" s="1"/>
  <c r="O525" i="2"/>
  <c r="Q484" i="2"/>
  <c r="H484" i="2" s="1"/>
  <c r="H485" i="2"/>
  <c r="Q483" i="2"/>
  <c r="H447" i="2"/>
  <c r="Q445" i="2"/>
  <c r="Q446" i="2"/>
  <c r="H446" i="2" s="1"/>
  <c r="E529" i="2"/>
  <c r="N527" i="2"/>
  <c r="N528" i="2"/>
  <c r="E528" i="2" s="1"/>
  <c r="G487" i="2"/>
  <c r="P485" i="2"/>
  <c r="P486" i="2"/>
  <c r="G486" i="2" s="1"/>
  <c r="N489" i="2"/>
  <c r="N490" i="2"/>
  <c r="E490" i="2" s="1"/>
  <c r="M529" i="2"/>
  <c r="M530" i="2" s="1"/>
  <c r="D530" i="2" s="1"/>
  <c r="D531" i="2"/>
  <c r="K534" i="2"/>
  <c r="B534" i="2" s="1"/>
  <c r="K533" i="2"/>
  <c r="P448" i="2"/>
  <c r="G448" i="2" s="1"/>
  <c r="P447" i="2"/>
  <c r="F489" i="2"/>
  <c r="O488" i="2"/>
  <c r="F488" i="2" s="1"/>
  <c r="O487" i="2"/>
  <c r="Q448" i="2" l="1"/>
  <c r="H448" i="2" s="1"/>
  <c r="Q447" i="2"/>
  <c r="Q485" i="2"/>
  <c r="Q486" i="2"/>
  <c r="H486" i="2" s="1"/>
  <c r="H487" i="2"/>
  <c r="O490" i="2"/>
  <c r="F490" i="2" s="1"/>
  <c r="O489" i="2"/>
  <c r="G489" i="2"/>
  <c r="P488" i="2"/>
  <c r="G488" i="2" s="1"/>
  <c r="P487" i="2"/>
  <c r="P525" i="2"/>
  <c r="G527" i="2"/>
  <c r="P526" i="2"/>
  <c r="G526" i="2" s="1"/>
  <c r="H525" i="2"/>
  <c r="F529" i="2"/>
  <c r="O527" i="2"/>
  <c r="O528" i="2"/>
  <c r="F528" i="2" s="1"/>
  <c r="L534" i="2"/>
  <c r="C534" i="2" s="1"/>
  <c r="L533" i="2"/>
  <c r="M532" i="2"/>
  <c r="D532" i="2" s="1"/>
  <c r="M531" i="2"/>
  <c r="N530" i="2"/>
  <c r="E530" i="2" s="1"/>
  <c r="N529" i="2"/>
  <c r="E531" i="2"/>
  <c r="P528" i="2" l="1"/>
  <c r="G528" i="2" s="1"/>
  <c r="G529" i="2"/>
  <c r="P527" i="2"/>
  <c r="P489" i="2"/>
  <c r="P490" i="2"/>
  <c r="G490" i="2" s="1"/>
  <c r="O530" i="2"/>
  <c r="F530" i="2" s="1"/>
  <c r="O529" i="2"/>
  <c r="F531" i="2"/>
  <c r="N532" i="2"/>
  <c r="E532" i="2" s="1"/>
  <c r="N531" i="2"/>
  <c r="H489" i="2"/>
  <c r="Q487" i="2"/>
  <c r="Q488" i="2"/>
  <c r="H488" i="2" s="1"/>
  <c r="Q525" i="2"/>
  <c r="H527" i="2"/>
  <c r="Q526" i="2"/>
  <c r="H526" i="2" s="1"/>
  <c r="Q490" i="2" l="1"/>
  <c r="H490" i="2" s="1"/>
  <c r="Q489" i="2"/>
  <c r="Q528" i="2"/>
  <c r="H528" i="2" s="1"/>
  <c r="Q527" i="2"/>
  <c r="H529" i="2"/>
  <c r="P529" i="2"/>
  <c r="P530" i="2"/>
  <c r="G530" i="2" s="1"/>
  <c r="G531" i="2"/>
  <c r="O531" i="2"/>
  <c r="O532" i="2"/>
  <c r="F532" i="2" s="1"/>
  <c r="P531" i="2" l="1"/>
  <c r="P532" i="2"/>
  <c r="G532" i="2" s="1"/>
  <c r="H531" i="2"/>
  <c r="Q529" i="2"/>
  <c r="Q530" i="2"/>
  <c r="H530" i="2" s="1"/>
  <c r="Q531" i="2" l="1"/>
  <c r="Q532" i="2"/>
  <c r="H532" i="2" s="1"/>
</calcChain>
</file>

<file path=xl/sharedStrings.xml><?xml version="1.0" encoding="utf-8"?>
<sst xmlns="http://schemas.openxmlformats.org/spreadsheetml/2006/main" count="358" uniqueCount="27">
  <si>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</si>
  <si>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</si>
  <si>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</si>
  <si>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</si>
  <si>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</si>
  <si>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</si>
  <si>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</si>
  <si>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1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</si>
  <si>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</si>
  <si>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</si>
  <si>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</si>
  <si>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</si>
  <si>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</si>
  <si>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</si>
  <si>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</si>
  <si>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1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</si>
  <si>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</si>
  <si>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</si>
  <si>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</si>
  <si>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1"/>
  </si>
  <si>
    <t>「金属製小型ごみ」「危険なもの」の日</t>
  </si>
  <si>
    <t>紙・衣</t>
    <rPh sb="0" eb="1">
      <t>カミ</t>
    </rPh>
    <rPh sb="2" eb="3">
      <t>キヌ</t>
    </rPh>
    <phoneticPr fontId="11"/>
  </si>
  <si>
    <t>「紙類・衣類」の日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</si>
  <si>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</si>
  <si>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</si>
  <si>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r>
      <rPr>
        <sz val="1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"/>
        <rFont val="HG丸ｺﾞｼｯｸM-PRO"/>
        <family val="3"/>
        <charset val="128"/>
      </rPr>
      <t>へ</t>
    </r>
    <phoneticPr fontId="3"/>
  </si>
  <si>
    <t>「紙類・衣類」の日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</si>
</sst>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"/>
    <numFmt numFmtId="177" formatCode="ggge&quot;年&quot;"/>
    <numFmt numFmtId="178" formatCode="&quot;(&quot;0&quot;年)&quot;"/>
    <numFmt numFmtId="179" formatCode="d"/>
  </numFmts>
  <fonts count="2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5"/>
      <color rgb="FFFF0000"/>
      <name val="BIZ UDPゴシック B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color theme="0"/>
      <name val="HG丸ｺﾞｼｯｸM-PRO"/>
      <family val="3"/>
      <charset val="128"/>
    </font>
    <font>
      <sz val="20"/>
      <color theme="0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79" fontId="13" fillId="0" borderId="10" xfId="1" applyNumberFormat="1" applyFont="1" applyBorder="1" applyAlignment="1">
      <alignment horizontal="center" vertical="center" wrapText="1"/>
    </xf>
    <xf numFmtId="179" fontId="14" fillId="0" borderId="0" xfId="1" applyNumberFormat="1" applyFont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1" fillId="0" borderId="10" xfId="1" applyBorder="1">
      <alignment vertical="center"/>
    </xf>
    <xf numFmtId="0" fontId="20" fillId="0" borderId="0" xfId="1" applyFont="1" applyAlignment="1">
      <alignment horizontal="right" vertical="center"/>
    </xf>
    <xf numFmtId="0" fontId="21" fillId="0" borderId="13" xfId="1" applyFont="1" applyBorder="1">
      <alignment vertical="center"/>
    </xf>
    <xf numFmtId="179" fontId="22" fillId="0" borderId="10" xfId="1" applyNumberFormat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15" fillId="8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5" borderId="12" xfId="1" applyFont="1" applyFill="1" applyBorder="1" applyAlignment="1">
      <alignment horizontal="center" vertical="center"/>
    </xf>
    <xf numFmtId="0" fontId="15" fillId="6" borderId="12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>
      <alignment horizontal="right" vertical="center"/>
    </xf>
    <xf numFmtId="178" fontId="7" fillId="2" borderId="0" xfId="1" applyNumberFormat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left" vertical="center"/>
    </xf>
  </cellXfs>
  <cellStyles count="2">
    <cellStyle name="標準" xfId="0" builtinId="0"/>
    <cellStyle name="標準 2" xfId="1" xr:uid="{627DC361-BB1A-4252-85A4-429AD1D3143D}"/>
  </cellStyles>
  <dxfs count="67"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493058</xdr:colOff>
      <xdr:row>402</xdr:row>
      <xdr:rowOff>168088</xdr:rowOff>
    </xdr:from>
    <xdr:to>
      <xdr:col>7</xdr:col>
      <xdr:colOff>380999</xdr:colOff>
      <xdr:row>407</xdr:row>
      <xdr:rowOff>246528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F17C1169-D992-4CB7-B6BD-A14918F2E317}"/>
            </a:ext>
          </a:extLst>
        </xdr:cNvPr>
        <xdr:cNvSpPr txBox="1">
          <a:spLocks noChangeArrowheads="1"/>
        </xdr:cNvSpPr>
      </xdr:nvSpPr>
      <xdr:spPr bwMode="auto">
        <a:xfrm>
          <a:off x="788333" y="107476738"/>
          <a:ext cx="5717241" cy="2221565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1</xdr:col>
      <xdr:colOff>537883</xdr:colOff>
      <xdr:row>438</xdr:row>
      <xdr:rowOff>161365</xdr:rowOff>
    </xdr:from>
    <xdr:to>
      <xdr:col>7</xdr:col>
      <xdr:colOff>448236</xdr:colOff>
      <xdr:row>443</xdr:row>
      <xdr:rowOff>235323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CC1D7F99-384A-4C26-B765-0FB52489A8BF}"/>
            </a:ext>
          </a:extLst>
        </xdr:cNvPr>
        <xdr:cNvSpPr txBox="1">
          <a:spLocks noChangeArrowheads="1"/>
        </xdr:cNvSpPr>
      </xdr:nvSpPr>
      <xdr:spPr bwMode="auto">
        <a:xfrm>
          <a:off x="833158" y="116175865"/>
          <a:ext cx="5739653" cy="2217083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0</xdr:col>
      <xdr:colOff>246529</xdr:colOff>
      <xdr:row>41</xdr:row>
      <xdr:rowOff>44824</xdr:rowOff>
    </xdr:from>
    <xdr:to>
      <xdr:col>8</xdr:col>
      <xdr:colOff>89648</xdr:colOff>
      <xdr:row>45</xdr:row>
      <xdr:rowOff>11206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3CD1491F-4872-4AE3-9181-28C2B8BD8D7E}"/>
            </a:ext>
          </a:extLst>
        </xdr:cNvPr>
        <xdr:cNvSpPr/>
      </xdr:nvSpPr>
      <xdr:spPr>
        <a:xfrm>
          <a:off x="246529" y="10379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EBE28A82-037C-4143-A6A3-2ACC458D2797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125</xdr:row>
      <xdr:rowOff>44824</xdr:rowOff>
    </xdr:from>
    <xdr:to>
      <xdr:col>8</xdr:col>
      <xdr:colOff>89648</xdr:colOff>
      <xdr:row>129</xdr:row>
      <xdr:rowOff>11206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3E0392FA-141E-4E66-8E8B-2A4576DBF799}"/>
            </a:ext>
          </a:extLst>
        </xdr:cNvPr>
        <xdr:cNvSpPr/>
      </xdr:nvSpPr>
      <xdr:spPr>
        <a:xfrm>
          <a:off x="246529" y="32934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167</xdr:row>
      <xdr:rowOff>44824</xdr:rowOff>
    </xdr:from>
    <xdr:to>
      <xdr:col>8</xdr:col>
      <xdr:colOff>89648</xdr:colOff>
      <xdr:row>171</xdr:row>
      <xdr:rowOff>11206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C0732E4B-C8B7-4AB1-B969-CFD558A11EB0}"/>
            </a:ext>
          </a:extLst>
        </xdr:cNvPr>
        <xdr:cNvSpPr/>
      </xdr:nvSpPr>
      <xdr:spPr>
        <a:xfrm>
          <a:off x="246529" y="442122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209</xdr:row>
      <xdr:rowOff>44824</xdr:rowOff>
    </xdr:from>
    <xdr:to>
      <xdr:col>8</xdr:col>
      <xdr:colOff>89648</xdr:colOff>
      <xdr:row>213</xdr:row>
      <xdr:rowOff>11206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5081077E-085E-469F-8925-9D0C2400C191}"/>
            </a:ext>
          </a:extLst>
        </xdr:cNvPr>
        <xdr:cNvSpPr/>
      </xdr:nvSpPr>
      <xdr:spPr>
        <a:xfrm>
          <a:off x="246529" y="554898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251</xdr:row>
      <xdr:rowOff>44824</xdr:rowOff>
    </xdr:from>
    <xdr:to>
      <xdr:col>8</xdr:col>
      <xdr:colOff>89648</xdr:colOff>
      <xdr:row>255</xdr:row>
      <xdr:rowOff>11206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6E90F89A-5AEB-4CE4-97F5-D96C6F7C9884}"/>
            </a:ext>
          </a:extLst>
        </xdr:cNvPr>
        <xdr:cNvSpPr/>
      </xdr:nvSpPr>
      <xdr:spPr>
        <a:xfrm>
          <a:off x="246529" y="66767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293</xdr:row>
      <xdr:rowOff>44824</xdr:rowOff>
    </xdr:from>
    <xdr:to>
      <xdr:col>8</xdr:col>
      <xdr:colOff>89648</xdr:colOff>
      <xdr:row>297</xdr:row>
      <xdr:rowOff>11206</xdr:rowOff>
    </xdr:to>
    <xdr:sp macro="" textlink="">
      <xdr:nvSpPr>
        <xdr:cNvPr id="10" name="フレーム 9">
          <a:extLst>
            <a:ext uri="{FF2B5EF4-FFF2-40B4-BE49-F238E27FC236}">
              <a16:creationId xmlns:a16="http://schemas.microsoft.com/office/drawing/2014/main" id="{D398E322-DA0C-4FB4-A1EA-02444079146D}"/>
            </a:ext>
          </a:extLst>
        </xdr:cNvPr>
        <xdr:cNvSpPr/>
      </xdr:nvSpPr>
      <xdr:spPr>
        <a:xfrm>
          <a:off x="246529" y="78045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335</xdr:row>
      <xdr:rowOff>44824</xdr:rowOff>
    </xdr:from>
    <xdr:to>
      <xdr:col>8</xdr:col>
      <xdr:colOff>89648</xdr:colOff>
      <xdr:row>339</xdr:row>
      <xdr:rowOff>11206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939DAA3A-2FE1-4B12-A8BB-551798B1B6BA}"/>
            </a:ext>
          </a:extLst>
        </xdr:cNvPr>
        <xdr:cNvSpPr/>
      </xdr:nvSpPr>
      <xdr:spPr>
        <a:xfrm>
          <a:off x="246529" y="89322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1C689914-1A3E-40BB-B5C0-73F49B831D7D}"/>
            </a:ext>
          </a:extLst>
        </xdr:cNvPr>
        <xdr:cNvSpPr/>
      </xdr:nvSpPr>
      <xdr:spPr>
        <a:xfrm>
          <a:off x="246529" y="100609774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195E88F8-24F6-4F23-A2BA-8A463AC3BC6F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27B9870D-A7A0-4A05-B559-71610B98AC40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A948FABE-0FBE-4A3E-8EAF-5D8653FD96F6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E5A2DF67-D1A9-4D49-BF5F-0AF5F6B05F5F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FC5B8537-1227-4972-B5BC-F3FA9830B67A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3E53163C-A034-4118-8AB9-6F98758F4A7C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9" name="フレーム 18">
          <a:extLst>
            <a:ext uri="{FF2B5EF4-FFF2-40B4-BE49-F238E27FC236}">
              <a16:creationId xmlns:a16="http://schemas.microsoft.com/office/drawing/2014/main" id="{31B35B2A-B585-43A2-B688-F3BEE6F68157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83</xdr:row>
      <xdr:rowOff>44824</xdr:rowOff>
    </xdr:from>
    <xdr:to>
      <xdr:col>8</xdr:col>
      <xdr:colOff>89648</xdr:colOff>
      <xdr:row>87</xdr:row>
      <xdr:rowOff>11206</xdr:rowOff>
    </xdr:to>
    <xdr:sp macro="" textlink="">
      <xdr:nvSpPr>
        <xdr:cNvPr id="20" name="フレーム 19">
          <a:extLst>
            <a:ext uri="{FF2B5EF4-FFF2-40B4-BE49-F238E27FC236}">
              <a16:creationId xmlns:a16="http://schemas.microsoft.com/office/drawing/2014/main" id="{00C0A919-FA1D-460E-BEB0-703036323594}"/>
            </a:ext>
          </a:extLst>
        </xdr:cNvPr>
        <xdr:cNvSpPr/>
      </xdr:nvSpPr>
      <xdr:spPr>
        <a:xfrm>
          <a:off x="246529" y="21657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0023587\Desktop\2025&#24180;&#24230;(R7)\2025&#24180;&#24230;(R7)\R6.1&#26376;&#26356;&#26032;_&#12402;&#12394;&#12364;&#12383;.xlsx" TargetMode="External"/><Relationship Id="rId1" Type="http://schemas.openxmlformats.org/officeDocument/2006/relationships/externalLinkPath" Target="/Users/ama0023587/Desktop/2025&#24180;&#24230;(R7)/2025&#24180;&#24230;(R7)/R6.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22</v>
          </cell>
        </row>
        <row r="5">
          <cell r="B5">
            <v>2026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CED39-F8A4-4541-A937-46CC301B79F5}">
  <sheetPr>
    <tabColor indexed="51"/>
  </sheetPr>
  <dimension ref="A1:Z550"/>
  <sheetViews>
    <sheetView tabSelected="1" view="pageBreakPreview" topLeftCell="A5" zoomScale="85" zoomScaleNormal="100" zoomScaleSheetLayoutView="85" workbookViewId="0">
      <selection activeCell="B4" sqref="B4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26" width="9" style="1" hidden="1" customWidth="1"/>
    <col min="27" max="32" width="9" style="1" customWidth="1"/>
    <col min="33" max="16384" width="9" style="1"/>
  </cols>
  <sheetData>
    <row r="1" spans="1:12" hidden="1">
      <c r="B1" s="1" t="str">
        <f>"地区"&amp;DBCS(B2)</f>
        <v>地区２２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22</v>
      </c>
      <c r="C2" s="1">
        <f t="shared" ref="C2:H2" si="0">IF(C3="月",2,IF(C3="火",3,IF(C3="水",4,IF(C3="木",5,IF(C3="金",6,IF(C3="土",7,"-"))))))</f>
        <v>4</v>
      </c>
      <c r="D2" s="1">
        <f t="shared" si="0"/>
        <v>7</v>
      </c>
      <c r="E2" s="1">
        <f t="shared" si="0"/>
        <v>5</v>
      </c>
      <c r="F2" s="1">
        <f t="shared" si="0"/>
        <v>2</v>
      </c>
      <c r="G2" s="1" t="str">
        <f t="shared" si="0"/>
        <v>-</v>
      </c>
      <c r="H2" s="1">
        <f t="shared" si="0"/>
        <v>3</v>
      </c>
      <c r="J2" s="3">
        <f>DATE([1]情報入力シート!B5,4,1)</f>
        <v>46113</v>
      </c>
    </row>
    <row r="3" spans="1:12" hidden="1">
      <c r="C3" s="1" t="str">
        <f>INDEX([1]情報入力シート!$A$22:$P$47,MATCH($B$2,[1]情報入力シート!$A$22:$A$47),7)</f>
        <v>水</v>
      </c>
      <c r="D3" s="1" t="str">
        <f>INDEX([1]情報入力シート!$A$22:$P$47,MATCH($B$2,[1]情報入力シート!$A$22:$A$47),9)</f>
        <v>土</v>
      </c>
      <c r="E3" s="1" t="str">
        <f>INDEX([1]情報入力シート!$A$22:$P$47,MATCH($B$2,[1]情報入力シート!$A$22:$A$47),11)</f>
        <v>木</v>
      </c>
      <c r="F3" s="1" t="str">
        <f>INDEX([1]情報入力シート!$A$22:$P$47,MATCH($B$2,[1]情報入力シート!$A$22:$A$47),13)</f>
        <v>月</v>
      </c>
      <c r="G3" s="1">
        <f>INDEX([1]情報入力シート!$A$22:$P$47,MATCH($B$2,[1]情報入力シート!$A$22:$A$47),15)</f>
        <v>2</v>
      </c>
      <c r="H3" s="1" t="str">
        <f>INDEX([1]情報入力シート!$A$22:$P$47,MATCH($B$2,[1]情報入力シート!$A$22:$A$47),16)</f>
        <v>火</v>
      </c>
      <c r="J3" s="4"/>
      <c r="K3" s="5" t="str">
        <f>IF($B$2&gt;0,INDEX([1]情報入力シート!$A$22:$P$47,MATCH($B$2,[1]情報入力シート!$A$22:$A$47),2),"地区番号を１～２６の間で選択してください！")</f>
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</c>
    </row>
    <row r="4" spans="1:12" hidden="1"/>
    <row r="5" spans="1:12">
      <c r="A5" s="6"/>
      <c r="B5" s="29" t="s">
        <v>5</v>
      </c>
      <c r="C5" s="29"/>
      <c r="D5" s="29"/>
      <c r="E5" s="29"/>
      <c r="F5" s="29"/>
      <c r="G5" s="29"/>
      <c r="H5" s="29"/>
      <c r="I5" s="6"/>
      <c r="J5" s="4"/>
      <c r="K5" s="4">
        <f>DATE([1]情報入力シート!B5,3,1)</f>
        <v>46082</v>
      </c>
      <c r="L5" s="1">
        <f>YEAR(K5)</f>
        <v>2026</v>
      </c>
    </row>
    <row r="6" spans="1:12">
      <c r="A6" s="6"/>
      <c r="B6" s="29"/>
      <c r="C6" s="29"/>
      <c r="D6" s="29"/>
      <c r="E6" s="29"/>
      <c r="F6" s="29"/>
      <c r="G6" s="29"/>
      <c r="H6" s="29"/>
      <c r="I6" s="6"/>
      <c r="L6" s="1">
        <f>MONTH(K5)</f>
        <v>3</v>
      </c>
    </row>
    <row r="7" spans="1:12">
      <c r="A7" s="6"/>
      <c r="B7" s="29"/>
      <c r="C7" s="29"/>
      <c r="D7" s="29"/>
      <c r="E7" s="29"/>
      <c r="F7" s="29"/>
      <c r="G7" s="29"/>
      <c r="H7" s="29"/>
      <c r="I7" s="6"/>
    </row>
    <row r="8" spans="1:12" ht="7.5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thickTop="1">
      <c r="A9" s="6"/>
      <c r="B9" s="6"/>
      <c r="C9" s="6"/>
      <c r="D9" s="6"/>
      <c r="E9" s="6"/>
      <c r="F9" s="6"/>
      <c r="G9" s="30" t="str">
        <f>$B$1</f>
        <v>地区２２</v>
      </c>
      <c r="H9" s="31"/>
      <c r="I9" s="6"/>
    </row>
    <row r="10" spans="1:12" ht="14.25" thickBot="1">
      <c r="A10" s="6"/>
      <c r="B10" s="6"/>
      <c r="C10" s="6"/>
      <c r="D10" s="6"/>
      <c r="E10" s="6"/>
      <c r="F10" s="6"/>
      <c r="G10" s="32"/>
      <c r="H10" s="33"/>
      <c r="I10" s="6"/>
    </row>
    <row r="11" spans="1:12" ht="15.75" customHeight="1" thickTop="1">
      <c r="A11" s="34">
        <f>K5</f>
        <v>46082</v>
      </c>
      <c r="B11" s="34"/>
      <c r="C11" s="35">
        <f>L5</f>
        <v>2026</v>
      </c>
      <c r="D11" s="36" t="str">
        <f>$K$3</f>
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</c>
      <c r="E11" s="37"/>
      <c r="F11" s="37"/>
      <c r="G11" s="37"/>
      <c r="H11" s="38"/>
      <c r="I11" s="6"/>
    </row>
    <row r="12" spans="1:12" ht="15.75" customHeight="1">
      <c r="A12" s="34"/>
      <c r="B12" s="34"/>
      <c r="C12" s="35"/>
      <c r="D12" s="39"/>
      <c r="E12" s="40"/>
      <c r="F12" s="40"/>
      <c r="G12" s="40"/>
      <c r="H12" s="41"/>
      <c r="I12" s="6"/>
    </row>
    <row r="13" spans="1:12" ht="15.75" customHeight="1">
      <c r="A13" s="6"/>
      <c r="B13" s="45" t="str">
        <f>DBCS(L6)</f>
        <v>３</v>
      </c>
      <c r="C13" s="46" t="s">
        <v>6</v>
      </c>
      <c r="D13" s="39"/>
      <c r="E13" s="40"/>
      <c r="F13" s="40"/>
      <c r="G13" s="40"/>
      <c r="H13" s="41"/>
      <c r="I13" s="6"/>
    </row>
    <row r="14" spans="1:12" ht="15.75" customHeight="1">
      <c r="A14" s="6"/>
      <c r="B14" s="45"/>
      <c r="C14" s="46"/>
      <c r="D14" s="39"/>
      <c r="E14" s="40"/>
      <c r="F14" s="40"/>
      <c r="G14" s="40"/>
      <c r="H14" s="41"/>
      <c r="I14" s="6"/>
    </row>
    <row r="15" spans="1:12" ht="15.75" customHeight="1">
      <c r="A15" s="6"/>
      <c r="B15" s="45"/>
      <c r="C15" s="46"/>
      <c r="D15" s="39"/>
      <c r="E15" s="40"/>
      <c r="F15" s="40"/>
      <c r="G15" s="40"/>
      <c r="H15" s="41"/>
      <c r="I15" s="6"/>
    </row>
    <row r="16" spans="1:12" ht="15.75" customHeight="1" thickBot="1">
      <c r="A16" s="6"/>
      <c r="B16" s="45"/>
      <c r="C16" s="46"/>
      <c r="D16" s="42"/>
      <c r="E16" s="43"/>
      <c r="F16" s="43"/>
      <c r="G16" s="43"/>
      <c r="H16" s="44"/>
      <c r="I16" s="6"/>
    </row>
    <row r="17" spans="1:17" ht="15" thickTop="1" thickBot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customHeight="1" thickBot="1">
      <c r="A18" s="6"/>
      <c r="B18" s="8" t="s">
        <v>7</v>
      </c>
      <c r="C18" s="9" t="s">
        <v>8</v>
      </c>
      <c r="D18" s="9" t="s">
        <v>9</v>
      </c>
      <c r="E18" s="9" t="s">
        <v>10</v>
      </c>
      <c r="F18" s="9" t="s">
        <v>11</v>
      </c>
      <c r="G18" s="9" t="s">
        <v>12</v>
      </c>
      <c r="H18" s="9" t="s">
        <v>13</v>
      </c>
      <c r="I18" s="6"/>
      <c r="K18" s="1" t="s">
        <v>14</v>
      </c>
      <c r="L18" s="1" t="s">
        <v>8</v>
      </c>
      <c r="M18" s="1" t="s">
        <v>9</v>
      </c>
      <c r="N18" s="1" t="s">
        <v>10</v>
      </c>
      <c r="O18" s="1" t="s">
        <v>11</v>
      </c>
      <c r="P18" s="1" t="s">
        <v>12</v>
      </c>
      <c r="Q18" s="1" t="s">
        <v>13</v>
      </c>
    </row>
    <row r="19" spans="1:17" ht="33.75" customHeight="1">
      <c r="A19" s="6"/>
      <c r="B19" s="10">
        <f>IF(A11-(WEEKDAY(A11)-1)&lt;K5,"",A11-(WEEKDAY(A11)-1))</f>
        <v>46082</v>
      </c>
      <c r="C19" s="10">
        <f>IF(A11-(WEEKDAY(A11)-2)&lt;K5,"",A11-(WEEKDAY(A11)-2))</f>
        <v>46083</v>
      </c>
      <c r="D19" s="10">
        <f>IF(A11-(WEEKDAY(A11)-3)&lt;K5,"",A11-(WEEKDAY(A11)-3))</f>
        <v>46084</v>
      </c>
      <c r="E19" s="10">
        <f>IF(A11-(WEEKDAY(A11)-4)&lt;K5,"",A11-(WEEKDAY(A11)-4))</f>
        <v>46085</v>
      </c>
      <c r="F19" s="10">
        <f>IF(A11-(WEEKDAY(A11)-5)&lt;K5,"",A11-(WEEKDAY(A11)-5))</f>
        <v>46086</v>
      </c>
      <c r="G19" s="10">
        <f>IF(A11-(WEEKDAY(A11)-6)&lt;K5,"",A11-(WEEKDAY(A11)-6))</f>
        <v>46087</v>
      </c>
      <c r="H19" s="10">
        <f>IF(A11-(WEEKDAY(A11)-7)&lt;K5,"",A11-(WEEKDAY(A11)-7))</f>
        <v>46088</v>
      </c>
      <c r="I19" s="6"/>
      <c r="K19" s="11">
        <f>IFERROR(IF(MOD(DAY(B19),7)=0,QUOTIENT(DAY(B19),7),QUOTIENT(DAY(B19),7)+1),"")</f>
        <v>1</v>
      </c>
      <c r="L19" s="11">
        <f t="shared" ref="L19:Q19" si="1">IFERROR(IF(MOD(DAY(C19),7)=0,QUOTIENT(DAY(C19),7),QUOTIENT(DAY(C19),7)+1),"")</f>
        <v>1</v>
      </c>
      <c r="M19" s="11">
        <f t="shared" si="1"/>
        <v>1</v>
      </c>
      <c r="N19" s="11">
        <f t="shared" si="1"/>
        <v>1</v>
      </c>
      <c r="O19" s="11">
        <f t="shared" si="1"/>
        <v>1</v>
      </c>
      <c r="P19" s="11">
        <f t="shared" si="1"/>
        <v>1</v>
      </c>
      <c r="Q19" s="11">
        <f t="shared" si="1"/>
        <v>1</v>
      </c>
    </row>
    <row r="20" spans="1:17" ht="33.75" customHeight="1" thickBot="1">
      <c r="A20" s="6"/>
      <c r="B20" s="12" t="str">
        <f>K20</f>
        <v/>
      </c>
      <c r="C20" s="12" t="str">
        <f t="shared" ref="C20:H20" si="2">L20</f>
        <v>紙・衣</v>
      </c>
      <c r="D20" s="12" t="str">
        <f t="shared" si="2"/>
        <v/>
      </c>
      <c r="E20" s="12" t="str">
        <f t="shared" si="2"/>
        <v>燃</v>
      </c>
      <c r="F20" s="12" t="str">
        <f t="shared" si="2"/>
        <v>び</v>
      </c>
      <c r="G20" s="12" t="str">
        <f t="shared" si="2"/>
        <v/>
      </c>
      <c r="H20" s="12" t="str">
        <f t="shared" si="2"/>
        <v>燃</v>
      </c>
      <c r="I20" s="6"/>
      <c r="K20" s="13" t="str">
        <f>IF(B19="","",
IF(IFERROR(INDEX($C$1:$H$2,1,MATCH(1,$C$2:$H$2,0)), "")=$G$1,
    IFERROR( IF(WEEKDAY(B19,1)=$H$2, IF(K19=$G$3,$G$1,""),""),""),
  IFERROR(INDEX($C$1:$H$2,1,MATCH(1,$C$2:$H$2,0)),"")
))</f>
        <v/>
      </c>
      <c r="L20" s="13" t="str">
        <f>IF(C19="","",
IF(IFERROR(INDEX($C$1:$H$2,1,MATCH(2,$C$2:$H$2,0)),"")=$G$1,
IFERROR(IF(WEEKDAY(C19,1)=$H$2,IF(L19=$G$3,$G$1,""),""),""),
IFERROR(INDEX($C$1:$H$2,1,MATCH(2,$C$2:$H$2,0)),"")
))</f>
        <v>紙・衣</v>
      </c>
      <c r="M20" s="13" t="str">
        <f>IF(D19="","",
IF(IFERROR(INDEX($C$1:$H$2,1,MATCH(3,$C$2:$H$2,0)),"")=$G$1,
IFERROR(IF(WEEKDAY(D19,1)=$H$2,IF(M19=$G$3,$G$1,""),""),""),
IFERROR(INDEX($C$1:$H$2,1,MATCH(3,$C$2:$H$2,0)),"")
))</f>
        <v/>
      </c>
      <c r="N20" s="13" t="str">
        <f>IF(E19="","",
IF(IFERROR(INDEX($C$1:$H$2,1,MATCH(4,$C$2:$H$2,0)),"")=$G$1,
IFERROR(IF(WEEKDAY(E19,1)=$H$2,IF(N19=$G$3,$G$1,""),""),""),
IFERROR(INDEX($C$1:$H$2,1,MATCH(4,$C$2:$H$2,0)),"")
))</f>
        <v>燃</v>
      </c>
      <c r="O20" s="13" t="str">
        <f>IF(F19="","",
IF(IFERROR(INDEX($C$1:$H$2,1,MATCH(5,$C$2:$H$2,0)),"")=$G$1,
IFERROR(IF(WEEKDAY(F19,1)=$H$2,IF(O19=$G$3,$G$1,""),""),""),
IFERROR(INDEX($C$1:$H$2,1,MATCH(5,$C$2:$H$2,0)),"")
))</f>
        <v>び</v>
      </c>
      <c r="P20" s="13" t="str">
        <f>IF(G19="","",
IF(IFERROR(INDEX($C$1:$H$2,1,MATCH(6,$C$2:$H$2,0)),"")=$G$1,
IFERROR(IF(WEEKDAY(G19,1)=$H$2,IF(P19=$G$3,$G$1,""),""),""),
IFERROR(INDEX($C$1:$H$2,1,MATCH(6,$C$2:$H$2,0)),"")
))</f>
        <v/>
      </c>
      <c r="Q20" s="13" t="str">
        <f>IF(H19="","",
IF(IFERROR(INDEX($C$1:$H$2,1,MATCH(7,$C$2:$H$2,0)),"")=$G$1,
IFERROR(IF(WEEKDAY(H19,1)=$H$2,IF(Q19=$G$3,$G$1,""),""),""),
IFERROR(INDEX($C$1:$H$2,1,MATCH(7,$C$2:$H$2,0)),"")
))</f>
        <v>燃</v>
      </c>
    </row>
    <row r="21" spans="1:17" ht="33.75" customHeight="1">
      <c r="A21" s="6"/>
      <c r="B21" s="10">
        <f>H19+1</f>
        <v>46089</v>
      </c>
      <c r="C21" s="10">
        <f>B21+1</f>
        <v>46090</v>
      </c>
      <c r="D21" s="10">
        <f t="shared" ref="D21:H21" si="3">C21+1</f>
        <v>46091</v>
      </c>
      <c r="E21" s="10">
        <f t="shared" si="3"/>
        <v>46092</v>
      </c>
      <c r="F21" s="10">
        <f t="shared" si="3"/>
        <v>46093</v>
      </c>
      <c r="G21" s="10">
        <f t="shared" si="3"/>
        <v>46094</v>
      </c>
      <c r="H21" s="10">
        <f t="shared" si="3"/>
        <v>46095</v>
      </c>
      <c r="I21" s="6"/>
      <c r="K21" s="11">
        <f t="shared" ref="K21:Q21" si="4">IFERROR(IF(MOD(DAY(B21),7)=0,QUOTIENT(DAY(B21),7),QUOTIENT(DAY(B21),7)+1),"")</f>
        <v>2</v>
      </c>
      <c r="L21" s="11">
        <f t="shared" si="4"/>
        <v>2</v>
      </c>
      <c r="M21" s="11">
        <f t="shared" si="4"/>
        <v>2</v>
      </c>
      <c r="N21" s="11">
        <f t="shared" si="4"/>
        <v>2</v>
      </c>
      <c r="O21" s="11">
        <f t="shared" si="4"/>
        <v>2</v>
      </c>
      <c r="P21" s="11">
        <f t="shared" si="4"/>
        <v>2</v>
      </c>
      <c r="Q21" s="11">
        <f t="shared" si="4"/>
        <v>2</v>
      </c>
    </row>
    <row r="22" spans="1:17" ht="33.75" customHeight="1" thickBot="1">
      <c r="A22" s="6"/>
      <c r="B22" s="12" t="str">
        <f t="shared" ref="B22:H22" si="5">K22</f>
        <v/>
      </c>
      <c r="C22" s="12" t="str">
        <f t="shared" si="5"/>
        <v>紙・衣</v>
      </c>
      <c r="D22" s="12" t="str">
        <f t="shared" si="5"/>
        <v>小・危</v>
      </c>
      <c r="E22" s="12" t="str">
        <f t="shared" si="5"/>
        <v>燃</v>
      </c>
      <c r="F22" s="12" t="str">
        <f t="shared" si="5"/>
        <v>び</v>
      </c>
      <c r="G22" s="12" t="str">
        <f t="shared" si="5"/>
        <v/>
      </c>
      <c r="H22" s="12" t="str">
        <f t="shared" si="5"/>
        <v>燃</v>
      </c>
      <c r="I22" s="6"/>
      <c r="K22" s="13" t="str">
        <f>IF(B21="","",
IF(IFERROR(INDEX($C$1:$H$2,1,MATCH(1,$C$2:$H$2,0)), "")=$G$1,
    IFERROR( IF(WEEKDAY(B21,1)=$H$2, IF(K21=$G$3,$G$1,""),""),""),
  IFERROR(INDEX($C$1:$H$2,1,MATCH(1,$C$2:$H$2,0)),"")
))</f>
        <v/>
      </c>
      <c r="L22" s="13" t="str">
        <f>IF(C21="","",
IF(IFERROR(INDEX($C$1:$H$2,1,MATCH(2,$C$2:$H$2,0)),"")=$G$1,
IFERROR(IF(WEEKDAY(C21,1)=$H$2,IF(L21=$G$3,$G$1,""),""),""),
IFERROR(INDEX($C$1:$H$2,1,MATCH(2,$C$2:$H$2,0)),"")
))</f>
        <v>紙・衣</v>
      </c>
      <c r="M22" s="13" t="str">
        <f>IF(D21="","",
IF(IFERROR(INDEX($C$1:$H$2,1,MATCH(3,$C$2:$H$2,0)),"")=$G$1,
IFERROR(IF(WEEKDAY(D21,1)=$H$2,IF(M21=$G$3,$G$1,""),""),""),
IFERROR(INDEX($C$1:$H$2,1,MATCH(3,$C$2:$H$2,0)),"")
))</f>
        <v>小・危</v>
      </c>
      <c r="N22" s="13" t="str">
        <f>IF(E21="","",
IF(IFERROR(INDEX($C$1:$H$2,1,MATCH(4,$C$2:$H$2,0)),"")=$G$1,
IFERROR(IF(WEEKDAY(E21,1)=$H$2,IF(N21=$G$3,$G$1,""),""),""),
IFERROR(INDEX($C$1:$H$2,1,MATCH(4,$C$2:$H$2,0)),"")
))</f>
        <v>燃</v>
      </c>
      <c r="O22" s="13" t="str">
        <f>IF(F21="","",
IF(IFERROR(INDEX($C$1:$H$2,1,MATCH(5,$C$2:$H$2,0)),"")=$G$1,
IFERROR(IF(WEEKDAY(F21,1)=$H$2,IF(O21=$G$3,$G$1,""),""),""),
IFERROR(INDEX($C$1:$H$2,1,MATCH(5,$C$2:$H$2,0)),"")
))</f>
        <v>び</v>
      </c>
      <c r="P22" s="13" t="str">
        <f>IF(G21="","",
IF(IFERROR(INDEX($C$1:$H$2,1,MATCH(6,$C$2:$H$2,0)),"")=$G$1,
IFERROR(IF(WEEKDAY(G21,1)=$H$2,IF(P21=$G$3,$G$1,""),""),""),
IFERROR(INDEX($C$1:$H$2,1,MATCH(6,$C$2:$H$2,0)),"")
))</f>
        <v/>
      </c>
      <c r="Q22" s="13" t="str">
        <f>IF(H21="","",
IF(IFERROR(INDEX($C$1:$H$2,1,MATCH(7,$C$2:$H$2,0)),"")=$G$1,
IFERROR(IF(WEEKDAY(H21,1)=$H$2,IF(Q21=$G$3,$G$1,""),""),""),
IFERROR(INDEX($C$1:$H$2,1,MATCH(7,$C$2:$H$2,0)),"")
))</f>
        <v>燃</v>
      </c>
    </row>
    <row r="23" spans="1:17" ht="33.75" customHeight="1">
      <c r="A23" s="6"/>
      <c r="B23" s="10">
        <f>B21+7</f>
        <v>46096</v>
      </c>
      <c r="C23" s="10">
        <f t="shared" ref="C23:H25" si="6">C21+7</f>
        <v>46097</v>
      </c>
      <c r="D23" s="10">
        <f t="shared" si="6"/>
        <v>46098</v>
      </c>
      <c r="E23" s="10">
        <f t="shared" si="6"/>
        <v>46099</v>
      </c>
      <c r="F23" s="10">
        <f t="shared" si="6"/>
        <v>46100</v>
      </c>
      <c r="G23" s="10">
        <f t="shared" si="6"/>
        <v>46101</v>
      </c>
      <c r="H23" s="10">
        <f t="shared" si="6"/>
        <v>46102</v>
      </c>
      <c r="I23" s="6"/>
      <c r="K23" s="11">
        <f t="shared" ref="K23:Q23" si="7">IFERROR(IF(MOD(DAY(B23),7)=0,QUOTIENT(DAY(B23),7),QUOTIENT(DAY(B23),7)+1),"")</f>
        <v>3</v>
      </c>
      <c r="L23" s="11">
        <f t="shared" si="7"/>
        <v>3</v>
      </c>
      <c r="M23" s="11">
        <f t="shared" si="7"/>
        <v>3</v>
      </c>
      <c r="N23" s="11">
        <f t="shared" si="7"/>
        <v>3</v>
      </c>
      <c r="O23" s="11">
        <f t="shared" si="7"/>
        <v>3</v>
      </c>
      <c r="P23" s="11">
        <f t="shared" si="7"/>
        <v>3</v>
      </c>
      <c r="Q23" s="11">
        <f t="shared" si="7"/>
        <v>3</v>
      </c>
    </row>
    <row r="24" spans="1:17" ht="33.75" customHeight="1" thickBot="1">
      <c r="A24" s="6"/>
      <c r="B24" s="12" t="str">
        <f t="shared" ref="B24:H24" si="8">K24</f>
        <v/>
      </c>
      <c r="C24" s="12" t="str">
        <f t="shared" si="8"/>
        <v>紙・衣</v>
      </c>
      <c r="D24" s="12" t="str">
        <f t="shared" si="8"/>
        <v/>
      </c>
      <c r="E24" s="12" t="str">
        <f t="shared" si="8"/>
        <v>燃</v>
      </c>
      <c r="F24" s="12" t="str">
        <f t="shared" si="8"/>
        <v>び</v>
      </c>
      <c r="G24" s="12" t="str">
        <f t="shared" si="8"/>
        <v/>
      </c>
      <c r="H24" s="12" t="str">
        <f t="shared" si="8"/>
        <v>燃</v>
      </c>
      <c r="I24" s="6"/>
      <c r="K24" s="13" t="str">
        <f>IF(B23="","",
IF(IFERROR(INDEX($C$1:$H$2,1,MATCH(1,$C$2:$H$2,0)), "")=$G$1,
    IFERROR( IF(WEEKDAY(B23,1)=$H$2, IF(K23=$G$3,$G$1,""),""),""),
  IFERROR(INDEX($C$1:$H$2,1,MATCH(1,$C$2:$H$2,0)),"")
))</f>
        <v/>
      </c>
      <c r="L24" s="13" t="str">
        <f>IF(C23="","",
IF(IFERROR(INDEX($C$1:$H$2,1,MATCH(2,$C$2:$H$2,0)),"")=$G$1,
IFERROR(IF(WEEKDAY(C23,1)=$H$2,IF(L23=$G$3,$G$1,""),""),""),
IFERROR(INDEX($C$1:$H$2,1,MATCH(2,$C$2:$H$2,0)),"")
))</f>
        <v>紙・衣</v>
      </c>
      <c r="M24" s="13" t="str">
        <f>IF(D23="","",
IF(IFERROR(INDEX($C$1:$H$2,1,MATCH(3,$C$2:$H$2,0)),"")=$G$1,
IFERROR(IF(WEEKDAY(D23,1)=$H$2,IF(M23=$G$3,$G$1,""),""),""),
IFERROR(INDEX($C$1:$H$2,1,MATCH(3,$C$2:$H$2,0)),"")
))</f>
        <v/>
      </c>
      <c r="N24" s="13" t="str">
        <f>IF(E23="","",
IF(IFERROR(INDEX($C$1:$H$2,1,MATCH(4,$C$2:$H$2,0)),"")=$G$1,
IFERROR(IF(WEEKDAY(E23,1)=$H$2,IF(N23=$G$3,$G$1,""),""),""),
IFERROR(INDEX($C$1:$H$2,1,MATCH(4,$C$2:$H$2,0)),"")
))</f>
        <v>燃</v>
      </c>
      <c r="O24" s="13" t="str">
        <f>IF(F23="","",
IF(IFERROR(INDEX($C$1:$H$2,1,MATCH(5,$C$2:$H$2,0)),"")=$G$1,
IFERROR(IF(WEEKDAY(F23,1)=$H$2,IF(O23=$G$3,$G$1,""),""),""),
IFERROR(INDEX($C$1:$H$2,1,MATCH(5,$C$2:$H$2,0)),"")
))</f>
        <v>び</v>
      </c>
      <c r="P24" s="13" t="str">
        <f>IF(G23="","",
IF(IFERROR(INDEX($C$1:$H$2,1,MATCH(6,$C$2:$H$2,0)),"")=$G$1,
IFERROR(IF(WEEKDAY(G23,1)=$H$2,IF(P23=$G$3,$G$1,""),""),""),
IFERROR(INDEX($C$1:$H$2,1,MATCH(6,$C$2:$H$2,0)),"")
))</f>
        <v/>
      </c>
      <c r="Q24" s="13" t="str">
        <f>IF(H23="","",
IF(IFERROR(INDEX($C$1:$H$2,1,MATCH(7,$C$2:$H$2,0)),"")=$G$1,
IFERROR(IF(WEEKDAY(H23,1)=$H$2,IF(Q23=$G$3,$G$1,""),""),""),
IFERROR(INDEX($C$1:$H$2,1,MATCH(7,$C$2:$H$2,0)),"")
))</f>
        <v>燃</v>
      </c>
    </row>
    <row r="25" spans="1:17" ht="33.75" customHeight="1">
      <c r="A25" s="6"/>
      <c r="B25" s="10">
        <f>B23+7</f>
        <v>46103</v>
      </c>
      <c r="C25" s="10">
        <f t="shared" si="6"/>
        <v>46104</v>
      </c>
      <c r="D25" s="10">
        <f t="shared" si="6"/>
        <v>46105</v>
      </c>
      <c r="E25" s="10">
        <f t="shared" si="6"/>
        <v>46106</v>
      </c>
      <c r="F25" s="10">
        <f t="shared" si="6"/>
        <v>46107</v>
      </c>
      <c r="G25" s="10">
        <f t="shared" si="6"/>
        <v>46108</v>
      </c>
      <c r="H25" s="10">
        <f t="shared" si="6"/>
        <v>46109</v>
      </c>
      <c r="I25" s="6"/>
      <c r="K25" s="11">
        <f t="shared" ref="K25:Q25" si="9">IFERROR(IF(MOD(DAY(B25),7)=0,QUOTIENT(DAY(B25),7),QUOTIENT(DAY(B25),7)+1),"")</f>
        <v>4</v>
      </c>
      <c r="L25" s="11">
        <f t="shared" si="9"/>
        <v>4</v>
      </c>
      <c r="M25" s="11">
        <f t="shared" si="9"/>
        <v>4</v>
      </c>
      <c r="N25" s="11">
        <f t="shared" si="9"/>
        <v>4</v>
      </c>
      <c r="O25" s="11">
        <f t="shared" si="9"/>
        <v>4</v>
      </c>
      <c r="P25" s="11">
        <f t="shared" si="9"/>
        <v>4</v>
      </c>
      <c r="Q25" s="11">
        <f t="shared" si="9"/>
        <v>4</v>
      </c>
    </row>
    <row r="26" spans="1:17" ht="33.75" customHeight="1" thickBot="1">
      <c r="A26" s="6"/>
      <c r="B26" s="12" t="str">
        <f t="shared" ref="B26:H26" si="10">K26</f>
        <v/>
      </c>
      <c r="C26" s="12" t="str">
        <f t="shared" si="10"/>
        <v>紙・衣</v>
      </c>
      <c r="D26" s="12" t="str">
        <f t="shared" si="10"/>
        <v/>
      </c>
      <c r="E26" s="12" t="str">
        <f t="shared" si="10"/>
        <v>燃</v>
      </c>
      <c r="F26" s="12" t="str">
        <f t="shared" si="10"/>
        <v>び</v>
      </c>
      <c r="G26" s="12" t="str">
        <f t="shared" si="10"/>
        <v/>
      </c>
      <c r="H26" s="12" t="str">
        <f t="shared" si="10"/>
        <v>燃</v>
      </c>
      <c r="I26" s="6"/>
      <c r="K26" s="13" t="str">
        <f>IF(B25="","",
IF(IFERROR(INDEX($C$1:$H$2,1,MATCH(1,$C$2:$H$2,0)), "")=$G$1,
    IFERROR( IF(WEEKDAY(B25,1)=$H$2, IF(K25=$G$3,$G$1,""),""),""),
  IFERROR(INDEX($C$1:$H$2,1,MATCH(1,$C$2:$H$2,0)),"")
))</f>
        <v/>
      </c>
      <c r="L26" s="13" t="str">
        <f>IF(C25="","",
IF(IFERROR(INDEX($C$1:$H$2,1,MATCH(2,$C$2:$H$2,0)),"")=$G$1,
IFERROR(IF(WEEKDAY(C25,1)=$H$2,IF(L25=$G$3,$G$1,""),""),""),
IFERROR(INDEX($C$1:$H$2,1,MATCH(2,$C$2:$H$2,0)),"")
))</f>
        <v>紙・衣</v>
      </c>
      <c r="M26" s="13" t="str">
        <f>IF(D25="","",
IF(IFERROR(INDEX($C$1:$H$2,1,MATCH(3,$C$2:$H$2,0)),"")=$G$1,
IFERROR(IF(WEEKDAY(D25,1)=$H$2,IF(M25=$G$3,$G$1,""),""),""),
IFERROR(INDEX($C$1:$H$2,1,MATCH(3,$C$2:$H$2,0)),"")
))</f>
        <v/>
      </c>
      <c r="N26" s="13" t="str">
        <f>IF(E25="","",
IF(IFERROR(INDEX($C$1:$H$2,1,MATCH(4,$C$2:$H$2,0)),"")=$G$1,
IFERROR(IF(WEEKDAY(E25,1)=$H$2,IF(N25=$G$3,$G$1,""),""),""),
IFERROR(INDEX($C$1:$H$2,1,MATCH(4,$C$2:$H$2,0)),"")
))</f>
        <v>燃</v>
      </c>
      <c r="O26" s="13" t="str">
        <f>IF(F25="","",
IF(IFERROR(INDEX($C$1:$H$2,1,MATCH(5,$C$2:$H$2,0)),"")=$G$1,
IFERROR(IF(WEEKDAY(F25,1)=$H$2,IF(O25=$G$3,$G$1,""),""),""),
IFERROR(INDEX($C$1:$H$2,1,MATCH(5,$C$2:$H$2,0)),"")
))</f>
        <v>び</v>
      </c>
      <c r="P26" s="13" t="str">
        <f>IF(G25="","",
IF(IFERROR(INDEX($C$1:$H$2,1,MATCH(6,$C$2:$H$2,0)),"")=$G$1,
IFERROR(IF(WEEKDAY(G25,1)=$H$2,IF(P25=$G$3,$G$1,""),""),""),
IFERROR(INDEX($C$1:$H$2,1,MATCH(6,$C$2:$H$2,0)),"")
))</f>
        <v/>
      </c>
      <c r="Q26" s="13" t="str">
        <f>IF(H25="","",
IF(IFERROR(INDEX($C$1:$H$2,1,MATCH(7,$C$2:$H$2,0)),"")=$G$1,
IFERROR(IF(WEEKDAY(H25,1)=$H$2,IF(Q25=$G$3,$G$1,""),""),""),
IFERROR(INDEX($C$1:$H$2,1,MATCH(7,$C$2:$H$2,0)),"")
))</f>
        <v>燃</v>
      </c>
    </row>
    <row r="27" spans="1:17" ht="33.75" customHeight="1">
      <c r="A27" s="6"/>
      <c r="B27" s="10">
        <f>IFERROR(IF(B25+7&lt;DATE(L5,L6+1,1),B25+7,""),"")</f>
        <v>46110</v>
      </c>
      <c r="C27" s="10">
        <f>IFERROR(IF(C25+7&lt;DATE(L5,L6+1,1),C25+7,""),"")</f>
        <v>46111</v>
      </c>
      <c r="D27" s="10">
        <f>IFERROR(IF(D25+7&lt;DATE(L5,L6+1,1),D25+7,""),"")</f>
        <v>46112</v>
      </c>
      <c r="E27" s="10" t="str">
        <f>IFERROR(IF(E25+7&lt;DATE(L5,L6+1,1),E25+7,""),"")</f>
        <v/>
      </c>
      <c r="F27" s="10" t="str">
        <f>IFERROR(IF(F25+7&lt;DATE(L5,L6+1,1),F25+7,""),"")</f>
        <v/>
      </c>
      <c r="G27" s="10" t="str">
        <f>IFERROR(IF(G25+7&lt;DATE(L5,L6+1,1),G25+7,""),"")</f>
        <v/>
      </c>
      <c r="H27" s="10" t="str">
        <f>IFERROR(IF(H25+7&lt;DATE(L5,L6+1,1),H25+7,""),"")</f>
        <v/>
      </c>
      <c r="I27" s="6"/>
      <c r="K27" s="11">
        <f>IFERROR(IF(MOD(DAY(B27),7)=0,QUOTIENT(DAY(B27),7),QUOTIENT(DAY(B27),7)+1),"")</f>
        <v>5</v>
      </c>
      <c r="L27" s="11">
        <f>IFERROR(IF(MOD(DAY(C27),7)=0,QUOTIENT(DAY(C27),7),QUOTIENT(DAY(C27),7)+1),"")</f>
        <v>5</v>
      </c>
      <c r="M27" s="11">
        <f t="shared" ref="M27:Q27" si="11">IFERROR(IF(MOD(DAY(D27),7)=0,QUOTIENT(DAY(D27),7),QUOTIENT(DAY(D27),7)+1),"")</f>
        <v>5</v>
      </c>
      <c r="N27" s="11" t="str">
        <f t="shared" si="11"/>
        <v/>
      </c>
      <c r="O27" s="11" t="str">
        <f t="shared" si="11"/>
        <v/>
      </c>
      <c r="P27" s="11" t="str">
        <f t="shared" si="11"/>
        <v/>
      </c>
      <c r="Q27" s="11" t="str">
        <f t="shared" si="11"/>
        <v/>
      </c>
    </row>
    <row r="28" spans="1:17" ht="33.75" customHeight="1" thickBot="1">
      <c r="A28" s="6"/>
      <c r="B28" s="12" t="str">
        <f t="shared" ref="B28:H28" si="12">K28</f>
        <v/>
      </c>
      <c r="C28" s="12" t="str">
        <f t="shared" si="12"/>
        <v>紙・衣</v>
      </c>
      <c r="D28" s="12" t="str">
        <f t="shared" si="12"/>
        <v/>
      </c>
      <c r="E28" s="12" t="str">
        <f t="shared" si="12"/>
        <v/>
      </c>
      <c r="F28" s="12" t="str">
        <f t="shared" si="12"/>
        <v/>
      </c>
      <c r="G28" s="12" t="str">
        <f t="shared" si="12"/>
        <v/>
      </c>
      <c r="H28" s="12" t="str">
        <f t="shared" si="12"/>
        <v/>
      </c>
      <c r="I28" s="6"/>
      <c r="K28" s="13" t="str">
        <f>IF(B27="","",
IF(IFERROR(INDEX($C$1:$H$2,1,MATCH(1,$C$2:$H$2,0)), "")=$G$1,
    IFERROR( IF(WEEKDAY(B27,1)=$H$2, IF(K27=$G$3,$G$1,""),""),""),
  IFERROR(INDEX($C$1:$H$2,1,MATCH(1,$C$2:$H$2,0)),"")
))</f>
        <v/>
      </c>
      <c r="L28" s="13" t="str">
        <f>IF(C27="","",
IF(IFERROR(INDEX($C$1:$H$2,1,MATCH(2,$C$2:$H$2,0)),"")=$G$1,
IFERROR(IF(WEEKDAY(C27,1)=$H$2,IF(L27=$G$3,$G$1,""),""),""),
IFERROR(INDEX($C$1:$H$2,1,MATCH(2,$C$2:$H$2,0)),"")
))</f>
        <v>紙・衣</v>
      </c>
      <c r="M28" s="13" t="str">
        <f>IF(D27="","",
IF(IFERROR(INDEX($C$1:$H$2,1,MATCH(3,$C$2:$H$2,0)),"")=$G$1,
IFERROR(IF(WEEKDAY(D27,1)=$H$2,IF(M27=$G$3,$G$1,""),""),""),
IFERROR(INDEX($C$1:$H$2,1,MATCH(3,$C$2:$H$2,0)),"")
))</f>
        <v/>
      </c>
      <c r="N28" s="13" t="str">
        <f>IF(E27="","",
IF(IFERROR(INDEX($C$1:$H$2,1,MATCH(4,$C$2:$H$2,0)),"")=$G$1,
IFERROR(IF(WEEKDAY(E27,1)=$H$2,IF(N27=$G$3,$G$1,""),""),""),
IFERROR(INDEX($C$1:$H$2,1,MATCH(4,$C$2:$H$2,0)),"")
))</f>
        <v/>
      </c>
      <c r="O28" s="13" t="str">
        <f>IF(F27="","",
IF(IFERROR(INDEX($C$1:$H$2,1,MATCH(5,$C$2:$H$2,0)),"")=$G$1,
IFERROR(IF(WEEKDAY(F27,1)=$H$2,IF(O27=$G$3,$G$1,""),""),""),
IFERROR(INDEX($C$1:$H$2,1,MATCH(5,$C$2:$H$2,0)),"")
))</f>
        <v/>
      </c>
      <c r="P28" s="13" t="str">
        <f>IF(G27="","",
IF(IFERROR(INDEX($C$1:$H$2,1,MATCH(6,$C$2:$H$2,0)),"")=$G$1,
IFERROR(IF(WEEKDAY(G27,1)=$H$2,IF(P27=$G$3,$G$1,""),""),""),
IFERROR(INDEX($C$1:$H$2,1,MATCH(6,$C$2:$H$2,0)),"")
))</f>
        <v/>
      </c>
      <c r="Q28" s="13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customHeight="1">
      <c r="A29" s="6"/>
      <c r="B29" s="10" t="str">
        <f>IFERROR(IF(B27+7&lt;DATE(L5,L6+1,1),B27+7,""),"")</f>
        <v/>
      </c>
      <c r="C29" s="10" t="str">
        <f>IFERROR(IF(C27+7&lt;DATE(L5,L6+1,1),C27+7,""),"")</f>
        <v/>
      </c>
      <c r="D29" s="10"/>
      <c r="E29" s="10"/>
      <c r="F29" s="10"/>
      <c r="G29" s="10"/>
      <c r="H29" s="10"/>
      <c r="I29" s="6"/>
      <c r="K29" s="11" t="str">
        <f>IFERROR(IF(MOD(DAY(B29),7)=0,QUOTIENT(DAY(B29),7),QUOTIENT(DAY(B29),7)+1),"")</f>
        <v/>
      </c>
      <c r="L29" s="11" t="str">
        <f>IFERROR(IF(MOD(DAY(C29),7)=0,QUOTIENT(DAY(C29),7),QUOTIENT(DAY(C29),7)+1),"")</f>
        <v/>
      </c>
      <c r="M29" s="11"/>
      <c r="N29" s="11"/>
      <c r="O29" s="11"/>
      <c r="P29" s="11"/>
      <c r="Q29" s="11"/>
    </row>
    <row r="30" spans="1:17" ht="33.75" customHeight="1" thickBot="1">
      <c r="A30" s="6"/>
      <c r="B30" s="12" t="str">
        <f t="shared" ref="B30:C30" si="13">K30</f>
        <v/>
      </c>
      <c r="C30" s="12" t="str">
        <f t="shared" si="13"/>
        <v/>
      </c>
      <c r="D30" s="12" t="str">
        <f>IF(D29="","",IFERROR(INDEX($C$1:$H$2,1,MATCH(3,$C$2:$H$2,0)),""))</f>
        <v/>
      </c>
      <c r="E30" s="12" t="str">
        <f>IF(E29="","",IFERROR(INDEX($C$1:$H$2,1,MATCH(4,$C$2:$H$2,0)),""))</f>
        <v/>
      </c>
      <c r="F30" s="12" t="str">
        <f>IF(F29="","",IFERROR(INDEX($C$1:$H$2,1,MATCH(5,$C$2:$H$2,0)),""))</f>
        <v/>
      </c>
      <c r="G30" s="12" t="str">
        <f>IF(G29="","",IFERROR(INDEX($C$1:$H$2,1,MATCH(6,$C$2:$H$2,0)),""))</f>
        <v/>
      </c>
      <c r="H30" s="12" t="str">
        <f>IF(H29="","",IFERROR(INDEX($C$1:$H$2,1,MATCH(7,$C$2:$H$2,0)),""))</f>
        <v/>
      </c>
      <c r="I30" s="6"/>
      <c r="K30" s="13" t="str">
        <f>IF(B29="","",
IF(IFERROR(INDEX($C$1:$H$2,1,MATCH(1,$C$2:$H$2,0)), "")=$G$1,
    IFERROR( IF(WEEKDAY(B29,1)=$H$2, IF(K29=$G$3,$G$1,""),""),""),
  IFERROR(INDEX($C$1:$H$2,1,MATCH(1,$C$2:$H$2,0)),"")
))</f>
        <v/>
      </c>
      <c r="L30" s="13" t="str">
        <f>IF(C29="","",
IF(IFERROR(INDEX($C$1:$H$2,1,MATCH(2,$C$2:$H$2,0)),"")=$G$1,
IFERROR(IF(WEEKDAY(C29,1)=$H$2,IF(L29=$G$3,$G$1,""),""),""),
IFERROR(INDEX($C$1:$H$2,1,MATCH(2,$C$2:$H$2,0)),"")
))</f>
        <v/>
      </c>
      <c r="M30" s="13"/>
      <c r="N30" s="13"/>
      <c r="O30" s="13"/>
      <c r="P30" s="13"/>
      <c r="Q30" s="13"/>
    </row>
    <row r="31" spans="1:17">
      <c r="A31" s="6"/>
      <c r="B31" s="6"/>
      <c r="C31" s="6"/>
      <c r="D31" s="6"/>
      <c r="E31" s="6"/>
      <c r="F31" s="6"/>
      <c r="G31" s="6"/>
      <c r="H31" s="6"/>
      <c r="I31" s="6"/>
    </row>
    <row r="32" spans="1:17">
      <c r="A32" s="6"/>
      <c r="B32" s="6"/>
      <c r="C32" s="25" t="s">
        <v>15</v>
      </c>
      <c r="D32" s="22" t="s">
        <v>16</v>
      </c>
      <c r="E32" s="22"/>
      <c r="F32" s="22"/>
      <c r="G32" s="22"/>
      <c r="H32" s="22"/>
      <c r="I32" s="6"/>
    </row>
    <row r="33" spans="1:12">
      <c r="A33" s="6"/>
      <c r="B33" s="6"/>
      <c r="C33" s="25"/>
      <c r="D33" s="22"/>
      <c r="E33" s="22"/>
      <c r="F33" s="22"/>
      <c r="G33" s="22"/>
      <c r="H33" s="22"/>
      <c r="I33" s="6"/>
    </row>
    <row r="34" spans="1:12">
      <c r="A34" s="6"/>
      <c r="B34" s="6"/>
      <c r="C34" s="26" t="s">
        <v>17</v>
      </c>
      <c r="D34" s="22" t="s">
        <v>18</v>
      </c>
      <c r="E34" s="22"/>
      <c r="F34" s="22"/>
      <c r="G34" s="22"/>
      <c r="H34" s="22"/>
      <c r="I34" s="6"/>
    </row>
    <row r="35" spans="1:12">
      <c r="A35" s="6"/>
      <c r="B35" s="6"/>
      <c r="C35" s="26"/>
      <c r="D35" s="22"/>
      <c r="E35" s="22"/>
      <c r="F35" s="22"/>
      <c r="G35" s="22"/>
      <c r="H35" s="22"/>
      <c r="I35" s="6"/>
    </row>
    <row r="36" spans="1:12">
      <c r="A36" s="6"/>
      <c r="B36" s="6"/>
      <c r="C36" s="27" t="s">
        <v>19</v>
      </c>
      <c r="D36" s="28" t="s">
        <v>20</v>
      </c>
      <c r="E36" s="28"/>
      <c r="F36" s="28"/>
      <c r="G36" s="28"/>
      <c r="H36" s="28"/>
      <c r="I36" s="6"/>
    </row>
    <row r="37" spans="1:12">
      <c r="A37" s="6"/>
      <c r="B37" s="6"/>
      <c r="C37" s="27"/>
      <c r="D37" s="28"/>
      <c r="E37" s="28"/>
      <c r="F37" s="28"/>
      <c r="G37" s="28"/>
      <c r="H37" s="28"/>
      <c r="I37" s="6"/>
    </row>
    <row r="38" spans="1:12">
      <c r="A38" s="6"/>
      <c r="B38" s="6"/>
      <c r="C38" s="21" t="s">
        <v>21</v>
      </c>
      <c r="D38" s="22" t="s">
        <v>22</v>
      </c>
      <c r="E38" s="22"/>
      <c r="F38" s="22"/>
      <c r="G38" s="22"/>
      <c r="H38" s="22"/>
      <c r="I38" s="6"/>
    </row>
    <row r="39" spans="1:12">
      <c r="A39" s="6"/>
      <c r="B39" s="6"/>
      <c r="C39" s="21"/>
      <c r="D39" s="22"/>
      <c r="E39" s="22"/>
      <c r="F39" s="22"/>
      <c r="G39" s="22"/>
      <c r="H39" s="22"/>
      <c r="I39" s="6"/>
    </row>
    <row r="40" spans="1:12" ht="13.5" customHeight="1">
      <c r="A40" s="6"/>
      <c r="B40" s="6"/>
      <c r="C40" s="22" t="s">
        <v>23</v>
      </c>
      <c r="D40" s="22"/>
      <c r="E40" s="22"/>
      <c r="F40" s="22"/>
      <c r="G40" s="22"/>
      <c r="H40" s="22"/>
      <c r="I40" s="6"/>
    </row>
    <row r="41" spans="1:12" ht="20.25" customHeight="1">
      <c r="A41" s="6"/>
      <c r="C41" s="22"/>
      <c r="D41" s="22"/>
      <c r="E41" s="22"/>
      <c r="F41" s="22"/>
      <c r="G41" s="22"/>
      <c r="H41" s="22"/>
      <c r="I41" s="6"/>
    </row>
    <row r="42" spans="1:12" ht="17.25">
      <c r="A42" s="6"/>
      <c r="B42" s="23"/>
      <c r="C42" s="23"/>
      <c r="D42" s="23"/>
      <c r="E42" s="23"/>
      <c r="F42" s="23"/>
      <c r="G42" s="23"/>
      <c r="H42" s="23"/>
      <c r="I42" s="6"/>
    </row>
    <row r="43" spans="1:12" ht="18">
      <c r="A43" s="6"/>
      <c r="B43" s="24" t="s">
        <v>24</v>
      </c>
      <c r="C43" s="24"/>
      <c r="D43" s="24"/>
      <c r="E43" s="24"/>
      <c r="F43" s="24"/>
      <c r="G43" s="24"/>
      <c r="H43" s="24"/>
      <c r="I43" s="6"/>
    </row>
    <row r="44" spans="1:12" ht="18">
      <c r="A44" s="6"/>
      <c r="B44" s="24" t="s">
        <v>25</v>
      </c>
      <c r="C44" s="24"/>
      <c r="D44" s="24"/>
      <c r="E44" s="24"/>
      <c r="F44" s="24"/>
      <c r="G44" s="24"/>
      <c r="H44" s="24"/>
      <c r="I44" s="6"/>
    </row>
    <row r="45" spans="1:12">
      <c r="A45" s="6"/>
      <c r="B45" s="20"/>
      <c r="C45" s="20"/>
      <c r="D45" s="20"/>
      <c r="E45" s="20"/>
      <c r="F45" s="20"/>
      <c r="G45" s="20"/>
      <c r="H45" s="20"/>
      <c r="I45" s="6"/>
    </row>
    <row r="46" spans="1:12" ht="7.5" customHeight="1">
      <c r="A46" s="6"/>
      <c r="B46" s="6"/>
      <c r="C46" s="6"/>
      <c r="D46" s="6"/>
      <c r="E46" s="6"/>
      <c r="F46" s="6"/>
      <c r="G46" s="6"/>
      <c r="H46" s="6"/>
      <c r="I46" s="6"/>
    </row>
    <row r="47" spans="1:12">
      <c r="A47" s="6"/>
      <c r="B47" s="29" t="s">
        <v>5</v>
      </c>
      <c r="C47" s="29"/>
      <c r="D47" s="29"/>
      <c r="E47" s="29"/>
      <c r="F47" s="29"/>
      <c r="G47" s="29"/>
      <c r="H47" s="29"/>
      <c r="I47" s="6"/>
      <c r="K47" s="4">
        <f>DATE(L5,L6+1,1)</f>
        <v>46113</v>
      </c>
      <c r="L47" s="1">
        <f>YEAR(K47)</f>
        <v>2026</v>
      </c>
    </row>
    <row r="48" spans="1:12">
      <c r="A48" s="6"/>
      <c r="B48" s="29"/>
      <c r="C48" s="29"/>
      <c r="D48" s="29"/>
      <c r="E48" s="29"/>
      <c r="F48" s="29"/>
      <c r="G48" s="29"/>
      <c r="H48" s="29"/>
      <c r="I48" s="6"/>
      <c r="L48" s="1">
        <f>MONTH(K47)</f>
        <v>4</v>
      </c>
    </row>
    <row r="49" spans="1:17">
      <c r="A49" s="6"/>
      <c r="B49" s="29"/>
      <c r="C49" s="29"/>
      <c r="D49" s="29"/>
      <c r="E49" s="29"/>
      <c r="F49" s="29"/>
      <c r="G49" s="29"/>
      <c r="H49" s="29"/>
      <c r="I49" s="6"/>
    </row>
    <row r="50" spans="1:17" ht="7.5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customHeight="1" thickTop="1">
      <c r="A51" s="6"/>
      <c r="B51" s="6"/>
      <c r="C51" s="6"/>
      <c r="D51" s="6"/>
      <c r="E51" s="6"/>
      <c r="F51" s="6"/>
      <c r="G51" s="30" t="str">
        <f>$B$1</f>
        <v>地区２２</v>
      </c>
      <c r="H51" s="31"/>
      <c r="I51" s="6"/>
    </row>
    <row r="52" spans="1:17" ht="14.25" customHeight="1" thickBot="1">
      <c r="A52" s="6"/>
      <c r="B52" s="6"/>
      <c r="C52" s="6"/>
      <c r="D52" s="6"/>
      <c r="E52" s="6"/>
      <c r="F52" s="6"/>
      <c r="G52" s="32"/>
      <c r="H52" s="33"/>
      <c r="I52" s="6"/>
    </row>
    <row r="53" spans="1:17" ht="15.75" customHeight="1" thickTop="1">
      <c r="A53" s="34">
        <f>K47</f>
        <v>46113</v>
      </c>
      <c r="B53" s="34"/>
      <c r="C53" s="35">
        <f>L47</f>
        <v>2026</v>
      </c>
      <c r="D53" s="36" t="str">
        <f>$K$3</f>
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</c>
      <c r="E53" s="37"/>
      <c r="F53" s="37"/>
      <c r="G53" s="37"/>
      <c r="H53" s="38"/>
      <c r="I53" s="6"/>
    </row>
    <row r="54" spans="1:17" ht="15.75" customHeight="1">
      <c r="A54" s="34"/>
      <c r="B54" s="34"/>
      <c r="C54" s="35"/>
      <c r="D54" s="39"/>
      <c r="E54" s="40"/>
      <c r="F54" s="40"/>
      <c r="G54" s="40"/>
      <c r="H54" s="41"/>
      <c r="I54" s="6"/>
    </row>
    <row r="55" spans="1:17" ht="15.75" customHeight="1">
      <c r="A55" s="6"/>
      <c r="B55" s="45" t="str">
        <f>DBCS(L48)</f>
        <v>４</v>
      </c>
      <c r="C55" s="46" t="s">
        <v>6</v>
      </c>
      <c r="D55" s="39"/>
      <c r="E55" s="40"/>
      <c r="F55" s="40"/>
      <c r="G55" s="40"/>
      <c r="H55" s="41"/>
      <c r="I55" s="6"/>
    </row>
    <row r="56" spans="1:17" ht="15.75" customHeight="1">
      <c r="A56" s="6"/>
      <c r="B56" s="45"/>
      <c r="C56" s="46"/>
      <c r="D56" s="39"/>
      <c r="E56" s="40"/>
      <c r="F56" s="40"/>
      <c r="G56" s="40"/>
      <c r="H56" s="41"/>
      <c r="I56" s="6"/>
    </row>
    <row r="57" spans="1:17" ht="15.75" customHeight="1">
      <c r="A57" s="6"/>
      <c r="B57" s="45"/>
      <c r="C57" s="46"/>
      <c r="D57" s="39"/>
      <c r="E57" s="40"/>
      <c r="F57" s="40"/>
      <c r="G57" s="40"/>
      <c r="H57" s="41"/>
      <c r="I57" s="6"/>
    </row>
    <row r="58" spans="1:17" ht="15.75" customHeight="1" thickBot="1">
      <c r="A58" s="6"/>
      <c r="B58" s="45"/>
      <c r="C58" s="46"/>
      <c r="D58" s="42"/>
      <c r="E58" s="43"/>
      <c r="F58" s="43"/>
      <c r="G58" s="43"/>
      <c r="H58" s="44"/>
      <c r="I58" s="6"/>
    </row>
    <row r="59" spans="1:17" ht="15" thickTop="1" thickBot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customHeight="1" thickBot="1">
      <c r="A60" s="6"/>
      <c r="B60" s="8" t="s">
        <v>7</v>
      </c>
      <c r="C60" s="9" t="s">
        <v>8</v>
      </c>
      <c r="D60" s="9" t="s">
        <v>9</v>
      </c>
      <c r="E60" s="9" t="s">
        <v>10</v>
      </c>
      <c r="F60" s="9" t="s">
        <v>11</v>
      </c>
      <c r="G60" s="9" t="s">
        <v>12</v>
      </c>
      <c r="H60" s="9" t="s">
        <v>13</v>
      </c>
      <c r="I60" s="6"/>
      <c r="K60" s="1" t="s">
        <v>14</v>
      </c>
      <c r="L60" s="1" t="s">
        <v>8</v>
      </c>
      <c r="M60" s="1" t="s">
        <v>9</v>
      </c>
      <c r="N60" s="1" t="s">
        <v>10</v>
      </c>
      <c r="O60" s="1" t="s">
        <v>11</v>
      </c>
      <c r="P60" s="1" t="s">
        <v>12</v>
      </c>
      <c r="Q60" s="1" t="s">
        <v>13</v>
      </c>
    </row>
    <row r="61" spans="1:17" ht="33.75" customHeight="1">
      <c r="A61" s="6"/>
      <c r="B61" s="10" t="str">
        <f>IF(A53-(WEEKDAY(A53)-1)&lt;K47,"",A53-(WEEKDAY(A53)-1))</f>
        <v/>
      </c>
      <c r="C61" s="10" t="str">
        <f>IF(A53-(WEEKDAY(A53)-2)&lt;K47,"",A53-(WEEKDAY(A53)-2))</f>
        <v/>
      </c>
      <c r="D61" s="10" t="str">
        <f>IF(A53-(WEEKDAY(A53)-3)&lt;K47,"",A53-(WEEKDAY(A53)-3))</f>
        <v/>
      </c>
      <c r="E61" s="10">
        <f>IF(A53-(WEEKDAY(A53)-4)&lt;K47,"",A53-(WEEKDAY(A53)-4))</f>
        <v>46113</v>
      </c>
      <c r="F61" s="10">
        <f>IF(A53-(WEEKDAY(A53)-5)&lt;K47,"",A53-(WEEKDAY(A53)-5))</f>
        <v>46114</v>
      </c>
      <c r="G61" s="10">
        <f>IF(A53-(WEEKDAY(A53)-6)&lt;K47,"",A53-(WEEKDAY(A53)-6))</f>
        <v>46115</v>
      </c>
      <c r="H61" s="10">
        <f>IF(A53-(WEEKDAY(A53)-7)&lt;K47,"",A53-(WEEKDAY(A53)-7))</f>
        <v>46116</v>
      </c>
      <c r="I61" s="6"/>
      <c r="K61" s="11" t="str">
        <f>IFERROR(IF(MOD(DAY(B61),7)=0,QUOTIENT(DAY(B61),7),QUOTIENT(DAY(B61),7)+1),"")</f>
        <v/>
      </c>
      <c r="L61" s="11" t="str">
        <f t="shared" ref="L61:Q61" si="14">IFERROR(IF(MOD(DAY(C61),7)=0,QUOTIENT(DAY(C61),7),QUOTIENT(DAY(C61),7)+1),"")</f>
        <v/>
      </c>
      <c r="M61" s="11" t="str">
        <f t="shared" si="14"/>
        <v/>
      </c>
      <c r="N61" s="11">
        <f t="shared" si="14"/>
        <v>1</v>
      </c>
      <c r="O61" s="11">
        <f t="shared" si="14"/>
        <v>1</v>
      </c>
      <c r="P61" s="11">
        <f t="shared" si="14"/>
        <v>1</v>
      </c>
      <c r="Q61" s="11">
        <f t="shared" si="14"/>
        <v>1</v>
      </c>
    </row>
    <row r="62" spans="1:17" ht="33.75" customHeight="1" thickBot="1">
      <c r="A62" s="6"/>
      <c r="B62" s="12" t="str">
        <f>K62</f>
        <v/>
      </c>
      <c r="C62" s="12" t="str">
        <f t="shared" ref="C62:H62" si="15">L62</f>
        <v/>
      </c>
      <c r="D62" s="12" t="str">
        <f t="shared" si="15"/>
        <v/>
      </c>
      <c r="E62" s="12" t="str">
        <f t="shared" si="15"/>
        <v>燃</v>
      </c>
      <c r="F62" s="12" t="str">
        <f t="shared" si="15"/>
        <v>び</v>
      </c>
      <c r="G62" s="12" t="str">
        <f t="shared" si="15"/>
        <v/>
      </c>
      <c r="H62" s="12" t="str">
        <f t="shared" si="15"/>
        <v>燃</v>
      </c>
      <c r="I62" s="6"/>
      <c r="K62" s="13" t="str">
        <f>IF(B61="","",
IF(IFERROR(INDEX($C$1:$H$2,1,MATCH(1,$C$2:$H$2,0)), "")=$G$1,
    IFERROR( IF(WEEKDAY(B61,1)=$H$2, IF(K61=$G$3,$G$1,""),""),""),
  IFERROR(INDEX($C$1:$H$2,1,MATCH(1,$C$2:$H$2,0)),"")
))</f>
        <v/>
      </c>
      <c r="L62" s="13" t="str">
        <f>IF(C61="","",
IF(IFERROR(INDEX($C$1:$H$2,1,MATCH(2,$C$2:$H$2,0)),"")=$G$1,
IFERROR(IF(WEEKDAY(C61,1)=$H$2,IF(L61=$G$3,$G$1,""),""),""),
IFERROR(INDEX($C$1:$H$2,1,MATCH(2,$C$2:$H$2,0)),"")
))</f>
        <v/>
      </c>
      <c r="M62" s="13" t="str">
        <f>IF(D61="","",
IF(IFERROR(INDEX($C$1:$H$2,1,MATCH(3,$C$2:$H$2,0)),"")=$G$1,
IFERROR(IF(WEEKDAY(D61,1)=$H$2,IF(M61=$G$3,$G$1,""),""),""),
IFERROR(INDEX($C$1:$H$2,1,MATCH(3,$C$2:$H$2,0)),"")
))</f>
        <v/>
      </c>
      <c r="N62" s="13" t="str">
        <f>IF(E61="","",
IF(IFERROR(INDEX($C$1:$H$2,1,MATCH(4,$C$2:$H$2,0)),"")=$G$1,
IFERROR(IF(WEEKDAY(E61,1)=$H$2,IF(N61=$G$3,$G$1,""),""),""),
IFERROR(INDEX($C$1:$H$2,1,MATCH(4,$C$2:$H$2,0)),"")
))</f>
        <v>燃</v>
      </c>
      <c r="O62" s="13" t="str">
        <f>IF(F61="","",
IF(IFERROR(INDEX($C$1:$H$2,1,MATCH(5,$C$2:$H$2,0)),"")=$G$1,
IFERROR(IF(WEEKDAY(F61,1)=$H$2,IF(O61=$G$3,$G$1,""),""),""),
IFERROR(INDEX($C$1:$H$2,1,MATCH(5,$C$2:$H$2,0)),"")
))</f>
        <v>び</v>
      </c>
      <c r="P62" s="13" t="str">
        <f>IF(G61="","",
IF(IFERROR(INDEX($C$1:$H$2,1,MATCH(6,$C$2:$H$2,0)),"")=$G$1,
IFERROR(IF(WEEKDAY(G61,1)=$H$2,IF(P61=$G$3,$G$1,""),""),""),
IFERROR(INDEX($C$1:$H$2,1,MATCH(6,$C$2:$H$2,0)),"")
))</f>
        <v/>
      </c>
      <c r="Q62" s="13" t="str">
        <f>IF(H61="","",
IF(IFERROR(INDEX($C$1:$H$2,1,MATCH(7,$C$2:$H$2,0)),"")=$G$1,
IFERROR(IF(WEEKDAY(H61,1)=$H$2,IF(Q61=$G$3,$G$1,""),""),""),
IFERROR(INDEX($C$1:$H$2,1,MATCH(7,$C$2:$H$2,0)),"")
))</f>
        <v>燃</v>
      </c>
    </row>
    <row r="63" spans="1:17" ht="33.75" customHeight="1">
      <c r="A63" s="6"/>
      <c r="B63" s="10">
        <f>H61+1</f>
        <v>46117</v>
      </c>
      <c r="C63" s="10">
        <f>B63+1</f>
        <v>46118</v>
      </c>
      <c r="D63" s="10">
        <f t="shared" ref="D63:H63" si="16">C63+1</f>
        <v>46119</v>
      </c>
      <c r="E63" s="10">
        <f t="shared" si="16"/>
        <v>46120</v>
      </c>
      <c r="F63" s="10">
        <f t="shared" si="16"/>
        <v>46121</v>
      </c>
      <c r="G63" s="10">
        <f t="shared" si="16"/>
        <v>46122</v>
      </c>
      <c r="H63" s="10">
        <f t="shared" si="16"/>
        <v>46123</v>
      </c>
      <c r="I63" s="6"/>
      <c r="K63" s="11">
        <f t="shared" ref="K63:Q63" si="17">IFERROR(IF(MOD(DAY(B63),7)=0,QUOTIENT(DAY(B63),7),QUOTIENT(DAY(B63),7)+1),"")</f>
        <v>1</v>
      </c>
      <c r="L63" s="11">
        <f t="shared" si="17"/>
        <v>1</v>
      </c>
      <c r="M63" s="11">
        <f t="shared" si="17"/>
        <v>1</v>
      </c>
      <c r="N63" s="11">
        <f t="shared" si="17"/>
        <v>2</v>
      </c>
      <c r="O63" s="11">
        <f t="shared" si="17"/>
        <v>2</v>
      </c>
      <c r="P63" s="11">
        <f t="shared" si="17"/>
        <v>2</v>
      </c>
      <c r="Q63" s="11">
        <f t="shared" si="17"/>
        <v>2</v>
      </c>
    </row>
    <row r="64" spans="1:17" ht="33.75" customHeight="1" thickBot="1">
      <c r="A64" s="6"/>
      <c r="B64" s="12" t="str">
        <f t="shared" ref="B64:H64" si="18">K64</f>
        <v/>
      </c>
      <c r="C64" s="12" t="str">
        <f t="shared" si="18"/>
        <v>紙・衣</v>
      </c>
      <c r="D64" s="12" t="str">
        <f t="shared" si="18"/>
        <v/>
      </c>
      <c r="E64" s="12" t="str">
        <f t="shared" si="18"/>
        <v>燃</v>
      </c>
      <c r="F64" s="12" t="str">
        <f t="shared" si="18"/>
        <v>び</v>
      </c>
      <c r="G64" s="12" t="str">
        <f t="shared" si="18"/>
        <v/>
      </c>
      <c r="H64" s="12" t="str">
        <f t="shared" si="18"/>
        <v>燃</v>
      </c>
      <c r="I64" s="6"/>
      <c r="K64" s="13" t="str">
        <f>IF(B63="","",
IF(IFERROR(INDEX($C$1:$H$2,1,MATCH(1,$C$2:$H$2,0)), "")=$G$1,
    IFERROR( IF(WEEKDAY(B63,1)=$H$2, IF(K63=$G$3,$G$1,""),""),""),
  IFERROR(INDEX($C$1:$H$2,1,MATCH(1,$C$2:$H$2,0)),"")
))</f>
        <v/>
      </c>
      <c r="L64" s="13" t="str">
        <f>IF(C63="","",
IF(IFERROR(INDEX($C$1:$H$2,1,MATCH(2,$C$2:$H$2,0)),"")=$G$1,
IFERROR(IF(WEEKDAY(C63,1)=$H$2,IF(L63=$G$3,$G$1,""),""),""),
IFERROR(INDEX($C$1:$H$2,1,MATCH(2,$C$2:$H$2,0)),"")
))</f>
        <v>紙・衣</v>
      </c>
      <c r="M64" s="13" t="str">
        <f>IF(D63="","",
IF(IFERROR(INDEX($C$1:$H$2,1,MATCH(3,$C$2:$H$2,0)),"")=$G$1,
IFERROR(IF(WEEKDAY(D63,1)=$H$2,IF(M63=$G$3,$G$1,""),""),""),
IFERROR(INDEX($C$1:$H$2,1,MATCH(3,$C$2:$H$2,0)),"")
))</f>
        <v/>
      </c>
      <c r="N64" s="13" t="str">
        <f>IF(E63="","",
IF(IFERROR(INDEX($C$1:$H$2,1,MATCH(4,$C$2:$H$2,0)),"")=$G$1,
IFERROR(IF(WEEKDAY(E63,1)=$H$2,IF(N63=$G$3,$G$1,""),""),""),
IFERROR(INDEX($C$1:$H$2,1,MATCH(4,$C$2:$H$2,0)),"")
))</f>
        <v>燃</v>
      </c>
      <c r="O64" s="13" t="str">
        <f>IF(F63="","",
IF(IFERROR(INDEX($C$1:$H$2,1,MATCH(5,$C$2:$H$2,0)),"")=$G$1,
IFERROR(IF(WEEKDAY(F63,1)=$H$2,IF(O63=$G$3,$G$1,""),""),""),
IFERROR(INDEX($C$1:$H$2,1,MATCH(5,$C$2:$H$2,0)),"")
))</f>
        <v>び</v>
      </c>
      <c r="P64" s="13" t="str">
        <f>IF(G63="","",
IF(IFERROR(INDEX($C$1:$H$2,1,MATCH(6,$C$2:$H$2,0)),"")=$G$1,
IFERROR(IF(WEEKDAY(G63,1)=$H$2,IF(P63=$G$3,$G$1,""),""),""),
IFERROR(INDEX($C$1:$H$2,1,MATCH(6,$C$2:$H$2,0)),"")
))</f>
        <v/>
      </c>
      <c r="Q64" s="13" t="str">
        <f>IF(H63="","",
IF(IFERROR(INDEX($C$1:$H$2,1,MATCH(7,$C$2:$H$2,0)),"")=$G$1,
IFERROR(IF(WEEKDAY(H63,1)=$H$2,IF(Q63=$G$3,$G$1,""),""),""),
IFERROR(INDEX($C$1:$H$2,1,MATCH(7,$C$2:$H$2,0)),"")
))</f>
        <v>燃</v>
      </c>
    </row>
    <row r="65" spans="1:17" ht="33.75" customHeight="1">
      <c r="A65" s="6"/>
      <c r="B65" s="10">
        <f>B63+7</f>
        <v>46124</v>
      </c>
      <c r="C65" s="10">
        <f t="shared" ref="C65:H65" si="19">C63+7</f>
        <v>46125</v>
      </c>
      <c r="D65" s="10">
        <f t="shared" si="19"/>
        <v>46126</v>
      </c>
      <c r="E65" s="10">
        <f t="shared" si="19"/>
        <v>46127</v>
      </c>
      <c r="F65" s="10">
        <f t="shared" si="19"/>
        <v>46128</v>
      </c>
      <c r="G65" s="10">
        <f t="shared" si="19"/>
        <v>46129</v>
      </c>
      <c r="H65" s="10">
        <f t="shared" si="19"/>
        <v>46130</v>
      </c>
      <c r="I65" s="6"/>
      <c r="K65" s="11">
        <f t="shared" ref="K65:Q65" si="20">IFERROR(IF(MOD(DAY(B65),7)=0,QUOTIENT(DAY(B65),7),QUOTIENT(DAY(B65),7)+1),"")</f>
        <v>2</v>
      </c>
      <c r="L65" s="11">
        <f t="shared" si="20"/>
        <v>2</v>
      </c>
      <c r="M65" s="11">
        <f t="shared" si="20"/>
        <v>2</v>
      </c>
      <c r="N65" s="11">
        <f t="shared" si="20"/>
        <v>3</v>
      </c>
      <c r="O65" s="11">
        <f t="shared" si="20"/>
        <v>3</v>
      </c>
      <c r="P65" s="11">
        <f t="shared" si="20"/>
        <v>3</v>
      </c>
      <c r="Q65" s="11">
        <f t="shared" si="20"/>
        <v>3</v>
      </c>
    </row>
    <row r="66" spans="1:17" ht="33.75" customHeight="1" thickBot="1">
      <c r="A66" s="6"/>
      <c r="B66" s="12" t="str">
        <f t="shared" ref="B66:H66" si="21">K66</f>
        <v/>
      </c>
      <c r="C66" s="12" t="str">
        <f t="shared" si="21"/>
        <v>紙・衣</v>
      </c>
      <c r="D66" s="12" t="str">
        <f t="shared" si="21"/>
        <v>小・危</v>
      </c>
      <c r="E66" s="12" t="str">
        <f t="shared" si="21"/>
        <v>燃</v>
      </c>
      <c r="F66" s="12" t="str">
        <f t="shared" si="21"/>
        <v>び</v>
      </c>
      <c r="G66" s="12" t="str">
        <f t="shared" si="21"/>
        <v/>
      </c>
      <c r="H66" s="12" t="str">
        <f t="shared" si="21"/>
        <v>燃</v>
      </c>
      <c r="I66" s="6"/>
      <c r="K66" s="13" t="str">
        <f>IF(B65="","",
IF(IFERROR(INDEX($C$1:$H$2,1,MATCH(1,$C$2:$H$2,0)), "")=$G$1,
    IFERROR( IF(WEEKDAY(B65,1)=$H$2, IF(K65=$G$3,$G$1,""),""),""),
  IFERROR(INDEX($C$1:$H$2,1,MATCH(1,$C$2:$H$2,0)),"")
))</f>
        <v/>
      </c>
      <c r="L66" s="13" t="str">
        <f>IF(C65="","",
IF(IFERROR(INDEX($C$1:$H$2,1,MATCH(2,$C$2:$H$2,0)),"")=$G$1,
IFERROR(IF(WEEKDAY(C65,1)=$H$2,IF(L65=$G$3,$G$1,""),""),""),
IFERROR(INDEX($C$1:$H$2,1,MATCH(2,$C$2:$H$2,0)),"")
))</f>
        <v>紙・衣</v>
      </c>
      <c r="M66" s="13" t="str">
        <f>IF(D65="","",
IF(IFERROR(INDEX($C$1:$H$2,1,MATCH(3,$C$2:$H$2,0)),"")=$G$1,
IFERROR(IF(WEEKDAY(D65,1)=$H$2,IF(M65=$G$3,$G$1,""),""),""),
IFERROR(INDEX($C$1:$H$2,1,MATCH(3,$C$2:$H$2,0)),"")
))</f>
        <v>小・危</v>
      </c>
      <c r="N66" s="13" t="str">
        <f>IF(E65="","",
IF(IFERROR(INDEX($C$1:$H$2,1,MATCH(4,$C$2:$H$2,0)),"")=$G$1,
IFERROR(IF(WEEKDAY(E65,1)=$H$2,IF(N65=$G$3,$G$1,""),""),""),
IFERROR(INDEX($C$1:$H$2,1,MATCH(4,$C$2:$H$2,0)),"")
))</f>
        <v>燃</v>
      </c>
      <c r="O66" s="13" t="str">
        <f>IF(F65="","",
IF(IFERROR(INDEX($C$1:$H$2,1,MATCH(5,$C$2:$H$2,0)),"")=$G$1,
IFERROR(IF(WEEKDAY(F65,1)=$H$2,IF(O65=$G$3,$G$1,""),""),""),
IFERROR(INDEX($C$1:$H$2,1,MATCH(5,$C$2:$H$2,0)),"")
))</f>
        <v>び</v>
      </c>
      <c r="P66" s="13" t="str">
        <f>IF(G65="","",
IF(IFERROR(INDEX($C$1:$H$2,1,MATCH(6,$C$2:$H$2,0)),"")=$G$1,
IFERROR(IF(WEEKDAY(G65,1)=$H$2,IF(P65=$G$3,$G$1,""),""),""),
IFERROR(INDEX($C$1:$H$2,1,MATCH(6,$C$2:$H$2,0)),"")
))</f>
        <v/>
      </c>
      <c r="Q66" s="13" t="str">
        <f>IF(H65="","",
IF(IFERROR(INDEX($C$1:$H$2,1,MATCH(7,$C$2:$H$2,0)),"")=$G$1,
IFERROR(IF(WEEKDAY(H65,1)=$H$2,IF(Q65=$G$3,$G$1,""),""),""),
IFERROR(INDEX($C$1:$H$2,1,MATCH(7,$C$2:$H$2,0)),"")
))</f>
        <v>燃</v>
      </c>
    </row>
    <row r="67" spans="1:17" ht="33.75" customHeight="1">
      <c r="A67" s="6"/>
      <c r="B67" s="10">
        <f>B65+7</f>
        <v>46131</v>
      </c>
      <c r="C67" s="10">
        <f t="shared" ref="C67:H67" si="22">C65+7</f>
        <v>46132</v>
      </c>
      <c r="D67" s="10">
        <f t="shared" si="22"/>
        <v>46133</v>
      </c>
      <c r="E67" s="10">
        <f t="shared" si="22"/>
        <v>46134</v>
      </c>
      <c r="F67" s="10">
        <f t="shared" si="22"/>
        <v>46135</v>
      </c>
      <c r="G67" s="10">
        <f t="shared" si="22"/>
        <v>46136</v>
      </c>
      <c r="H67" s="10">
        <f t="shared" si="22"/>
        <v>46137</v>
      </c>
      <c r="I67" s="6"/>
      <c r="K67" s="11">
        <f t="shared" ref="K67:Q67" si="23">IFERROR(IF(MOD(DAY(B67),7)=0,QUOTIENT(DAY(B67),7),QUOTIENT(DAY(B67),7)+1),"")</f>
        <v>3</v>
      </c>
      <c r="L67" s="11">
        <f t="shared" si="23"/>
        <v>3</v>
      </c>
      <c r="M67" s="11">
        <f t="shared" si="23"/>
        <v>3</v>
      </c>
      <c r="N67" s="11">
        <f t="shared" si="23"/>
        <v>4</v>
      </c>
      <c r="O67" s="11">
        <f t="shared" si="23"/>
        <v>4</v>
      </c>
      <c r="P67" s="11">
        <f t="shared" si="23"/>
        <v>4</v>
      </c>
      <c r="Q67" s="11">
        <f t="shared" si="23"/>
        <v>4</v>
      </c>
    </row>
    <row r="68" spans="1:17" ht="33.75" customHeight="1" thickBot="1">
      <c r="A68" s="6"/>
      <c r="B68" s="12" t="str">
        <f t="shared" ref="B68:H68" si="24">K68</f>
        <v/>
      </c>
      <c r="C68" s="12" t="str">
        <f t="shared" si="24"/>
        <v>紙・衣</v>
      </c>
      <c r="D68" s="12" t="str">
        <f t="shared" si="24"/>
        <v/>
      </c>
      <c r="E68" s="12" t="str">
        <f t="shared" si="24"/>
        <v>燃</v>
      </c>
      <c r="F68" s="12" t="str">
        <f t="shared" si="24"/>
        <v>び</v>
      </c>
      <c r="G68" s="12" t="str">
        <f t="shared" si="24"/>
        <v/>
      </c>
      <c r="H68" s="12" t="str">
        <f t="shared" si="24"/>
        <v>燃</v>
      </c>
      <c r="I68" s="6"/>
      <c r="K68" s="13" t="str">
        <f>IF(B67="","",
IF(IFERROR(INDEX($C$1:$H$2,1,MATCH(1,$C$2:$H$2,0)), "")=$G$1,
    IFERROR( IF(WEEKDAY(B67,1)=$H$2, IF(K67=$G$3,$G$1,""),""),""),
  IFERROR(INDEX($C$1:$H$2,1,MATCH(1,$C$2:$H$2,0)),"")
))</f>
        <v/>
      </c>
      <c r="L68" s="13" t="str">
        <f>IF(C67="","",
IF(IFERROR(INDEX($C$1:$H$2,1,MATCH(2,$C$2:$H$2,0)),"")=$G$1,
IFERROR(IF(WEEKDAY(C67,1)=$H$2,IF(L67=$G$3,$G$1,""),""),""),
IFERROR(INDEX($C$1:$H$2,1,MATCH(2,$C$2:$H$2,0)),"")
))</f>
        <v>紙・衣</v>
      </c>
      <c r="M68" s="13" t="str">
        <f>IF(D67="","",
IF(IFERROR(INDEX($C$1:$H$2,1,MATCH(3,$C$2:$H$2,0)),"")=$G$1,
IFERROR(IF(WEEKDAY(D67,1)=$H$2,IF(M67=$G$3,$G$1,""),""),""),
IFERROR(INDEX($C$1:$H$2,1,MATCH(3,$C$2:$H$2,0)),"")
))</f>
        <v/>
      </c>
      <c r="N68" s="13" t="str">
        <f>IF(E67="","",
IF(IFERROR(INDEX($C$1:$H$2,1,MATCH(4,$C$2:$H$2,0)),"")=$G$1,
IFERROR(IF(WEEKDAY(E67,1)=$H$2,IF(N67=$G$3,$G$1,""),""),""),
IFERROR(INDEX($C$1:$H$2,1,MATCH(4,$C$2:$H$2,0)),"")
))</f>
        <v>燃</v>
      </c>
      <c r="O68" s="13" t="str">
        <f>IF(F67="","",
IF(IFERROR(INDEX($C$1:$H$2,1,MATCH(5,$C$2:$H$2,0)),"")=$G$1,
IFERROR(IF(WEEKDAY(F67,1)=$H$2,IF(O67=$G$3,$G$1,""),""),""),
IFERROR(INDEX($C$1:$H$2,1,MATCH(5,$C$2:$H$2,0)),"")
))</f>
        <v>び</v>
      </c>
      <c r="P68" s="13" t="str">
        <f>IF(G67="","",
IF(IFERROR(INDEX($C$1:$H$2,1,MATCH(6,$C$2:$H$2,0)),"")=$G$1,
IFERROR(IF(WEEKDAY(G67,1)=$H$2,IF(P67=$G$3,$G$1,""),""),""),
IFERROR(INDEX($C$1:$H$2,1,MATCH(6,$C$2:$H$2,0)),"")
))</f>
        <v/>
      </c>
      <c r="Q68" s="13" t="str">
        <f>IF(H67="","",
IF(IFERROR(INDEX($C$1:$H$2,1,MATCH(7,$C$2:$H$2,0)),"")=$G$1,
IFERROR(IF(WEEKDAY(H67,1)=$H$2,IF(Q67=$G$3,$G$1,""),""),""),
IFERROR(INDEX($C$1:$H$2,1,MATCH(7,$C$2:$H$2,0)),"")
))</f>
        <v>燃</v>
      </c>
    </row>
    <row r="69" spans="1:17" ht="33.75" customHeight="1">
      <c r="A69" s="6"/>
      <c r="B69" s="10">
        <f>IFERROR(IF(B67+7&lt;DATE(L47,L48+1,1),B67+7,""),"")</f>
        <v>46138</v>
      </c>
      <c r="C69" s="10">
        <f>IFERROR(IF(C67+7&lt;DATE(L47,L48+1,1),C67+7,""),"")</f>
        <v>46139</v>
      </c>
      <c r="D69" s="10">
        <f>IFERROR(IF(D67+7&lt;DATE(L47,L48+1,1),D67+7,""),"")</f>
        <v>46140</v>
      </c>
      <c r="E69" s="10">
        <f>IFERROR(IF(E67+7&lt;DATE(L47,L48+1,1),E67+7,""),"")</f>
        <v>46141</v>
      </c>
      <c r="F69" s="10">
        <f>IFERROR(IF(F67+7&lt;DATE(L47,L48+1,1),F67+7,""),"")</f>
        <v>46142</v>
      </c>
      <c r="G69" s="10" t="str">
        <f>IFERROR(IF(G67+7&lt;DATE(L47,L48+1,1),G67+7,""),"")</f>
        <v/>
      </c>
      <c r="H69" s="10" t="str">
        <f>IFERROR(IF(H67+7&lt;DATE(L47,L48+1,1),H67+7,""),"")</f>
        <v/>
      </c>
      <c r="I69" s="6"/>
      <c r="K69" s="11">
        <f>IFERROR(IF(MOD(DAY(B69),7)=0,QUOTIENT(DAY(B69),7),QUOTIENT(DAY(B69),7)+1),"")</f>
        <v>4</v>
      </c>
      <c r="L69" s="11">
        <f>IFERROR(IF(MOD(DAY(C69),7)=0,QUOTIENT(DAY(C69),7),QUOTIENT(DAY(C69),7)+1),"")</f>
        <v>4</v>
      </c>
      <c r="M69" s="11">
        <f t="shared" ref="M69:Q69" si="25">IFERROR(IF(MOD(DAY(D69),7)=0,QUOTIENT(DAY(D69),7),QUOTIENT(DAY(D69),7)+1),"")</f>
        <v>4</v>
      </c>
      <c r="N69" s="11">
        <f t="shared" si="25"/>
        <v>5</v>
      </c>
      <c r="O69" s="11">
        <f t="shared" si="25"/>
        <v>5</v>
      </c>
      <c r="P69" s="11" t="str">
        <f t="shared" si="25"/>
        <v/>
      </c>
      <c r="Q69" s="11" t="str">
        <f t="shared" si="25"/>
        <v/>
      </c>
    </row>
    <row r="70" spans="1:17" ht="33.75" customHeight="1" thickBot="1">
      <c r="A70" s="6"/>
      <c r="B70" s="12" t="str">
        <f t="shared" ref="B70:H70" si="26">K70</f>
        <v/>
      </c>
      <c r="C70" s="12" t="str">
        <f t="shared" si="26"/>
        <v>紙・衣</v>
      </c>
      <c r="D70" s="12" t="str">
        <f t="shared" si="26"/>
        <v/>
      </c>
      <c r="E70" s="12" t="str">
        <f t="shared" si="26"/>
        <v>燃</v>
      </c>
      <c r="F70" s="12" t="str">
        <f t="shared" si="26"/>
        <v>び</v>
      </c>
      <c r="G70" s="12" t="str">
        <f t="shared" si="26"/>
        <v/>
      </c>
      <c r="H70" s="12" t="str">
        <f t="shared" si="26"/>
        <v/>
      </c>
      <c r="I70" s="6"/>
      <c r="K70" s="13" t="str">
        <f>IF(B69="","",
IF(IFERROR(INDEX($C$1:$H$2,1,MATCH(1,$C$2:$H$2,0)), "")=$G$1,
    IFERROR( IF(WEEKDAY(B69,1)=$H$2, IF(K69=$G$3,$G$1,""),""),""),
  IFERROR(INDEX($C$1:$H$2,1,MATCH(1,$C$2:$H$2,0)),"")
))</f>
        <v/>
      </c>
      <c r="L70" s="13" t="str">
        <f>IF(C69="","",
IF(IFERROR(INDEX($C$1:$H$2,1,MATCH(2,$C$2:$H$2,0)),"")=$G$1,
IFERROR(IF(WEEKDAY(C69,1)=$H$2,IF(L69=$G$3,$G$1,""),""),""),
IFERROR(INDEX($C$1:$H$2,1,MATCH(2,$C$2:$H$2,0)),"")
))</f>
        <v>紙・衣</v>
      </c>
      <c r="M70" s="13" t="str">
        <f>IF(D69="","",
IF(IFERROR(INDEX($C$1:$H$2,1,MATCH(3,$C$2:$H$2,0)),"")=$G$1,
IFERROR(IF(WEEKDAY(D69,1)=$H$2,IF(M69=$G$3,$G$1,""),""),""),
IFERROR(INDEX($C$1:$H$2,1,MATCH(3,$C$2:$H$2,0)),"")
))</f>
        <v/>
      </c>
      <c r="N70" s="13" t="str">
        <f>IF(E69="","",
IF(IFERROR(INDEX($C$1:$H$2,1,MATCH(4,$C$2:$H$2,0)),"")=$G$1,
IFERROR(IF(WEEKDAY(E69,1)=$H$2,IF(N69=$G$3,$G$1,""),""),""),
IFERROR(INDEX($C$1:$H$2,1,MATCH(4,$C$2:$H$2,0)),"")
))</f>
        <v>燃</v>
      </c>
      <c r="O70" s="13" t="str">
        <f>IF(F69="","",
IF(IFERROR(INDEX($C$1:$H$2,1,MATCH(5,$C$2:$H$2,0)),"")=$G$1,
IFERROR(IF(WEEKDAY(F69,1)=$H$2,IF(O69=$G$3,$G$1,""),""),""),
IFERROR(INDEX($C$1:$H$2,1,MATCH(5,$C$2:$H$2,0)),"")
))</f>
        <v>び</v>
      </c>
      <c r="P70" s="13" t="str">
        <f>IF(G69="","",
IF(IFERROR(INDEX($C$1:$H$2,1,MATCH(6,$C$2:$H$2,0)),"")=$G$1,
IFERROR(IF(WEEKDAY(G69,1)=$H$2,IF(P69=$G$3,$G$1,""),""),""),
IFERROR(INDEX($C$1:$H$2,1,MATCH(6,$C$2:$H$2,0)),"")
))</f>
        <v/>
      </c>
      <c r="Q70" s="13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customHeight="1">
      <c r="A71" s="6"/>
      <c r="B71" s="10" t="str">
        <f>IFERROR(IF(B69+7&lt;DATE(L47,L48+1,1),B69+7,""),"")</f>
        <v/>
      </c>
      <c r="C71" s="10" t="str">
        <f>IFERROR(IF(C69+7&lt;DATE(L47,L48+1,1),C69+7,""),"")</f>
        <v/>
      </c>
      <c r="D71" s="10"/>
      <c r="E71" s="10"/>
      <c r="F71" s="10"/>
      <c r="G71" s="10"/>
      <c r="H71" s="10"/>
      <c r="I71" s="6"/>
      <c r="K71" s="11" t="str">
        <f>IFERROR(IF(MOD(DAY(B71),7)=0,QUOTIENT(DAY(B71),7),QUOTIENT(DAY(B71),7)+1),"")</f>
        <v/>
      </c>
      <c r="L71" s="11" t="str">
        <f>IFERROR(IF(MOD(DAY(C71),7)=0,QUOTIENT(DAY(C71),7),QUOTIENT(DAY(C71),7)+1),"")</f>
        <v/>
      </c>
      <c r="M71" s="11"/>
      <c r="N71" s="11"/>
      <c r="O71" s="11"/>
      <c r="P71" s="11"/>
      <c r="Q71" s="11"/>
    </row>
    <row r="72" spans="1:17" ht="33.75" customHeight="1" thickBot="1">
      <c r="A72" s="6"/>
      <c r="B72" s="12" t="str">
        <f t="shared" ref="B72:C72" si="27">K72</f>
        <v/>
      </c>
      <c r="C72" s="12" t="str">
        <f t="shared" si="27"/>
        <v/>
      </c>
      <c r="D72" s="12" t="str">
        <f>IF(D71="","",IFERROR(INDEX($C$1:$H$2,1,MATCH(3,$C$2:$H$2,0)),""))</f>
        <v/>
      </c>
      <c r="E72" s="12" t="str">
        <f>IF(E71="","",IFERROR(INDEX($C$1:$H$2,1,MATCH(4,$C$2:$H$2,0)),""))</f>
        <v/>
      </c>
      <c r="F72" s="12" t="str">
        <f>IF(F71="","",IFERROR(INDEX($C$1:$H$2,1,MATCH(5,$C$2:$H$2,0)),""))</f>
        <v/>
      </c>
      <c r="G72" s="12" t="str">
        <f>IF(G71="","",IFERROR(INDEX($C$1:$H$2,1,MATCH(6,$C$2:$H$2,0)),""))</f>
        <v/>
      </c>
      <c r="H72" s="12" t="str">
        <f>IF(H71="","",IFERROR(INDEX($C$1:$H$2,1,MATCH(7,$C$2:$H$2,0)),""))</f>
        <v/>
      </c>
      <c r="I72" s="6"/>
      <c r="K72" s="13" t="str">
        <f>IF(B71="","",
IF(IFERROR(INDEX($C$1:$H$2,1,MATCH(1,$C$2:$H$2,0)), "")=$G$1,
    IFERROR( IF(WEEKDAY(B71,1)=$H$2, IF(K71=$G$3,$G$1,""),""),""),
  IFERROR(INDEX($C$1:$H$2,1,MATCH(1,$C$2:$H$2,0)),"")
))</f>
        <v/>
      </c>
      <c r="L72" s="13" t="str">
        <f>IF(C71="","",
IF(IFERROR(INDEX($C$1:$H$2,1,MATCH(2,$C$2:$H$2,0)),"")=$G$1,
IFERROR(IF(WEEKDAY(C71,1)=$H$2,IF(L71=$G$3,$G$1,""),""),""),
IFERROR(INDEX($C$1:$H$2,1,MATCH(2,$C$2:$H$2,0)),"")
))</f>
        <v/>
      </c>
      <c r="M72" s="13"/>
      <c r="N72" s="13"/>
      <c r="O72" s="13"/>
      <c r="P72" s="13"/>
      <c r="Q72" s="13"/>
    </row>
    <row r="73" spans="1:17">
      <c r="A73" s="6"/>
      <c r="B73" s="6"/>
      <c r="C73" s="6"/>
      <c r="D73" s="6"/>
      <c r="E73" s="6"/>
      <c r="F73" s="6"/>
      <c r="G73" s="6"/>
      <c r="H73" s="6"/>
      <c r="I73" s="6"/>
    </row>
    <row r="74" spans="1:17">
      <c r="A74" s="6"/>
      <c r="B74" s="6"/>
      <c r="C74" s="25" t="s">
        <v>15</v>
      </c>
      <c r="D74" s="22" t="s">
        <v>16</v>
      </c>
      <c r="E74" s="22"/>
      <c r="F74" s="22"/>
      <c r="G74" s="22"/>
      <c r="H74" s="22"/>
      <c r="I74" s="6"/>
    </row>
    <row r="75" spans="1:17">
      <c r="A75" s="6"/>
      <c r="B75" s="6"/>
      <c r="C75" s="25"/>
      <c r="D75" s="22"/>
      <c r="E75" s="22"/>
      <c r="F75" s="22"/>
      <c r="G75" s="22"/>
      <c r="H75" s="22"/>
      <c r="I75" s="6"/>
    </row>
    <row r="76" spans="1:17">
      <c r="A76" s="6"/>
      <c r="B76" s="6"/>
      <c r="C76" s="26" t="s">
        <v>17</v>
      </c>
      <c r="D76" s="22" t="s">
        <v>18</v>
      </c>
      <c r="E76" s="22"/>
      <c r="F76" s="22"/>
      <c r="G76" s="22"/>
      <c r="H76" s="22"/>
      <c r="I76" s="6"/>
    </row>
    <row r="77" spans="1:17">
      <c r="A77" s="6"/>
      <c r="B77" s="6"/>
      <c r="C77" s="26"/>
      <c r="D77" s="22"/>
      <c r="E77" s="22"/>
      <c r="F77" s="22"/>
      <c r="G77" s="22"/>
      <c r="H77" s="22"/>
      <c r="I77" s="6"/>
    </row>
    <row r="78" spans="1:17">
      <c r="A78" s="6"/>
      <c r="B78" s="6"/>
      <c r="C78" s="27" t="s">
        <v>19</v>
      </c>
      <c r="D78" s="28" t="s">
        <v>20</v>
      </c>
      <c r="E78" s="28"/>
      <c r="F78" s="28"/>
      <c r="G78" s="28"/>
      <c r="H78" s="28"/>
      <c r="I78" s="6"/>
    </row>
    <row r="79" spans="1:17">
      <c r="A79" s="6"/>
      <c r="B79" s="6"/>
      <c r="C79" s="27"/>
      <c r="D79" s="28"/>
      <c r="E79" s="28"/>
      <c r="F79" s="28"/>
      <c r="G79" s="28"/>
      <c r="H79" s="28"/>
      <c r="I79" s="6"/>
    </row>
    <row r="80" spans="1:17">
      <c r="A80" s="6"/>
      <c r="B80" s="6"/>
      <c r="C80" s="21" t="s">
        <v>21</v>
      </c>
      <c r="D80" s="22" t="s">
        <v>26</v>
      </c>
      <c r="E80" s="22"/>
      <c r="F80" s="22"/>
      <c r="G80" s="22"/>
      <c r="H80" s="22"/>
      <c r="I80" s="6"/>
    </row>
    <row r="81" spans="1:12">
      <c r="A81" s="6"/>
      <c r="B81" s="6"/>
      <c r="C81" s="21"/>
      <c r="D81" s="22"/>
      <c r="E81" s="22"/>
      <c r="F81" s="22"/>
      <c r="G81" s="22"/>
      <c r="H81" s="22"/>
      <c r="I81" s="6"/>
    </row>
    <row r="82" spans="1:12" ht="13.5" customHeight="1">
      <c r="A82" s="6"/>
      <c r="B82" s="6"/>
      <c r="C82" s="22" t="s">
        <v>23</v>
      </c>
      <c r="D82" s="22"/>
      <c r="E82" s="22"/>
      <c r="F82" s="22"/>
      <c r="G82" s="22"/>
      <c r="H82" s="22"/>
      <c r="I82" s="6"/>
    </row>
    <row r="83" spans="1:12" ht="20.25" customHeight="1">
      <c r="A83" s="6"/>
      <c r="C83" s="22"/>
      <c r="D83" s="22"/>
      <c r="E83" s="22"/>
      <c r="F83" s="22"/>
      <c r="G83" s="22"/>
      <c r="H83" s="22"/>
      <c r="I83" s="6"/>
    </row>
    <row r="84" spans="1:12" ht="17.25">
      <c r="A84" s="6"/>
      <c r="B84" s="23"/>
      <c r="C84" s="23"/>
      <c r="D84" s="23"/>
      <c r="E84" s="23"/>
      <c r="F84" s="23"/>
      <c r="G84" s="23"/>
      <c r="H84" s="23"/>
      <c r="I84" s="6"/>
    </row>
    <row r="85" spans="1:12" ht="18">
      <c r="A85" s="6"/>
      <c r="B85" s="24" t="s">
        <v>24</v>
      </c>
      <c r="C85" s="24"/>
      <c r="D85" s="24"/>
      <c r="E85" s="24"/>
      <c r="F85" s="24"/>
      <c r="G85" s="24"/>
      <c r="H85" s="24"/>
      <c r="I85" s="6"/>
    </row>
    <row r="86" spans="1:12" ht="18">
      <c r="A86" s="6"/>
      <c r="B86" s="24" t="s">
        <v>25</v>
      </c>
      <c r="C86" s="24"/>
      <c r="D86" s="24"/>
      <c r="E86" s="24"/>
      <c r="F86" s="24"/>
      <c r="G86" s="24"/>
      <c r="H86" s="24"/>
      <c r="I86" s="6"/>
    </row>
    <row r="87" spans="1:12">
      <c r="A87" s="6"/>
      <c r="B87" s="20"/>
      <c r="C87" s="20"/>
      <c r="D87" s="20"/>
      <c r="E87" s="20"/>
      <c r="F87" s="20"/>
      <c r="G87" s="20"/>
      <c r="H87" s="20"/>
      <c r="I87" s="6"/>
    </row>
    <row r="88" spans="1:12" ht="7.5" customHeight="1">
      <c r="A88" s="6"/>
      <c r="B88" s="6"/>
      <c r="C88" s="6"/>
      <c r="D88" s="6"/>
      <c r="E88" s="6"/>
      <c r="F88" s="6"/>
      <c r="G88" s="6"/>
      <c r="H88" s="6"/>
      <c r="I88" s="6"/>
    </row>
    <row r="89" spans="1:12" ht="13.5" customHeight="1">
      <c r="A89" s="6"/>
      <c r="B89" s="29" t="s">
        <v>5</v>
      </c>
      <c r="C89" s="29"/>
      <c r="D89" s="29"/>
      <c r="E89" s="29"/>
      <c r="F89" s="29"/>
      <c r="G89" s="29"/>
      <c r="H89" s="29"/>
      <c r="I89" s="6"/>
      <c r="K89" s="4">
        <f>DATE(L47,L48+1,1)</f>
        <v>46143</v>
      </c>
      <c r="L89" s="1">
        <f>YEAR(K89)</f>
        <v>2026</v>
      </c>
    </row>
    <row r="90" spans="1:12" ht="13.5" customHeight="1">
      <c r="A90" s="6"/>
      <c r="B90" s="29"/>
      <c r="C90" s="29"/>
      <c r="D90" s="29"/>
      <c r="E90" s="29"/>
      <c r="F90" s="29"/>
      <c r="G90" s="29"/>
      <c r="H90" s="29"/>
      <c r="I90" s="6"/>
      <c r="L90" s="1">
        <f>MONTH(K89)</f>
        <v>5</v>
      </c>
    </row>
    <row r="91" spans="1:12" ht="13.5" customHeight="1">
      <c r="A91" s="6"/>
      <c r="B91" s="29"/>
      <c r="C91" s="29"/>
      <c r="D91" s="29"/>
      <c r="E91" s="29"/>
      <c r="F91" s="29"/>
      <c r="G91" s="29"/>
      <c r="H91" s="29"/>
      <c r="I91" s="6"/>
    </row>
    <row r="92" spans="1:12" ht="7.5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thickTop="1">
      <c r="A93" s="6"/>
      <c r="B93" s="6"/>
      <c r="C93" s="6"/>
      <c r="D93" s="6"/>
      <c r="E93" s="6"/>
      <c r="F93" s="6"/>
      <c r="G93" s="30" t="str">
        <f>$B$1</f>
        <v>地区２２</v>
      </c>
      <c r="H93" s="31"/>
      <c r="I93" s="6"/>
    </row>
    <row r="94" spans="1:12" ht="14.25" thickBot="1">
      <c r="A94" s="6"/>
      <c r="B94" s="6"/>
      <c r="C94" s="6"/>
      <c r="D94" s="6"/>
      <c r="E94" s="6"/>
      <c r="F94" s="6"/>
      <c r="G94" s="32"/>
      <c r="H94" s="33"/>
      <c r="I94" s="6"/>
    </row>
    <row r="95" spans="1:12" ht="15.75" customHeight="1" thickTop="1">
      <c r="A95" s="34">
        <f>K89</f>
        <v>46143</v>
      </c>
      <c r="B95" s="34"/>
      <c r="C95" s="35">
        <f>L89</f>
        <v>2026</v>
      </c>
      <c r="D95" s="36" t="str">
        <f>$K$3</f>
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</c>
      <c r="E95" s="37"/>
      <c r="F95" s="37"/>
      <c r="G95" s="37"/>
      <c r="H95" s="38"/>
      <c r="I95" s="6"/>
    </row>
    <row r="96" spans="1:12" ht="15.75" customHeight="1">
      <c r="A96" s="34"/>
      <c r="B96" s="34"/>
      <c r="C96" s="35"/>
      <c r="D96" s="39"/>
      <c r="E96" s="40"/>
      <c r="F96" s="40"/>
      <c r="G96" s="40"/>
      <c r="H96" s="41"/>
      <c r="I96" s="6"/>
    </row>
    <row r="97" spans="1:17" ht="15.75" customHeight="1">
      <c r="A97" s="6"/>
      <c r="B97" s="45" t="str">
        <f>DBCS(L90)</f>
        <v>５</v>
      </c>
      <c r="C97" s="46" t="s">
        <v>6</v>
      </c>
      <c r="D97" s="39"/>
      <c r="E97" s="40"/>
      <c r="F97" s="40"/>
      <c r="G97" s="40"/>
      <c r="H97" s="41"/>
      <c r="I97" s="6"/>
    </row>
    <row r="98" spans="1:17" ht="15.75" customHeight="1">
      <c r="A98" s="6"/>
      <c r="B98" s="45"/>
      <c r="C98" s="46"/>
      <c r="D98" s="39"/>
      <c r="E98" s="40"/>
      <c r="F98" s="40"/>
      <c r="G98" s="40"/>
      <c r="H98" s="41"/>
      <c r="I98" s="6"/>
    </row>
    <row r="99" spans="1:17" ht="15.75" customHeight="1">
      <c r="A99" s="6"/>
      <c r="B99" s="45"/>
      <c r="C99" s="46"/>
      <c r="D99" s="39"/>
      <c r="E99" s="40"/>
      <c r="F99" s="40"/>
      <c r="G99" s="40"/>
      <c r="H99" s="41"/>
      <c r="I99" s="6"/>
    </row>
    <row r="100" spans="1:17" ht="15.75" customHeight="1" thickBot="1">
      <c r="A100" s="6"/>
      <c r="B100" s="45"/>
      <c r="C100" s="46"/>
      <c r="D100" s="42"/>
      <c r="E100" s="43"/>
      <c r="F100" s="43"/>
      <c r="G100" s="43"/>
      <c r="H100" s="44"/>
      <c r="I100" s="6"/>
    </row>
    <row r="101" spans="1:17" ht="15" thickTop="1" thickBot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customHeight="1" thickBot="1">
      <c r="A102" s="6"/>
      <c r="B102" s="8" t="s">
        <v>7</v>
      </c>
      <c r="C102" s="9" t="s">
        <v>8</v>
      </c>
      <c r="D102" s="9" t="s">
        <v>9</v>
      </c>
      <c r="E102" s="9" t="s">
        <v>10</v>
      </c>
      <c r="F102" s="9" t="s">
        <v>11</v>
      </c>
      <c r="G102" s="9" t="s">
        <v>12</v>
      </c>
      <c r="H102" s="9" t="s">
        <v>13</v>
      </c>
      <c r="I102" s="6"/>
      <c r="K102" s="1" t="s">
        <v>14</v>
      </c>
      <c r="L102" s="1" t="s">
        <v>8</v>
      </c>
      <c r="M102" s="1" t="s">
        <v>9</v>
      </c>
      <c r="N102" s="1" t="s">
        <v>10</v>
      </c>
      <c r="O102" s="1" t="s">
        <v>11</v>
      </c>
      <c r="P102" s="1" t="s">
        <v>12</v>
      </c>
      <c r="Q102" s="1" t="s">
        <v>13</v>
      </c>
    </row>
    <row r="103" spans="1:17" ht="33.75" customHeight="1">
      <c r="A103" s="6"/>
      <c r="B103" s="10" t="str">
        <f>IF(A95-(WEEKDAY(A95)-1)&lt;K89,"",A95-(WEEKDAY(A95)-1))</f>
        <v/>
      </c>
      <c r="C103" s="10" t="str">
        <f>IF(A95-(WEEKDAY(A95)-2)&lt;K89,"",A95-(WEEKDAY(A95)-2))</f>
        <v/>
      </c>
      <c r="D103" s="10" t="str">
        <f>IF(A95-(WEEKDAY(A95)-3)&lt;K89,"",A95-(WEEKDAY(A95)-3))</f>
        <v/>
      </c>
      <c r="E103" s="10" t="str">
        <f>IF(A95-(WEEKDAY(A95)-4)&lt;K89,"",A95-(WEEKDAY(A95)-4))</f>
        <v/>
      </c>
      <c r="F103" s="10" t="str">
        <f>IF(A95-(WEEKDAY(A95)-5)&lt;K89,"",A95-(WEEKDAY(A95)-5))</f>
        <v/>
      </c>
      <c r="G103" s="10">
        <f>IF(A95-(WEEKDAY(A95)-6)&lt;K89,"",A95-(WEEKDAY(A95)-6))</f>
        <v>46143</v>
      </c>
      <c r="H103" s="10">
        <f>IF(A95-(WEEKDAY(A95)-7)&lt;K89,"",A95-(WEEKDAY(A95)-7))</f>
        <v>46144</v>
      </c>
      <c r="I103" s="6"/>
      <c r="K103" s="11" t="str">
        <f>IFERROR(IF(MOD(DAY(B103),7)=0,QUOTIENT(DAY(B103),7),QUOTIENT(DAY(B103),7)+1),"")</f>
        <v/>
      </c>
      <c r="L103" s="11" t="str">
        <f t="shared" ref="L103:Q103" si="28">IFERROR(IF(MOD(DAY(C103),7)=0,QUOTIENT(DAY(C103),7),QUOTIENT(DAY(C103),7)+1),"")</f>
        <v/>
      </c>
      <c r="M103" s="11" t="str">
        <f t="shared" si="28"/>
        <v/>
      </c>
      <c r="N103" s="11" t="str">
        <f t="shared" si="28"/>
        <v/>
      </c>
      <c r="O103" s="11" t="str">
        <f t="shared" si="28"/>
        <v/>
      </c>
      <c r="P103" s="11">
        <f t="shared" si="28"/>
        <v>1</v>
      </c>
      <c r="Q103" s="11">
        <f t="shared" si="28"/>
        <v>1</v>
      </c>
    </row>
    <row r="104" spans="1:17" ht="33.75" customHeight="1" thickBot="1">
      <c r="A104" s="6"/>
      <c r="B104" s="12" t="str">
        <f>K104</f>
        <v/>
      </c>
      <c r="C104" s="12" t="str">
        <f t="shared" ref="C104:H104" si="29">L104</f>
        <v/>
      </c>
      <c r="D104" s="12" t="str">
        <f t="shared" si="29"/>
        <v/>
      </c>
      <c r="E104" s="12" t="str">
        <f t="shared" si="29"/>
        <v/>
      </c>
      <c r="F104" s="12" t="str">
        <f t="shared" si="29"/>
        <v/>
      </c>
      <c r="G104" s="12" t="str">
        <f t="shared" si="29"/>
        <v/>
      </c>
      <c r="H104" s="12" t="str">
        <f t="shared" si="29"/>
        <v>燃</v>
      </c>
      <c r="I104" s="6"/>
      <c r="K104" s="13" t="str">
        <f>IF(B103="","",
IF(IFERROR(INDEX($C$1:$H$2,1,MATCH(1,$C$2:$H$2,0)), "")=$G$1,
    IFERROR( IF(WEEKDAY(B103,1)=$H$2, IF(K103=$G$3,$G$1,""),""),""),
  IFERROR(INDEX($C$1:$H$2,1,MATCH(1,$C$2:$H$2,0)),"")
))</f>
        <v/>
      </c>
      <c r="L104" s="13" t="str">
        <f>IF(C103="","",
IF(IFERROR(INDEX($C$1:$H$2,1,MATCH(2,$C$2:$H$2,0)),"")=$G$1,
IFERROR(IF(WEEKDAY(C103,1)=$H$2,IF(L103=$G$3,$G$1,""),""),""),
IFERROR(INDEX($C$1:$H$2,1,MATCH(2,$C$2:$H$2,0)),"")
))</f>
        <v/>
      </c>
      <c r="M104" s="13" t="str">
        <f>IF(D103="","",
IF(IFERROR(INDEX($C$1:$H$2,1,MATCH(3,$C$2:$H$2,0)),"")=$G$1,
IFERROR(IF(WEEKDAY(D103,1)=$H$2,IF(M103=$G$3,$G$1,""),""),""),
IFERROR(INDEX($C$1:$H$2,1,MATCH(3,$C$2:$H$2,0)),"")
))</f>
        <v/>
      </c>
      <c r="N104" s="13" t="str">
        <f>IF(E103="","",
IF(IFERROR(INDEX($C$1:$H$2,1,MATCH(4,$C$2:$H$2,0)),"")=$G$1,
IFERROR(IF(WEEKDAY(E103,1)=$H$2,IF(N103=$G$3,$G$1,""),""),""),
IFERROR(INDEX($C$1:$H$2,1,MATCH(4,$C$2:$H$2,0)),"")
))</f>
        <v/>
      </c>
      <c r="O104" s="13" t="str">
        <f>IF(F103="","",
IF(IFERROR(INDEX($C$1:$H$2,1,MATCH(5,$C$2:$H$2,0)),"")=$G$1,
IFERROR(IF(WEEKDAY(F103,1)=$H$2,IF(O103=$G$3,$G$1,""),""),""),
IFERROR(INDEX($C$1:$H$2,1,MATCH(5,$C$2:$H$2,0)),"")
))</f>
        <v/>
      </c>
      <c r="P104" s="13" t="str">
        <f>IF(G103="","",
IF(IFERROR(INDEX($C$1:$H$2,1,MATCH(6,$C$2:$H$2,0)),"")=$G$1,
IFERROR(IF(WEEKDAY(G103,1)=$H$2,IF(P103=$G$3,$G$1,""),""),""),
IFERROR(INDEX($C$1:$H$2,1,MATCH(6,$C$2:$H$2,0)),"")
))</f>
        <v/>
      </c>
      <c r="Q104" s="13" t="str">
        <f>IF(H103="","",
IF(IFERROR(INDEX($C$1:$H$2,1,MATCH(7,$C$2:$H$2,0)),"")=$G$1,
IFERROR(IF(WEEKDAY(H103,1)=$H$2,IF(Q103=$G$3,$G$1,""),""),""),
IFERROR(INDEX($C$1:$H$2,1,MATCH(7,$C$2:$H$2,0)),"")
))</f>
        <v>燃</v>
      </c>
    </row>
    <row r="105" spans="1:17" ht="33.75" customHeight="1">
      <c r="A105" s="6"/>
      <c r="B105" s="10">
        <f>H103+1</f>
        <v>46145</v>
      </c>
      <c r="C105" s="10">
        <f>B105+1</f>
        <v>46146</v>
      </c>
      <c r="D105" s="10">
        <f t="shared" ref="D105:H105" si="30">C105+1</f>
        <v>46147</v>
      </c>
      <c r="E105" s="10">
        <f t="shared" si="30"/>
        <v>46148</v>
      </c>
      <c r="F105" s="10">
        <f t="shared" si="30"/>
        <v>46149</v>
      </c>
      <c r="G105" s="10">
        <f t="shared" si="30"/>
        <v>46150</v>
      </c>
      <c r="H105" s="10">
        <f t="shared" si="30"/>
        <v>46151</v>
      </c>
      <c r="I105" s="6"/>
      <c r="K105" s="11">
        <f t="shared" ref="K105:Q105" si="31">IFERROR(IF(MOD(DAY(B105),7)=0,QUOTIENT(DAY(B105),7),QUOTIENT(DAY(B105),7)+1),"")</f>
        <v>1</v>
      </c>
      <c r="L105" s="11">
        <f t="shared" si="31"/>
        <v>1</v>
      </c>
      <c r="M105" s="11">
        <f t="shared" si="31"/>
        <v>1</v>
      </c>
      <c r="N105" s="11">
        <f t="shared" si="31"/>
        <v>1</v>
      </c>
      <c r="O105" s="11">
        <f t="shared" si="31"/>
        <v>1</v>
      </c>
      <c r="P105" s="11">
        <f t="shared" si="31"/>
        <v>2</v>
      </c>
      <c r="Q105" s="11">
        <f t="shared" si="31"/>
        <v>2</v>
      </c>
    </row>
    <row r="106" spans="1:17" ht="33.75" customHeight="1" thickBot="1">
      <c r="A106" s="6"/>
      <c r="B106" s="12" t="str">
        <f t="shared" ref="B106:H106" si="32">K106</f>
        <v/>
      </c>
      <c r="C106" s="12" t="str">
        <f t="shared" si="32"/>
        <v>紙・衣</v>
      </c>
      <c r="D106" s="12" t="str">
        <f t="shared" si="32"/>
        <v/>
      </c>
      <c r="E106" s="12" t="str">
        <f t="shared" si="32"/>
        <v>燃</v>
      </c>
      <c r="F106" s="12" t="str">
        <f t="shared" si="32"/>
        <v>び</v>
      </c>
      <c r="G106" s="12" t="str">
        <f t="shared" si="32"/>
        <v/>
      </c>
      <c r="H106" s="12" t="str">
        <f t="shared" si="32"/>
        <v>燃</v>
      </c>
      <c r="I106" s="6"/>
      <c r="K106" s="13" t="str">
        <f>IF(B105="","",
IF(IFERROR(INDEX($C$1:$H$2,1,MATCH(1,$C$2:$H$2,0)), "")=$G$1,
    IFERROR( IF(WEEKDAY(B105,1)=$H$2, IF(K105=$G$3,$G$1,""),""),""),
  IFERROR(INDEX($C$1:$H$2,1,MATCH(1,$C$2:$H$2,0)),"")
))</f>
        <v/>
      </c>
      <c r="L106" s="13" t="str">
        <f>IF(C105="","",
IF(IFERROR(INDEX($C$1:$H$2,1,MATCH(2,$C$2:$H$2,0)),"")=$G$1,
IFERROR(IF(WEEKDAY(C105,1)=$H$2,IF(L105=$G$3,$G$1,""),""),""),
IFERROR(INDEX($C$1:$H$2,1,MATCH(2,$C$2:$H$2,0)),"")
))</f>
        <v>紙・衣</v>
      </c>
      <c r="M106" s="13" t="str">
        <f>IF(D105="","",
IF(IFERROR(INDEX($C$1:$H$2,1,MATCH(3,$C$2:$H$2,0)),"")=$G$1,
IFERROR(IF(WEEKDAY(D105,1)=$H$2,IF(M105=$G$3,$G$1,""),""),""),
IFERROR(INDEX($C$1:$H$2,1,MATCH(3,$C$2:$H$2,0)),"")
))</f>
        <v/>
      </c>
      <c r="N106" s="13" t="str">
        <f>IF(E105="","",
IF(IFERROR(INDEX($C$1:$H$2,1,MATCH(4,$C$2:$H$2,0)),"")=$G$1,
IFERROR(IF(WEEKDAY(E105,1)=$H$2,IF(N105=$G$3,$G$1,""),""),""),
IFERROR(INDEX($C$1:$H$2,1,MATCH(4,$C$2:$H$2,0)),"")
))</f>
        <v>燃</v>
      </c>
      <c r="O106" s="13" t="str">
        <f>IF(F105="","",
IF(IFERROR(INDEX($C$1:$H$2,1,MATCH(5,$C$2:$H$2,0)),"")=$G$1,
IFERROR(IF(WEEKDAY(F105,1)=$H$2,IF(O105=$G$3,$G$1,""),""),""),
IFERROR(INDEX($C$1:$H$2,1,MATCH(5,$C$2:$H$2,0)),"")
))</f>
        <v>び</v>
      </c>
      <c r="P106" s="13" t="str">
        <f>IF(G105="","",
IF(IFERROR(INDEX($C$1:$H$2,1,MATCH(6,$C$2:$H$2,0)),"")=$G$1,
IFERROR(IF(WEEKDAY(G105,1)=$H$2,IF(P105=$G$3,$G$1,""),""),""),
IFERROR(INDEX($C$1:$H$2,1,MATCH(6,$C$2:$H$2,0)),"")
))</f>
        <v/>
      </c>
      <c r="Q106" s="13" t="str">
        <f>IF(H105="","",
IF(IFERROR(INDEX($C$1:$H$2,1,MATCH(7,$C$2:$H$2,0)),"")=$G$1,
IFERROR(IF(WEEKDAY(H105,1)=$H$2,IF(Q105=$G$3,$G$1,""),""),""),
IFERROR(INDEX($C$1:$H$2,1,MATCH(7,$C$2:$H$2,0)),"")
))</f>
        <v>燃</v>
      </c>
    </row>
    <row r="107" spans="1:17" ht="33.75" customHeight="1">
      <c r="A107" s="6"/>
      <c r="B107" s="10">
        <f>B105+7</f>
        <v>46152</v>
      </c>
      <c r="C107" s="10">
        <f t="shared" ref="C107:H107" si="33">C105+7</f>
        <v>46153</v>
      </c>
      <c r="D107" s="10">
        <f t="shared" si="33"/>
        <v>46154</v>
      </c>
      <c r="E107" s="10">
        <f t="shared" si="33"/>
        <v>46155</v>
      </c>
      <c r="F107" s="10">
        <f t="shared" si="33"/>
        <v>46156</v>
      </c>
      <c r="G107" s="10">
        <f t="shared" si="33"/>
        <v>46157</v>
      </c>
      <c r="H107" s="10">
        <f t="shared" si="33"/>
        <v>46158</v>
      </c>
      <c r="I107" s="6"/>
      <c r="K107" s="11">
        <f t="shared" ref="K107:Q107" si="34">IFERROR(IF(MOD(DAY(B107),7)=0,QUOTIENT(DAY(B107),7),QUOTIENT(DAY(B107),7)+1),"")</f>
        <v>2</v>
      </c>
      <c r="L107" s="11">
        <f t="shared" si="34"/>
        <v>2</v>
      </c>
      <c r="M107" s="11">
        <f t="shared" si="34"/>
        <v>2</v>
      </c>
      <c r="N107" s="11">
        <f t="shared" si="34"/>
        <v>2</v>
      </c>
      <c r="O107" s="11">
        <f t="shared" si="34"/>
        <v>2</v>
      </c>
      <c r="P107" s="11">
        <f t="shared" si="34"/>
        <v>3</v>
      </c>
      <c r="Q107" s="11">
        <f t="shared" si="34"/>
        <v>3</v>
      </c>
    </row>
    <row r="108" spans="1:17" ht="33.75" customHeight="1" thickBot="1">
      <c r="A108" s="6"/>
      <c r="B108" s="12" t="str">
        <f t="shared" ref="B108:H108" si="35">K108</f>
        <v/>
      </c>
      <c r="C108" s="12" t="str">
        <f t="shared" si="35"/>
        <v>紙・衣</v>
      </c>
      <c r="D108" s="12" t="str">
        <f t="shared" si="35"/>
        <v>小・危</v>
      </c>
      <c r="E108" s="12" t="str">
        <f t="shared" si="35"/>
        <v>燃</v>
      </c>
      <c r="F108" s="12" t="str">
        <f t="shared" si="35"/>
        <v>び</v>
      </c>
      <c r="G108" s="12" t="str">
        <f t="shared" si="35"/>
        <v/>
      </c>
      <c r="H108" s="12" t="str">
        <f t="shared" si="35"/>
        <v>燃</v>
      </c>
      <c r="I108" s="6"/>
      <c r="K108" s="13" t="str">
        <f>IF(B107="","",
IF(IFERROR(INDEX($C$1:$H$2,1,MATCH(1,$C$2:$H$2,0)), "")=$G$1,
    IFERROR( IF(WEEKDAY(B107,1)=$H$2, IF(K107=$G$3,$G$1,""),""),""),
  IFERROR(INDEX($C$1:$H$2,1,MATCH(1,$C$2:$H$2,0)),"")
))</f>
        <v/>
      </c>
      <c r="L108" s="13" t="str">
        <f>IF(C107="","",
IF(IFERROR(INDEX($C$1:$H$2,1,MATCH(2,$C$2:$H$2,0)),"")=$G$1,
IFERROR(IF(WEEKDAY(C107,1)=$H$2,IF(L107=$G$3,$G$1,""),""),""),
IFERROR(INDEX($C$1:$H$2,1,MATCH(2,$C$2:$H$2,0)),"")
))</f>
        <v>紙・衣</v>
      </c>
      <c r="M108" s="13" t="str">
        <f>IF(D107="","",
IF(IFERROR(INDEX($C$1:$H$2,1,MATCH(3,$C$2:$H$2,0)),"")=$G$1,
IFERROR(IF(WEEKDAY(D107,1)=$H$2,IF(M107=$G$3,$G$1,""),""),""),
IFERROR(INDEX($C$1:$H$2,1,MATCH(3,$C$2:$H$2,0)),"")
))</f>
        <v>小・危</v>
      </c>
      <c r="N108" s="13" t="str">
        <f>IF(E107="","",
IF(IFERROR(INDEX($C$1:$H$2,1,MATCH(4,$C$2:$H$2,0)),"")=$G$1,
IFERROR(IF(WEEKDAY(E107,1)=$H$2,IF(N107=$G$3,$G$1,""),""),""),
IFERROR(INDEX($C$1:$H$2,1,MATCH(4,$C$2:$H$2,0)),"")
))</f>
        <v>燃</v>
      </c>
      <c r="O108" s="13" t="str">
        <f>IF(F107="","",
IF(IFERROR(INDEX($C$1:$H$2,1,MATCH(5,$C$2:$H$2,0)),"")=$G$1,
IFERROR(IF(WEEKDAY(F107,1)=$H$2,IF(O107=$G$3,$G$1,""),""),""),
IFERROR(INDEX($C$1:$H$2,1,MATCH(5,$C$2:$H$2,0)),"")
))</f>
        <v>び</v>
      </c>
      <c r="P108" s="13" t="str">
        <f>IF(G107="","",
IF(IFERROR(INDEX($C$1:$H$2,1,MATCH(6,$C$2:$H$2,0)),"")=$G$1,
IFERROR(IF(WEEKDAY(G107,1)=$H$2,IF(P107=$G$3,$G$1,""),""),""),
IFERROR(INDEX($C$1:$H$2,1,MATCH(6,$C$2:$H$2,0)),"")
))</f>
        <v/>
      </c>
      <c r="Q108" s="13" t="str">
        <f>IF(H107="","",
IF(IFERROR(INDEX($C$1:$H$2,1,MATCH(7,$C$2:$H$2,0)),"")=$G$1,
IFERROR(IF(WEEKDAY(H107,1)=$H$2,IF(Q107=$G$3,$G$1,""),""),""),
IFERROR(INDEX($C$1:$H$2,1,MATCH(7,$C$2:$H$2,0)),"")
))</f>
        <v>燃</v>
      </c>
    </row>
    <row r="109" spans="1:17" ht="33.75" customHeight="1">
      <c r="A109" s="6"/>
      <c r="B109" s="10">
        <f>B107+7</f>
        <v>46159</v>
      </c>
      <c r="C109" s="10">
        <f t="shared" ref="C109:H109" si="36">C107+7</f>
        <v>46160</v>
      </c>
      <c r="D109" s="10">
        <f t="shared" si="36"/>
        <v>46161</v>
      </c>
      <c r="E109" s="10">
        <f t="shared" si="36"/>
        <v>46162</v>
      </c>
      <c r="F109" s="10">
        <f t="shared" si="36"/>
        <v>46163</v>
      </c>
      <c r="G109" s="10">
        <f t="shared" si="36"/>
        <v>46164</v>
      </c>
      <c r="H109" s="10">
        <f t="shared" si="36"/>
        <v>46165</v>
      </c>
      <c r="I109" s="6"/>
      <c r="K109" s="11">
        <f t="shared" ref="K109:Q109" si="37">IFERROR(IF(MOD(DAY(B109),7)=0,QUOTIENT(DAY(B109),7),QUOTIENT(DAY(B109),7)+1),"")</f>
        <v>3</v>
      </c>
      <c r="L109" s="11">
        <f t="shared" si="37"/>
        <v>3</v>
      </c>
      <c r="M109" s="11">
        <f t="shared" si="37"/>
        <v>3</v>
      </c>
      <c r="N109" s="11">
        <f t="shared" si="37"/>
        <v>3</v>
      </c>
      <c r="O109" s="11">
        <f t="shared" si="37"/>
        <v>3</v>
      </c>
      <c r="P109" s="11">
        <f t="shared" si="37"/>
        <v>4</v>
      </c>
      <c r="Q109" s="11">
        <f t="shared" si="37"/>
        <v>4</v>
      </c>
    </row>
    <row r="110" spans="1:17" ht="33.75" customHeight="1" thickBot="1">
      <c r="A110" s="6"/>
      <c r="B110" s="12" t="str">
        <f t="shared" ref="B110:H110" si="38">K110</f>
        <v/>
      </c>
      <c r="C110" s="12" t="str">
        <f t="shared" si="38"/>
        <v>紙・衣</v>
      </c>
      <c r="D110" s="12" t="str">
        <f t="shared" si="38"/>
        <v/>
      </c>
      <c r="E110" s="12" t="str">
        <f t="shared" si="38"/>
        <v>燃</v>
      </c>
      <c r="F110" s="12" t="str">
        <f t="shared" si="38"/>
        <v>び</v>
      </c>
      <c r="G110" s="12" t="str">
        <f t="shared" si="38"/>
        <v/>
      </c>
      <c r="H110" s="12" t="str">
        <f t="shared" si="38"/>
        <v>燃</v>
      </c>
      <c r="I110" s="6"/>
      <c r="K110" s="13" t="str">
        <f>IF(B109="","",
IF(IFERROR(INDEX($C$1:$H$2,1,MATCH(1,$C$2:$H$2,0)), "")=$G$1,
    IFERROR( IF(WEEKDAY(B109,1)=$H$2, IF(K109=$G$3,$G$1,""),""),""),
  IFERROR(INDEX($C$1:$H$2,1,MATCH(1,$C$2:$H$2,0)),"")
))</f>
        <v/>
      </c>
      <c r="L110" s="13" t="str">
        <f>IF(C109="","",
IF(IFERROR(INDEX($C$1:$H$2,1,MATCH(2,$C$2:$H$2,0)),"")=$G$1,
IFERROR(IF(WEEKDAY(C109,1)=$H$2,IF(L109=$G$3,$G$1,""),""),""),
IFERROR(INDEX($C$1:$H$2,1,MATCH(2,$C$2:$H$2,0)),"")
))</f>
        <v>紙・衣</v>
      </c>
      <c r="M110" s="13" t="str">
        <f>IF(D109="","",
IF(IFERROR(INDEX($C$1:$H$2,1,MATCH(3,$C$2:$H$2,0)),"")=$G$1,
IFERROR(IF(WEEKDAY(D109,1)=$H$2,IF(M109=$G$3,$G$1,""),""),""),
IFERROR(INDEX($C$1:$H$2,1,MATCH(3,$C$2:$H$2,0)),"")
))</f>
        <v/>
      </c>
      <c r="N110" s="13" t="str">
        <f>IF(E109="","",
IF(IFERROR(INDEX($C$1:$H$2,1,MATCH(4,$C$2:$H$2,0)),"")=$G$1,
IFERROR(IF(WEEKDAY(E109,1)=$H$2,IF(N109=$G$3,$G$1,""),""),""),
IFERROR(INDEX($C$1:$H$2,1,MATCH(4,$C$2:$H$2,0)),"")
))</f>
        <v>燃</v>
      </c>
      <c r="O110" s="13" t="str">
        <f>IF(F109="","",
IF(IFERROR(INDEX($C$1:$H$2,1,MATCH(5,$C$2:$H$2,0)),"")=$G$1,
IFERROR(IF(WEEKDAY(F109,1)=$H$2,IF(O109=$G$3,$G$1,""),""),""),
IFERROR(INDEX($C$1:$H$2,1,MATCH(5,$C$2:$H$2,0)),"")
))</f>
        <v>び</v>
      </c>
      <c r="P110" s="13" t="str">
        <f>IF(G109="","",
IF(IFERROR(INDEX($C$1:$H$2,1,MATCH(6,$C$2:$H$2,0)),"")=$G$1,
IFERROR(IF(WEEKDAY(G109,1)=$H$2,IF(P109=$G$3,$G$1,""),""),""),
IFERROR(INDEX($C$1:$H$2,1,MATCH(6,$C$2:$H$2,0)),"")
))</f>
        <v/>
      </c>
      <c r="Q110" s="13" t="str">
        <f>IF(H109="","",
IF(IFERROR(INDEX($C$1:$H$2,1,MATCH(7,$C$2:$H$2,0)),"")=$G$1,
IFERROR(IF(WEEKDAY(H109,1)=$H$2,IF(Q109=$G$3,$G$1,""),""),""),
IFERROR(INDEX($C$1:$H$2,1,MATCH(7,$C$2:$H$2,0)),"")
))</f>
        <v>燃</v>
      </c>
    </row>
    <row r="111" spans="1:17" ht="33.75" customHeight="1">
      <c r="A111" s="6"/>
      <c r="B111" s="10">
        <f>IFERROR(IF(B109+7&lt;DATE(L89,L90+1,1),B109+7,""),"")</f>
        <v>46166</v>
      </c>
      <c r="C111" s="10">
        <f>IFERROR(IF(C109+7&lt;DATE(L89,L90+1,1),C109+7,""),"")</f>
        <v>46167</v>
      </c>
      <c r="D111" s="10">
        <f>IFERROR(IF(D109+7&lt;DATE(L89,L90+1,1),D109+7,""),"")</f>
        <v>46168</v>
      </c>
      <c r="E111" s="10">
        <f>IFERROR(IF(E109+7&lt;DATE(L89,L90+1,1),E109+7,""),"")</f>
        <v>46169</v>
      </c>
      <c r="F111" s="10">
        <f>IFERROR(IF(F109+7&lt;DATE(L89,L90+1,1),F109+7,""),"")</f>
        <v>46170</v>
      </c>
      <c r="G111" s="10">
        <f>IFERROR(IF(G109+7&lt;DATE(L89,L90+1,1),G109+7,""),"")</f>
        <v>46171</v>
      </c>
      <c r="H111" s="10">
        <f>IFERROR(IF(H109+7&lt;DATE(L89,L90+1,1),H109+7,""),"")</f>
        <v>46172</v>
      </c>
      <c r="I111" s="6"/>
      <c r="K111" s="11">
        <f>IFERROR(IF(MOD(DAY(B111),7)=0,QUOTIENT(DAY(B111),7),QUOTIENT(DAY(B111),7)+1),"")</f>
        <v>4</v>
      </c>
      <c r="L111" s="11">
        <f>IFERROR(IF(MOD(DAY(C111),7)=0,QUOTIENT(DAY(C111),7),QUOTIENT(DAY(C111),7)+1),"")</f>
        <v>4</v>
      </c>
      <c r="M111" s="11">
        <f t="shared" ref="M111:Q111" si="39">IFERROR(IF(MOD(DAY(D111),7)=0,QUOTIENT(DAY(D111),7),QUOTIENT(DAY(D111),7)+1),"")</f>
        <v>4</v>
      </c>
      <c r="N111" s="11">
        <f t="shared" si="39"/>
        <v>4</v>
      </c>
      <c r="O111" s="11">
        <f t="shared" si="39"/>
        <v>4</v>
      </c>
      <c r="P111" s="11">
        <f t="shared" si="39"/>
        <v>5</v>
      </c>
      <c r="Q111" s="11">
        <f t="shared" si="39"/>
        <v>5</v>
      </c>
    </row>
    <row r="112" spans="1:17" ht="33.75" customHeight="1" thickBot="1">
      <c r="A112" s="6"/>
      <c r="B112" s="12" t="str">
        <f t="shared" ref="B112:H112" si="40">K112</f>
        <v/>
      </c>
      <c r="C112" s="12" t="str">
        <f t="shared" si="40"/>
        <v>紙・衣</v>
      </c>
      <c r="D112" s="12" t="str">
        <f t="shared" si="40"/>
        <v/>
      </c>
      <c r="E112" s="12" t="str">
        <f t="shared" si="40"/>
        <v>燃</v>
      </c>
      <c r="F112" s="12" t="str">
        <f t="shared" si="40"/>
        <v>び</v>
      </c>
      <c r="G112" s="12" t="str">
        <f t="shared" si="40"/>
        <v/>
      </c>
      <c r="H112" s="12" t="str">
        <f t="shared" si="40"/>
        <v>燃</v>
      </c>
      <c r="I112" s="6"/>
      <c r="K112" s="13" t="str">
        <f>IF(B111="","",
IF(IFERROR(INDEX($C$1:$H$2,1,MATCH(1,$C$2:$H$2,0)), "")=$G$1,
    IFERROR( IF(WEEKDAY(B111,1)=$H$2, IF(K111=$G$3,$G$1,""),""),""),
  IFERROR(INDEX($C$1:$H$2,1,MATCH(1,$C$2:$H$2,0)),"")
))</f>
        <v/>
      </c>
      <c r="L112" s="13" t="str">
        <f>IF(C111="","",
IF(IFERROR(INDEX($C$1:$H$2,1,MATCH(2,$C$2:$H$2,0)),"")=$G$1,
IFERROR(IF(WEEKDAY(C111,1)=$H$2,IF(L111=$G$3,$G$1,""),""),""),
IFERROR(INDEX($C$1:$H$2,1,MATCH(2,$C$2:$H$2,0)),"")
))</f>
        <v>紙・衣</v>
      </c>
      <c r="M112" s="13" t="str">
        <f>IF(D111="","",
IF(IFERROR(INDEX($C$1:$H$2,1,MATCH(3,$C$2:$H$2,0)),"")=$G$1,
IFERROR(IF(WEEKDAY(D111,1)=$H$2,IF(M111=$G$3,$G$1,""),""),""),
IFERROR(INDEX($C$1:$H$2,1,MATCH(3,$C$2:$H$2,0)),"")
))</f>
        <v/>
      </c>
      <c r="N112" s="13" t="str">
        <f>IF(E111="","",
IF(IFERROR(INDEX($C$1:$H$2,1,MATCH(4,$C$2:$H$2,0)),"")=$G$1,
IFERROR(IF(WEEKDAY(E111,1)=$H$2,IF(N111=$G$3,$G$1,""),""),""),
IFERROR(INDEX($C$1:$H$2,1,MATCH(4,$C$2:$H$2,0)),"")
))</f>
        <v>燃</v>
      </c>
      <c r="O112" s="13" t="str">
        <f>IF(F111="","",
IF(IFERROR(INDEX($C$1:$H$2,1,MATCH(5,$C$2:$H$2,0)),"")=$G$1,
IFERROR(IF(WEEKDAY(F111,1)=$H$2,IF(O111=$G$3,$G$1,""),""),""),
IFERROR(INDEX($C$1:$H$2,1,MATCH(5,$C$2:$H$2,0)),"")
))</f>
        <v>び</v>
      </c>
      <c r="P112" s="13" t="str">
        <f>IF(G111="","",
IF(IFERROR(INDEX($C$1:$H$2,1,MATCH(6,$C$2:$H$2,0)),"")=$G$1,
IFERROR(IF(WEEKDAY(G111,1)=$H$2,IF(P111=$G$3,$G$1,""),""),""),
IFERROR(INDEX($C$1:$H$2,1,MATCH(6,$C$2:$H$2,0)),"")
))</f>
        <v/>
      </c>
      <c r="Q112" s="13" t="str">
        <f>IF(H111="","",
IF(IFERROR(INDEX($C$1:$H$2,1,MATCH(7,$C$2:$H$2,0)),"")=$G$1,
IFERROR(IF(WEEKDAY(H111,1)=$H$2,IF(Q111=$G$3,$G$1,""),""),""),
IFERROR(INDEX($C$1:$H$2,1,MATCH(7,$C$2:$H$2,0)),"")
))</f>
        <v>燃</v>
      </c>
    </row>
    <row r="113" spans="1:17" ht="33.75" customHeight="1">
      <c r="A113" s="6"/>
      <c r="B113" s="10">
        <f>IFERROR(IF(B111+7&lt;DATE(L89,L90+1,1),B111+7,""),"")</f>
        <v>46173</v>
      </c>
      <c r="C113" s="10" t="str">
        <f>IFERROR(IF(C111+7&lt;DATE(L89,L90+1,1),C111+7,""),"")</f>
        <v/>
      </c>
      <c r="D113" s="10"/>
      <c r="E113" s="10"/>
      <c r="F113" s="10"/>
      <c r="G113" s="10"/>
      <c r="H113" s="10"/>
      <c r="I113" s="6"/>
      <c r="K113" s="11">
        <f>IFERROR(IF(MOD(DAY(B113),7)=0,QUOTIENT(DAY(B113),7),QUOTIENT(DAY(B113),7)+1),"")</f>
        <v>5</v>
      </c>
      <c r="L113" s="11" t="str">
        <f>IFERROR(IF(MOD(DAY(C113),7)=0,QUOTIENT(DAY(C113),7),QUOTIENT(DAY(C113),7)+1),"")</f>
        <v/>
      </c>
      <c r="M113" s="11"/>
      <c r="N113" s="11"/>
      <c r="O113" s="11"/>
      <c r="P113" s="11"/>
      <c r="Q113" s="11"/>
    </row>
    <row r="114" spans="1:17" ht="33.75" customHeight="1" thickBot="1">
      <c r="A114" s="6"/>
      <c r="B114" s="12" t="str">
        <f t="shared" ref="B114:C114" si="41">K114</f>
        <v/>
      </c>
      <c r="C114" s="12" t="str">
        <f t="shared" si="41"/>
        <v/>
      </c>
      <c r="D114" s="12" t="str">
        <f>IF(D113="","",IFERROR(INDEX($C$1:$H$2,1,MATCH(3,$C$2:$H$2,0)),""))</f>
        <v/>
      </c>
      <c r="E114" s="12" t="str">
        <f>IF(E113="","",IFERROR(INDEX($C$1:$H$2,1,MATCH(4,$C$2:$H$2,0)),""))</f>
        <v/>
      </c>
      <c r="F114" s="12" t="str">
        <f>IF(F113="","",IFERROR(INDEX($C$1:$H$2,1,MATCH(5,$C$2:$H$2,0)),""))</f>
        <v/>
      </c>
      <c r="G114" s="12" t="str">
        <f>IF(G113="","",IFERROR(INDEX($C$1:$H$2,1,MATCH(6,$C$2:$H$2,0)),""))</f>
        <v/>
      </c>
      <c r="H114" s="12" t="str">
        <f>IF(H113="","",IFERROR(INDEX($C$1:$H$2,1,MATCH(7,$C$2:$H$2,0)),""))</f>
        <v/>
      </c>
      <c r="I114" s="6"/>
      <c r="K114" s="13" t="str">
        <f>IF(B113="","",
IF(IFERROR(INDEX($C$1:$H$2,1,MATCH(1,$C$2:$H$2,0)), "")=$G$1,
    IFERROR( IF(WEEKDAY(B113,1)=$H$2, IF(K113=$G$3,$G$1,""),""),""),
  IFERROR(INDEX($C$1:$H$2,1,MATCH(1,$C$2:$H$2,0)),"")
))</f>
        <v/>
      </c>
      <c r="L114" s="13" t="str">
        <f>IF(C113="","",
IF(IFERROR(INDEX($C$1:$H$2,1,MATCH(2,$C$2:$H$2,0)),"")=$G$1,
IFERROR(IF(WEEKDAY(C113,1)=$H$2,IF(L113=$G$3,$G$1,""),""),""),
IFERROR(INDEX($C$1:$H$2,1,MATCH(2,$C$2:$H$2,0)),"")
))</f>
        <v/>
      </c>
      <c r="M114" s="13"/>
      <c r="N114" s="13"/>
      <c r="O114" s="13"/>
      <c r="P114" s="13"/>
      <c r="Q114" s="13"/>
    </row>
    <row r="115" spans="1:17">
      <c r="A115" s="6"/>
      <c r="B115" s="6"/>
      <c r="C115" s="6"/>
      <c r="D115" s="6"/>
      <c r="E115" s="6"/>
      <c r="F115" s="6"/>
      <c r="G115" s="6"/>
      <c r="H115" s="6"/>
      <c r="I115" s="6"/>
    </row>
    <row r="116" spans="1:17">
      <c r="A116" s="6"/>
      <c r="B116" s="6"/>
      <c r="C116" s="25" t="s">
        <v>15</v>
      </c>
      <c r="D116" s="22" t="s">
        <v>16</v>
      </c>
      <c r="E116" s="22"/>
      <c r="F116" s="22"/>
      <c r="G116" s="22"/>
      <c r="H116" s="22"/>
      <c r="I116" s="6"/>
    </row>
    <row r="117" spans="1:17">
      <c r="A117" s="6"/>
      <c r="B117" s="6"/>
      <c r="C117" s="25"/>
      <c r="D117" s="22"/>
      <c r="E117" s="22"/>
      <c r="F117" s="22"/>
      <c r="G117" s="22"/>
      <c r="H117" s="22"/>
      <c r="I117" s="6"/>
    </row>
    <row r="118" spans="1:17">
      <c r="A118" s="6"/>
      <c r="B118" s="6"/>
      <c r="C118" s="26" t="s">
        <v>17</v>
      </c>
      <c r="D118" s="22" t="s">
        <v>18</v>
      </c>
      <c r="E118" s="22"/>
      <c r="F118" s="22"/>
      <c r="G118" s="22"/>
      <c r="H118" s="22"/>
      <c r="I118" s="6"/>
    </row>
    <row r="119" spans="1:17">
      <c r="A119" s="6"/>
      <c r="B119" s="6"/>
      <c r="C119" s="26"/>
      <c r="D119" s="22"/>
      <c r="E119" s="22"/>
      <c r="F119" s="22"/>
      <c r="G119" s="22"/>
      <c r="H119" s="22"/>
      <c r="I119" s="6"/>
    </row>
    <row r="120" spans="1:17">
      <c r="A120" s="6"/>
      <c r="B120" s="6"/>
      <c r="C120" s="27" t="s">
        <v>19</v>
      </c>
      <c r="D120" s="28" t="s">
        <v>20</v>
      </c>
      <c r="E120" s="28"/>
      <c r="F120" s="28"/>
      <c r="G120" s="28"/>
      <c r="H120" s="28"/>
      <c r="I120" s="6"/>
    </row>
    <row r="121" spans="1:17">
      <c r="A121" s="6"/>
      <c r="B121" s="6"/>
      <c r="C121" s="27"/>
      <c r="D121" s="28"/>
      <c r="E121" s="28"/>
      <c r="F121" s="28"/>
      <c r="G121" s="28"/>
      <c r="H121" s="28"/>
      <c r="I121" s="6"/>
    </row>
    <row r="122" spans="1:17">
      <c r="A122" s="6"/>
      <c r="B122" s="6"/>
      <c r="C122" s="21" t="s">
        <v>21</v>
      </c>
      <c r="D122" s="22" t="s">
        <v>26</v>
      </c>
      <c r="E122" s="22"/>
      <c r="F122" s="22"/>
      <c r="G122" s="22"/>
      <c r="H122" s="22"/>
      <c r="I122" s="6"/>
    </row>
    <row r="123" spans="1:17">
      <c r="A123" s="6"/>
      <c r="B123" s="6"/>
      <c r="C123" s="21"/>
      <c r="D123" s="22"/>
      <c r="E123" s="22"/>
      <c r="F123" s="22"/>
      <c r="G123" s="22"/>
      <c r="H123" s="22"/>
      <c r="I123" s="6"/>
    </row>
    <row r="124" spans="1:17" ht="13.5" customHeight="1">
      <c r="A124" s="6"/>
      <c r="B124" s="6"/>
      <c r="C124" s="22" t="s">
        <v>23</v>
      </c>
      <c r="D124" s="22"/>
      <c r="E124" s="22"/>
      <c r="F124" s="22"/>
      <c r="G124" s="22"/>
      <c r="H124" s="22"/>
      <c r="I124" s="6"/>
    </row>
    <row r="125" spans="1:17" ht="20.25" customHeight="1">
      <c r="A125" s="6"/>
      <c r="C125" s="22"/>
      <c r="D125" s="22"/>
      <c r="E125" s="22"/>
      <c r="F125" s="22"/>
      <c r="G125" s="22"/>
      <c r="H125" s="22"/>
      <c r="I125" s="6"/>
    </row>
    <row r="126" spans="1:17" ht="17.25">
      <c r="A126" s="6"/>
      <c r="B126" s="23"/>
      <c r="C126" s="23"/>
      <c r="D126" s="23"/>
      <c r="E126" s="23"/>
      <c r="F126" s="23"/>
      <c r="G126" s="23"/>
      <c r="H126" s="23"/>
      <c r="I126" s="6"/>
    </row>
    <row r="127" spans="1:17" ht="18">
      <c r="A127" s="6"/>
      <c r="B127" s="24" t="s">
        <v>24</v>
      </c>
      <c r="C127" s="24"/>
      <c r="D127" s="24"/>
      <c r="E127" s="24"/>
      <c r="F127" s="24"/>
      <c r="G127" s="24"/>
      <c r="H127" s="24"/>
      <c r="I127" s="6"/>
    </row>
    <row r="128" spans="1:17" ht="18">
      <c r="A128" s="6"/>
      <c r="B128" s="24" t="s">
        <v>25</v>
      </c>
      <c r="C128" s="24"/>
      <c r="D128" s="24"/>
      <c r="E128" s="24"/>
      <c r="F128" s="24"/>
      <c r="G128" s="24"/>
      <c r="H128" s="24"/>
      <c r="I128" s="6"/>
    </row>
    <row r="129" spans="1:17">
      <c r="A129" s="6"/>
      <c r="B129" s="20"/>
      <c r="C129" s="20"/>
      <c r="D129" s="20"/>
      <c r="E129" s="20"/>
      <c r="F129" s="20"/>
      <c r="G129" s="20"/>
      <c r="H129" s="20"/>
      <c r="I129" s="6"/>
    </row>
    <row r="130" spans="1:17" ht="7.5" customHeight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>
      <c r="A131" s="6"/>
      <c r="B131" s="29" t="s">
        <v>5</v>
      </c>
      <c r="C131" s="29"/>
      <c r="D131" s="29"/>
      <c r="E131" s="29"/>
      <c r="F131" s="29"/>
      <c r="G131" s="29"/>
      <c r="H131" s="29"/>
      <c r="I131" s="6"/>
      <c r="K131" s="4">
        <f>DATE(L89,L90+1,1)</f>
        <v>46174</v>
      </c>
      <c r="L131" s="1">
        <f>YEAR(K131)</f>
        <v>2026</v>
      </c>
    </row>
    <row r="132" spans="1:17">
      <c r="A132" s="6"/>
      <c r="B132" s="29"/>
      <c r="C132" s="29"/>
      <c r="D132" s="29"/>
      <c r="E132" s="29"/>
      <c r="F132" s="29"/>
      <c r="G132" s="29"/>
      <c r="H132" s="29"/>
      <c r="I132" s="6"/>
      <c r="L132" s="1">
        <f>MONTH(K131)</f>
        <v>6</v>
      </c>
    </row>
    <row r="133" spans="1:17">
      <c r="A133" s="6"/>
      <c r="B133" s="29"/>
      <c r="C133" s="29"/>
      <c r="D133" s="29"/>
      <c r="E133" s="29"/>
      <c r="F133" s="29"/>
      <c r="G133" s="29"/>
      <c r="H133" s="29"/>
      <c r="I133" s="6"/>
    </row>
    <row r="134" spans="1:17" ht="7.5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thickTop="1">
      <c r="A135" s="6"/>
      <c r="B135" s="6"/>
      <c r="C135" s="6"/>
      <c r="D135" s="6"/>
      <c r="E135" s="6"/>
      <c r="F135" s="6"/>
      <c r="G135" s="30" t="str">
        <f>$B$1</f>
        <v>地区２２</v>
      </c>
      <c r="H135" s="31"/>
      <c r="I135" s="6"/>
    </row>
    <row r="136" spans="1:17" ht="14.25" thickBot="1">
      <c r="A136" s="6"/>
      <c r="B136" s="6"/>
      <c r="C136" s="6"/>
      <c r="D136" s="6"/>
      <c r="E136" s="6"/>
      <c r="F136" s="6"/>
      <c r="G136" s="32"/>
      <c r="H136" s="33"/>
      <c r="I136" s="6"/>
    </row>
    <row r="137" spans="1:17" ht="15.75" customHeight="1" thickTop="1">
      <c r="A137" s="34">
        <f>K131</f>
        <v>46174</v>
      </c>
      <c r="B137" s="34"/>
      <c r="C137" s="35">
        <f>L131</f>
        <v>2026</v>
      </c>
      <c r="D137" s="36" t="str">
        <f>$K$3</f>
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</c>
      <c r="E137" s="37"/>
      <c r="F137" s="37"/>
      <c r="G137" s="37"/>
      <c r="H137" s="38"/>
      <c r="I137" s="6"/>
    </row>
    <row r="138" spans="1:17" ht="15.75" customHeight="1">
      <c r="A138" s="34"/>
      <c r="B138" s="34"/>
      <c r="C138" s="35"/>
      <c r="D138" s="39"/>
      <c r="E138" s="40"/>
      <c r="F138" s="40"/>
      <c r="G138" s="40"/>
      <c r="H138" s="41"/>
      <c r="I138" s="6"/>
    </row>
    <row r="139" spans="1:17" ht="15.75" customHeight="1">
      <c r="A139" s="6"/>
      <c r="B139" s="45" t="str">
        <f>DBCS(L132)</f>
        <v>６</v>
      </c>
      <c r="C139" s="46" t="s">
        <v>6</v>
      </c>
      <c r="D139" s="39"/>
      <c r="E139" s="40"/>
      <c r="F139" s="40"/>
      <c r="G139" s="40"/>
      <c r="H139" s="41"/>
      <c r="I139" s="6"/>
    </row>
    <row r="140" spans="1:17" ht="15.75" customHeight="1">
      <c r="A140" s="6"/>
      <c r="B140" s="45"/>
      <c r="C140" s="46"/>
      <c r="D140" s="39"/>
      <c r="E140" s="40"/>
      <c r="F140" s="40"/>
      <c r="G140" s="40"/>
      <c r="H140" s="41"/>
      <c r="I140" s="6"/>
    </row>
    <row r="141" spans="1:17" ht="15.75" customHeight="1">
      <c r="A141" s="6"/>
      <c r="B141" s="45"/>
      <c r="C141" s="46"/>
      <c r="D141" s="39"/>
      <c r="E141" s="40"/>
      <c r="F141" s="40"/>
      <c r="G141" s="40"/>
      <c r="H141" s="41"/>
      <c r="I141" s="6"/>
    </row>
    <row r="142" spans="1:17" ht="15.75" customHeight="1" thickBot="1">
      <c r="A142" s="6"/>
      <c r="B142" s="45"/>
      <c r="C142" s="46"/>
      <c r="D142" s="42"/>
      <c r="E142" s="43"/>
      <c r="F142" s="43"/>
      <c r="G142" s="43"/>
      <c r="H142" s="44"/>
      <c r="I142" s="6"/>
    </row>
    <row r="143" spans="1:17" ht="15" thickTop="1" thickBot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customHeight="1" thickBot="1">
      <c r="A144" s="6"/>
      <c r="B144" s="8" t="s">
        <v>7</v>
      </c>
      <c r="C144" s="9" t="s">
        <v>8</v>
      </c>
      <c r="D144" s="9" t="s">
        <v>9</v>
      </c>
      <c r="E144" s="9" t="s">
        <v>10</v>
      </c>
      <c r="F144" s="9" t="s">
        <v>11</v>
      </c>
      <c r="G144" s="9" t="s">
        <v>12</v>
      </c>
      <c r="H144" s="9" t="s">
        <v>13</v>
      </c>
      <c r="I144" s="6"/>
      <c r="K144" s="1" t="s">
        <v>14</v>
      </c>
      <c r="L144" s="1" t="s">
        <v>8</v>
      </c>
      <c r="M144" s="1" t="s">
        <v>9</v>
      </c>
      <c r="N144" s="1" t="s">
        <v>10</v>
      </c>
      <c r="O144" s="1" t="s">
        <v>11</v>
      </c>
      <c r="P144" s="1" t="s">
        <v>12</v>
      </c>
      <c r="Q144" s="1" t="s">
        <v>13</v>
      </c>
    </row>
    <row r="145" spans="1:17" ht="33.75" customHeight="1">
      <c r="A145" s="6"/>
      <c r="B145" s="10" t="str">
        <f>IF(A137-(WEEKDAY(A137)-1)&lt;K131,"",A137-(WEEKDAY(A137)-1))</f>
        <v/>
      </c>
      <c r="C145" s="10">
        <f>IF(A137-(WEEKDAY(A137)-2)&lt;K131,"",A137-(WEEKDAY(A137)-2))</f>
        <v>46174</v>
      </c>
      <c r="D145" s="10">
        <f>IF(A137-(WEEKDAY(A137)-3)&lt;K131,"",A137-(WEEKDAY(A137)-3))</f>
        <v>46175</v>
      </c>
      <c r="E145" s="10">
        <f>IF(A137-(WEEKDAY(A137)-4)&lt;K131,"",A137-(WEEKDAY(A137)-4))</f>
        <v>46176</v>
      </c>
      <c r="F145" s="10">
        <f>IF(A137-(WEEKDAY(A137)-5)&lt;K131,"",A137-(WEEKDAY(A137)-5))</f>
        <v>46177</v>
      </c>
      <c r="G145" s="10">
        <f>IF(A137-(WEEKDAY(A137)-6)&lt;K131,"",A137-(WEEKDAY(A137)-6))</f>
        <v>46178</v>
      </c>
      <c r="H145" s="10">
        <f>IF(A137-(WEEKDAY(A137)-7)&lt;K131,"",A137-(WEEKDAY(A137)-7))</f>
        <v>46179</v>
      </c>
      <c r="I145" s="6"/>
      <c r="K145" s="11" t="str">
        <f>IFERROR(IF(MOD(DAY(B145),7)=0,QUOTIENT(DAY(B145),7),QUOTIENT(DAY(B145),7)+1),"")</f>
        <v/>
      </c>
      <c r="L145" s="11">
        <f t="shared" ref="L145:Q145" si="42">IFERROR(IF(MOD(DAY(C145),7)=0,QUOTIENT(DAY(C145),7),QUOTIENT(DAY(C145),7)+1),"")</f>
        <v>1</v>
      </c>
      <c r="M145" s="11">
        <f t="shared" si="42"/>
        <v>1</v>
      </c>
      <c r="N145" s="11">
        <f t="shared" si="42"/>
        <v>1</v>
      </c>
      <c r="O145" s="11">
        <f t="shared" si="42"/>
        <v>1</v>
      </c>
      <c r="P145" s="11">
        <f t="shared" si="42"/>
        <v>1</v>
      </c>
      <c r="Q145" s="11">
        <f t="shared" si="42"/>
        <v>1</v>
      </c>
    </row>
    <row r="146" spans="1:17" ht="33.75" customHeight="1" thickBot="1">
      <c r="A146" s="6"/>
      <c r="B146" s="12" t="str">
        <f>K146</f>
        <v/>
      </c>
      <c r="C146" s="12" t="str">
        <f t="shared" ref="C146:H146" si="43">L146</f>
        <v>紙・衣</v>
      </c>
      <c r="D146" s="12" t="str">
        <f t="shared" si="43"/>
        <v/>
      </c>
      <c r="E146" s="12" t="str">
        <f t="shared" si="43"/>
        <v>燃</v>
      </c>
      <c r="F146" s="12" t="str">
        <f t="shared" si="43"/>
        <v>び</v>
      </c>
      <c r="G146" s="12" t="str">
        <f t="shared" si="43"/>
        <v/>
      </c>
      <c r="H146" s="12" t="str">
        <f t="shared" si="43"/>
        <v>燃</v>
      </c>
      <c r="I146" s="6"/>
      <c r="K146" s="13" t="str">
        <f>IF(B145="","",
IF(IFERROR(INDEX($C$1:$H$2,1,MATCH(1,$C$2:$H$2,0)), "")=$G$1,
    IFERROR( IF(WEEKDAY(B145,1)=$H$2, IF(K145=$G$3,$G$1,""),""),""),
  IFERROR(INDEX($C$1:$H$2,1,MATCH(1,$C$2:$H$2,0)),"")
))</f>
        <v/>
      </c>
      <c r="L146" s="13" t="str">
        <f>IF(C145="","",
IF(IFERROR(INDEX($C$1:$H$2,1,MATCH(2,$C$2:$H$2,0)),"")=$G$1,
IFERROR(IF(WEEKDAY(C145,1)=$H$2,IF(L145=$G$3,$G$1,""),""),""),
IFERROR(INDEX($C$1:$H$2,1,MATCH(2,$C$2:$H$2,0)),"")
))</f>
        <v>紙・衣</v>
      </c>
      <c r="M146" s="13" t="str">
        <f>IF(D145="","",
IF(IFERROR(INDEX($C$1:$H$2,1,MATCH(3,$C$2:$H$2,0)),"")=$G$1,
IFERROR(IF(WEEKDAY(D145,1)=$H$2,IF(M145=$G$3,$G$1,""),""),""),
IFERROR(INDEX($C$1:$H$2,1,MATCH(3,$C$2:$H$2,0)),"")
))</f>
        <v/>
      </c>
      <c r="N146" s="13" t="str">
        <f>IF(E145="","",
IF(IFERROR(INDEX($C$1:$H$2,1,MATCH(4,$C$2:$H$2,0)),"")=$G$1,
IFERROR(IF(WEEKDAY(E145,1)=$H$2,IF(N145=$G$3,$G$1,""),""),""),
IFERROR(INDEX($C$1:$H$2,1,MATCH(4,$C$2:$H$2,0)),"")
))</f>
        <v>燃</v>
      </c>
      <c r="O146" s="13" t="str">
        <f>IF(F145="","",
IF(IFERROR(INDEX($C$1:$H$2,1,MATCH(5,$C$2:$H$2,0)),"")=$G$1,
IFERROR(IF(WEEKDAY(F145,1)=$H$2,IF(O145=$G$3,$G$1,""),""),""),
IFERROR(INDEX($C$1:$H$2,1,MATCH(5,$C$2:$H$2,0)),"")
))</f>
        <v>び</v>
      </c>
      <c r="P146" s="13" t="str">
        <f>IF(G145="","",
IF(IFERROR(INDEX($C$1:$H$2,1,MATCH(6,$C$2:$H$2,0)),"")=$G$1,
IFERROR(IF(WEEKDAY(G145,1)=$H$2,IF(P145=$G$3,$G$1,""),""),""),
IFERROR(INDEX($C$1:$H$2,1,MATCH(6,$C$2:$H$2,0)),"")
))</f>
        <v/>
      </c>
      <c r="Q146" s="13" t="str">
        <f>IF(H145="","",
IF(IFERROR(INDEX($C$1:$H$2,1,MATCH(7,$C$2:$H$2,0)),"")=$G$1,
IFERROR(IF(WEEKDAY(H145,1)=$H$2,IF(Q145=$G$3,$G$1,""),""),""),
IFERROR(INDEX($C$1:$H$2,1,MATCH(7,$C$2:$H$2,0)),"")
))</f>
        <v>燃</v>
      </c>
    </row>
    <row r="147" spans="1:17" ht="33.75" customHeight="1">
      <c r="A147" s="6"/>
      <c r="B147" s="10">
        <f>H145+1</f>
        <v>46180</v>
      </c>
      <c r="C147" s="10">
        <f>B147+1</f>
        <v>46181</v>
      </c>
      <c r="D147" s="10">
        <f t="shared" ref="D147:H147" si="44">C147+1</f>
        <v>46182</v>
      </c>
      <c r="E147" s="10">
        <f t="shared" si="44"/>
        <v>46183</v>
      </c>
      <c r="F147" s="10">
        <f t="shared" si="44"/>
        <v>46184</v>
      </c>
      <c r="G147" s="10">
        <f t="shared" si="44"/>
        <v>46185</v>
      </c>
      <c r="H147" s="10">
        <f t="shared" si="44"/>
        <v>46186</v>
      </c>
      <c r="I147" s="6"/>
      <c r="K147" s="11">
        <f t="shared" ref="K147:Q147" si="45">IFERROR(IF(MOD(DAY(B147),7)=0,QUOTIENT(DAY(B147),7),QUOTIENT(DAY(B147),7)+1),"")</f>
        <v>1</v>
      </c>
      <c r="L147" s="11">
        <f t="shared" si="45"/>
        <v>2</v>
      </c>
      <c r="M147" s="11">
        <f t="shared" si="45"/>
        <v>2</v>
      </c>
      <c r="N147" s="11">
        <f t="shared" si="45"/>
        <v>2</v>
      </c>
      <c r="O147" s="11">
        <f t="shared" si="45"/>
        <v>2</v>
      </c>
      <c r="P147" s="11">
        <f t="shared" si="45"/>
        <v>2</v>
      </c>
      <c r="Q147" s="11">
        <f t="shared" si="45"/>
        <v>2</v>
      </c>
    </row>
    <row r="148" spans="1:17" ht="33.75" customHeight="1" thickBot="1">
      <c r="A148" s="6"/>
      <c r="B148" s="12" t="str">
        <f t="shared" ref="B148:H148" si="46">K148</f>
        <v/>
      </c>
      <c r="C148" s="12" t="str">
        <f t="shared" si="46"/>
        <v>紙・衣</v>
      </c>
      <c r="D148" s="12" t="str">
        <f t="shared" si="46"/>
        <v>小・危</v>
      </c>
      <c r="E148" s="12" t="str">
        <f t="shared" si="46"/>
        <v>燃</v>
      </c>
      <c r="F148" s="12" t="str">
        <f t="shared" si="46"/>
        <v>び</v>
      </c>
      <c r="G148" s="12" t="str">
        <f t="shared" si="46"/>
        <v/>
      </c>
      <c r="H148" s="12" t="str">
        <f t="shared" si="46"/>
        <v>燃</v>
      </c>
      <c r="I148" s="6"/>
      <c r="K148" s="13" t="str">
        <f>IF(B147="","",
IF(IFERROR(INDEX($C$1:$H$2,1,MATCH(1,$C$2:$H$2,0)), "")=$G$1,
    IFERROR( IF(WEEKDAY(B147,1)=$H$2, IF(K147=$G$3,$G$1,""),""),""),
  IFERROR(INDEX($C$1:$H$2,1,MATCH(1,$C$2:$H$2,0)),"")
))</f>
        <v/>
      </c>
      <c r="L148" s="13" t="str">
        <f>IF(C147="","",
IF(IFERROR(INDEX($C$1:$H$2,1,MATCH(2,$C$2:$H$2,0)),"")=$G$1,
IFERROR(IF(WEEKDAY(C147,1)=$H$2,IF(L147=$G$3,$G$1,""),""),""),
IFERROR(INDEX($C$1:$H$2,1,MATCH(2,$C$2:$H$2,0)),"")
))</f>
        <v>紙・衣</v>
      </c>
      <c r="M148" s="13" t="str">
        <f>IF(D147="","",
IF(IFERROR(INDEX($C$1:$H$2,1,MATCH(3,$C$2:$H$2,0)),"")=$G$1,
IFERROR(IF(WEEKDAY(D147,1)=$H$2,IF(M147=$G$3,$G$1,""),""),""),
IFERROR(INDEX($C$1:$H$2,1,MATCH(3,$C$2:$H$2,0)),"")
))</f>
        <v>小・危</v>
      </c>
      <c r="N148" s="13" t="str">
        <f>IF(E147="","",
IF(IFERROR(INDEX($C$1:$H$2,1,MATCH(4,$C$2:$H$2,0)),"")=$G$1,
IFERROR(IF(WEEKDAY(E147,1)=$H$2,IF(N147=$G$3,$G$1,""),""),""),
IFERROR(INDEX($C$1:$H$2,1,MATCH(4,$C$2:$H$2,0)),"")
))</f>
        <v>燃</v>
      </c>
      <c r="O148" s="13" t="str">
        <f>IF(F147="","",
IF(IFERROR(INDEX($C$1:$H$2,1,MATCH(5,$C$2:$H$2,0)),"")=$G$1,
IFERROR(IF(WEEKDAY(F147,1)=$H$2,IF(O147=$G$3,$G$1,""),""),""),
IFERROR(INDEX($C$1:$H$2,1,MATCH(5,$C$2:$H$2,0)),"")
))</f>
        <v>び</v>
      </c>
      <c r="P148" s="13" t="str">
        <f>IF(G147="","",
IF(IFERROR(INDEX($C$1:$H$2,1,MATCH(6,$C$2:$H$2,0)),"")=$G$1,
IFERROR(IF(WEEKDAY(G147,1)=$H$2,IF(P147=$G$3,$G$1,""),""),""),
IFERROR(INDEX($C$1:$H$2,1,MATCH(6,$C$2:$H$2,0)),"")
))</f>
        <v/>
      </c>
      <c r="Q148" s="13" t="str">
        <f>IF(H147="","",
IF(IFERROR(INDEX($C$1:$H$2,1,MATCH(7,$C$2:$H$2,0)),"")=$G$1,
IFERROR(IF(WEEKDAY(H147,1)=$H$2,IF(Q147=$G$3,$G$1,""),""),""),
IFERROR(INDEX($C$1:$H$2,1,MATCH(7,$C$2:$H$2,0)),"")
))</f>
        <v>燃</v>
      </c>
    </row>
    <row r="149" spans="1:17" ht="33.75" customHeight="1">
      <c r="A149" s="6"/>
      <c r="B149" s="10">
        <f>B147+7</f>
        <v>46187</v>
      </c>
      <c r="C149" s="10">
        <f t="shared" ref="C149:H149" si="47">C147+7</f>
        <v>46188</v>
      </c>
      <c r="D149" s="10">
        <f t="shared" si="47"/>
        <v>46189</v>
      </c>
      <c r="E149" s="10">
        <f t="shared" si="47"/>
        <v>46190</v>
      </c>
      <c r="F149" s="10">
        <f t="shared" si="47"/>
        <v>46191</v>
      </c>
      <c r="G149" s="10">
        <f t="shared" si="47"/>
        <v>46192</v>
      </c>
      <c r="H149" s="10">
        <f t="shared" si="47"/>
        <v>46193</v>
      </c>
      <c r="I149" s="6"/>
      <c r="K149" s="11">
        <f t="shared" ref="K149:Q149" si="48">IFERROR(IF(MOD(DAY(B149),7)=0,QUOTIENT(DAY(B149),7),QUOTIENT(DAY(B149),7)+1),"")</f>
        <v>2</v>
      </c>
      <c r="L149" s="11">
        <f t="shared" si="48"/>
        <v>3</v>
      </c>
      <c r="M149" s="11">
        <f t="shared" si="48"/>
        <v>3</v>
      </c>
      <c r="N149" s="11">
        <f t="shared" si="48"/>
        <v>3</v>
      </c>
      <c r="O149" s="11">
        <f t="shared" si="48"/>
        <v>3</v>
      </c>
      <c r="P149" s="11">
        <f t="shared" si="48"/>
        <v>3</v>
      </c>
      <c r="Q149" s="11">
        <f t="shared" si="48"/>
        <v>3</v>
      </c>
    </row>
    <row r="150" spans="1:17" ht="33.75" customHeight="1" thickBot="1">
      <c r="A150" s="6"/>
      <c r="B150" s="12" t="str">
        <f t="shared" ref="B150:H150" si="49">K150</f>
        <v/>
      </c>
      <c r="C150" s="12" t="str">
        <f t="shared" si="49"/>
        <v>紙・衣</v>
      </c>
      <c r="D150" s="12" t="str">
        <f t="shared" si="49"/>
        <v/>
      </c>
      <c r="E150" s="12" t="str">
        <f t="shared" si="49"/>
        <v>燃</v>
      </c>
      <c r="F150" s="12" t="str">
        <f t="shared" si="49"/>
        <v>び</v>
      </c>
      <c r="G150" s="12" t="str">
        <f t="shared" si="49"/>
        <v/>
      </c>
      <c r="H150" s="12" t="str">
        <f t="shared" si="49"/>
        <v>燃</v>
      </c>
      <c r="I150" s="6"/>
      <c r="K150" s="13" t="str">
        <f>IF(B149="","",
IF(IFERROR(INDEX($C$1:$H$2,1,MATCH(1,$C$2:$H$2,0)), "")=$G$1,
    IFERROR( IF(WEEKDAY(B149,1)=$H$2, IF(K149=$G$3,$G$1,""),""),""),
  IFERROR(INDEX($C$1:$H$2,1,MATCH(1,$C$2:$H$2,0)),"")
))</f>
        <v/>
      </c>
      <c r="L150" s="13" t="str">
        <f>IF(C149="","",
IF(IFERROR(INDEX($C$1:$H$2,1,MATCH(2,$C$2:$H$2,0)),"")=$G$1,
IFERROR(IF(WEEKDAY(C149,1)=$H$2,IF(L149=$G$3,$G$1,""),""),""),
IFERROR(INDEX($C$1:$H$2,1,MATCH(2,$C$2:$H$2,0)),"")
))</f>
        <v>紙・衣</v>
      </c>
      <c r="M150" s="13" t="str">
        <f>IF(D149="","",
IF(IFERROR(INDEX($C$1:$H$2,1,MATCH(3,$C$2:$H$2,0)),"")=$G$1,
IFERROR(IF(WEEKDAY(D149,1)=$H$2,IF(M149=$G$3,$G$1,""),""),""),
IFERROR(INDEX($C$1:$H$2,1,MATCH(3,$C$2:$H$2,0)),"")
))</f>
        <v/>
      </c>
      <c r="N150" s="13" t="str">
        <f>IF(E149="","",
IF(IFERROR(INDEX($C$1:$H$2,1,MATCH(4,$C$2:$H$2,0)),"")=$G$1,
IFERROR(IF(WEEKDAY(E149,1)=$H$2,IF(N149=$G$3,$G$1,""),""),""),
IFERROR(INDEX($C$1:$H$2,1,MATCH(4,$C$2:$H$2,0)),"")
))</f>
        <v>燃</v>
      </c>
      <c r="O150" s="13" t="str">
        <f>IF(F149="","",
IF(IFERROR(INDEX($C$1:$H$2,1,MATCH(5,$C$2:$H$2,0)),"")=$G$1,
IFERROR(IF(WEEKDAY(F149,1)=$H$2,IF(O149=$G$3,$G$1,""),""),""),
IFERROR(INDEX($C$1:$H$2,1,MATCH(5,$C$2:$H$2,0)),"")
))</f>
        <v>び</v>
      </c>
      <c r="P150" s="13" t="str">
        <f>IF(G149="","",
IF(IFERROR(INDEX($C$1:$H$2,1,MATCH(6,$C$2:$H$2,0)),"")=$G$1,
IFERROR(IF(WEEKDAY(G149,1)=$H$2,IF(P149=$G$3,$G$1,""),""),""),
IFERROR(INDEX($C$1:$H$2,1,MATCH(6,$C$2:$H$2,0)),"")
))</f>
        <v/>
      </c>
      <c r="Q150" s="13" t="str">
        <f>IF(H149="","",
IF(IFERROR(INDEX($C$1:$H$2,1,MATCH(7,$C$2:$H$2,0)),"")=$G$1,
IFERROR(IF(WEEKDAY(H149,1)=$H$2,IF(Q149=$G$3,$G$1,""),""),""),
IFERROR(INDEX($C$1:$H$2,1,MATCH(7,$C$2:$H$2,0)),"")
))</f>
        <v>燃</v>
      </c>
    </row>
    <row r="151" spans="1:17" ht="33.75" customHeight="1">
      <c r="A151" s="6"/>
      <c r="B151" s="10">
        <f>B149+7</f>
        <v>46194</v>
      </c>
      <c r="C151" s="10">
        <f t="shared" ref="C151:H151" si="50">C149+7</f>
        <v>46195</v>
      </c>
      <c r="D151" s="10">
        <f t="shared" si="50"/>
        <v>46196</v>
      </c>
      <c r="E151" s="10">
        <f t="shared" si="50"/>
        <v>46197</v>
      </c>
      <c r="F151" s="10">
        <f t="shared" si="50"/>
        <v>46198</v>
      </c>
      <c r="G151" s="10">
        <f t="shared" si="50"/>
        <v>46199</v>
      </c>
      <c r="H151" s="10">
        <f t="shared" si="50"/>
        <v>46200</v>
      </c>
      <c r="I151" s="6"/>
      <c r="K151" s="11">
        <f t="shared" ref="K151:Q151" si="51">IFERROR(IF(MOD(DAY(B151),7)=0,QUOTIENT(DAY(B151),7),QUOTIENT(DAY(B151),7)+1),"")</f>
        <v>3</v>
      </c>
      <c r="L151" s="11">
        <f t="shared" si="51"/>
        <v>4</v>
      </c>
      <c r="M151" s="11">
        <f t="shared" si="51"/>
        <v>4</v>
      </c>
      <c r="N151" s="11">
        <f t="shared" si="51"/>
        <v>4</v>
      </c>
      <c r="O151" s="11">
        <f t="shared" si="51"/>
        <v>4</v>
      </c>
      <c r="P151" s="11">
        <f t="shared" si="51"/>
        <v>4</v>
      </c>
      <c r="Q151" s="11">
        <f t="shared" si="51"/>
        <v>4</v>
      </c>
    </row>
    <row r="152" spans="1:17" ht="33.75" customHeight="1" thickBot="1">
      <c r="A152" s="6"/>
      <c r="B152" s="12" t="str">
        <f t="shared" ref="B152:H152" si="52">K152</f>
        <v/>
      </c>
      <c r="C152" s="12" t="str">
        <f t="shared" si="52"/>
        <v>紙・衣</v>
      </c>
      <c r="D152" s="12" t="str">
        <f t="shared" si="52"/>
        <v/>
      </c>
      <c r="E152" s="12" t="str">
        <f t="shared" si="52"/>
        <v>燃</v>
      </c>
      <c r="F152" s="12" t="str">
        <f t="shared" si="52"/>
        <v>び</v>
      </c>
      <c r="G152" s="12" t="str">
        <f t="shared" si="52"/>
        <v/>
      </c>
      <c r="H152" s="12" t="str">
        <f t="shared" si="52"/>
        <v>燃</v>
      </c>
      <c r="I152" s="6"/>
      <c r="K152" s="13" t="str">
        <f>IF(B151="","",
IF(IFERROR(INDEX($C$1:$H$2,1,MATCH(1,$C$2:$H$2,0)), "")=$G$1,
    IFERROR( IF(WEEKDAY(B151,1)=$H$2, IF(K151=$G$3,$G$1,""),""),""),
  IFERROR(INDEX($C$1:$H$2,1,MATCH(1,$C$2:$H$2,0)),"")
))</f>
        <v/>
      </c>
      <c r="L152" s="13" t="str">
        <f>IF(C151="","",
IF(IFERROR(INDEX($C$1:$H$2,1,MATCH(2,$C$2:$H$2,0)),"")=$G$1,
IFERROR(IF(WEEKDAY(C151,1)=$H$2,IF(L151=$G$3,$G$1,""),""),""),
IFERROR(INDEX($C$1:$H$2,1,MATCH(2,$C$2:$H$2,0)),"")
))</f>
        <v>紙・衣</v>
      </c>
      <c r="M152" s="13" t="str">
        <f>IF(D151="","",
IF(IFERROR(INDEX($C$1:$H$2,1,MATCH(3,$C$2:$H$2,0)),"")=$G$1,
IFERROR(IF(WEEKDAY(D151,1)=$H$2,IF(M151=$G$3,$G$1,""),""),""),
IFERROR(INDEX($C$1:$H$2,1,MATCH(3,$C$2:$H$2,0)),"")
))</f>
        <v/>
      </c>
      <c r="N152" s="13" t="str">
        <f>IF(E151="","",
IF(IFERROR(INDEX($C$1:$H$2,1,MATCH(4,$C$2:$H$2,0)),"")=$G$1,
IFERROR(IF(WEEKDAY(E151,1)=$H$2,IF(N151=$G$3,$G$1,""),""),""),
IFERROR(INDEX($C$1:$H$2,1,MATCH(4,$C$2:$H$2,0)),"")
))</f>
        <v>燃</v>
      </c>
      <c r="O152" s="13" t="str">
        <f>IF(F151="","",
IF(IFERROR(INDEX($C$1:$H$2,1,MATCH(5,$C$2:$H$2,0)),"")=$G$1,
IFERROR(IF(WEEKDAY(F151,1)=$H$2,IF(O151=$G$3,$G$1,""),""),""),
IFERROR(INDEX($C$1:$H$2,1,MATCH(5,$C$2:$H$2,0)),"")
))</f>
        <v>び</v>
      </c>
      <c r="P152" s="13" t="str">
        <f>IF(G151="","",
IF(IFERROR(INDEX($C$1:$H$2,1,MATCH(6,$C$2:$H$2,0)),"")=$G$1,
IFERROR(IF(WEEKDAY(G151,1)=$H$2,IF(P151=$G$3,$G$1,""),""),""),
IFERROR(INDEX($C$1:$H$2,1,MATCH(6,$C$2:$H$2,0)),"")
))</f>
        <v/>
      </c>
      <c r="Q152" s="13" t="str">
        <f>IF(H151="","",
IF(IFERROR(INDEX($C$1:$H$2,1,MATCH(7,$C$2:$H$2,0)),"")=$G$1,
IFERROR(IF(WEEKDAY(H151,1)=$H$2,IF(Q151=$G$3,$G$1,""),""),""),
IFERROR(INDEX($C$1:$H$2,1,MATCH(7,$C$2:$H$2,0)),"")
))</f>
        <v>燃</v>
      </c>
    </row>
    <row r="153" spans="1:17" ht="33.75" customHeight="1">
      <c r="A153" s="6"/>
      <c r="B153" s="10">
        <f>IFERROR(IF(B151+7&lt;DATE(L131,L132+1,1),B151+7,""),"")</f>
        <v>46201</v>
      </c>
      <c r="C153" s="10">
        <f>IFERROR(IF(C151+7&lt;DATE(L131,L132+1,1),C151+7,""),"")</f>
        <v>46202</v>
      </c>
      <c r="D153" s="10">
        <f>IFERROR(IF(D151+7&lt;DATE(L131,L132+1,1),D151+7,""),"")</f>
        <v>46203</v>
      </c>
      <c r="E153" s="10" t="str">
        <f>IFERROR(IF(E151+7&lt;DATE(L131,L132+1,1),E151+7,""),"")</f>
        <v/>
      </c>
      <c r="F153" s="10" t="str">
        <f>IFERROR(IF(F151+7&lt;DATE(L131,L132+1,1),F151+7,""),"")</f>
        <v/>
      </c>
      <c r="G153" s="10" t="str">
        <f>IFERROR(IF(G151+7&lt;DATE(L131,L132+1,1),G151+7,""),"")</f>
        <v/>
      </c>
      <c r="H153" s="10" t="str">
        <f>IFERROR(IF(H151+7&lt;DATE(L131,L132+1,1),H151+7,""),"")</f>
        <v/>
      </c>
      <c r="I153" s="6"/>
      <c r="K153" s="11">
        <f>IFERROR(IF(MOD(DAY(B153),7)=0,QUOTIENT(DAY(B153),7),QUOTIENT(DAY(B153),7)+1),"")</f>
        <v>4</v>
      </c>
      <c r="L153" s="11">
        <f>IFERROR(IF(MOD(DAY(C153),7)=0,QUOTIENT(DAY(C153),7),QUOTIENT(DAY(C153),7)+1),"")</f>
        <v>5</v>
      </c>
      <c r="M153" s="11">
        <f t="shared" ref="M153:Q153" si="53">IFERROR(IF(MOD(DAY(D153),7)=0,QUOTIENT(DAY(D153),7),QUOTIENT(DAY(D153),7)+1),"")</f>
        <v>5</v>
      </c>
      <c r="N153" s="11" t="str">
        <f t="shared" si="53"/>
        <v/>
      </c>
      <c r="O153" s="11" t="str">
        <f t="shared" si="53"/>
        <v/>
      </c>
      <c r="P153" s="11" t="str">
        <f t="shared" si="53"/>
        <v/>
      </c>
      <c r="Q153" s="11" t="str">
        <f t="shared" si="53"/>
        <v/>
      </c>
    </row>
    <row r="154" spans="1:17" ht="33.75" customHeight="1" thickBot="1">
      <c r="A154" s="6"/>
      <c r="B154" s="12" t="str">
        <f t="shared" ref="B154:H154" si="54">K154</f>
        <v/>
      </c>
      <c r="C154" s="12" t="str">
        <f t="shared" si="54"/>
        <v>紙・衣</v>
      </c>
      <c r="D154" s="12" t="str">
        <f t="shared" si="54"/>
        <v/>
      </c>
      <c r="E154" s="12" t="str">
        <f t="shared" si="54"/>
        <v/>
      </c>
      <c r="F154" s="12" t="str">
        <f t="shared" si="54"/>
        <v/>
      </c>
      <c r="G154" s="12" t="str">
        <f t="shared" si="54"/>
        <v/>
      </c>
      <c r="H154" s="12" t="str">
        <f t="shared" si="54"/>
        <v/>
      </c>
      <c r="I154" s="6"/>
      <c r="K154" s="13" t="str">
        <f>IF(B153="","",
IF(IFERROR(INDEX($C$1:$H$2,1,MATCH(1,$C$2:$H$2,0)), "")=$G$1,
    IFERROR( IF(WEEKDAY(B153,1)=$H$2, IF(K153=$G$3,$G$1,""),""),""),
  IFERROR(INDEX($C$1:$H$2,1,MATCH(1,$C$2:$H$2,0)),"")
))</f>
        <v/>
      </c>
      <c r="L154" s="13" t="str">
        <f>IF(C153="","",
IF(IFERROR(INDEX($C$1:$H$2,1,MATCH(2,$C$2:$H$2,0)),"")=$G$1,
IFERROR(IF(WEEKDAY(C153,1)=$H$2,IF(L153=$G$3,$G$1,""),""),""),
IFERROR(INDEX($C$1:$H$2,1,MATCH(2,$C$2:$H$2,0)),"")
))</f>
        <v>紙・衣</v>
      </c>
      <c r="M154" s="13" t="str">
        <f>IF(D153="","",
IF(IFERROR(INDEX($C$1:$H$2,1,MATCH(3,$C$2:$H$2,0)),"")=$G$1,
IFERROR(IF(WEEKDAY(D153,1)=$H$2,IF(M153=$G$3,$G$1,""),""),""),
IFERROR(INDEX($C$1:$H$2,1,MATCH(3,$C$2:$H$2,0)),"")
))</f>
        <v/>
      </c>
      <c r="N154" s="13" t="str">
        <f>IF(E153="","",
IF(IFERROR(INDEX($C$1:$H$2,1,MATCH(4,$C$2:$H$2,0)),"")=$G$1,
IFERROR(IF(WEEKDAY(E153,1)=$H$2,IF(N153=$G$3,$G$1,""),""),""),
IFERROR(INDEX($C$1:$H$2,1,MATCH(4,$C$2:$H$2,0)),"")
))</f>
        <v/>
      </c>
      <c r="O154" s="13" t="str">
        <f>IF(F153="","",
IF(IFERROR(INDEX($C$1:$H$2,1,MATCH(5,$C$2:$H$2,0)),"")=$G$1,
IFERROR(IF(WEEKDAY(F153,1)=$H$2,IF(O153=$G$3,$G$1,""),""),""),
IFERROR(INDEX($C$1:$H$2,1,MATCH(5,$C$2:$H$2,0)),"")
))</f>
        <v/>
      </c>
      <c r="P154" s="13" t="str">
        <f>IF(G153="","",
IF(IFERROR(INDEX($C$1:$H$2,1,MATCH(6,$C$2:$H$2,0)),"")=$G$1,
IFERROR(IF(WEEKDAY(G153,1)=$H$2,IF(P153=$G$3,$G$1,""),""),""),
IFERROR(INDEX($C$1:$H$2,1,MATCH(6,$C$2:$H$2,0)),"")
))</f>
        <v/>
      </c>
      <c r="Q154" s="13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customHeight="1">
      <c r="A155" s="6"/>
      <c r="B155" s="10" t="str">
        <f>IFERROR(IF(B153+7&lt;DATE(L131,L132+1,1),B153+7,""),"")</f>
        <v/>
      </c>
      <c r="C155" s="10" t="str">
        <f>IFERROR(IF(C153+7&lt;DATE(L131,L132+1,1),C153+7,""),"")</f>
        <v/>
      </c>
      <c r="D155" s="10"/>
      <c r="E155" s="10"/>
      <c r="F155" s="10"/>
      <c r="G155" s="10"/>
      <c r="H155" s="10"/>
      <c r="I155" s="6"/>
      <c r="K155" s="11" t="str">
        <f>IFERROR(IF(MOD(DAY(B155),7)=0,QUOTIENT(DAY(B155),7),QUOTIENT(DAY(B155),7)+1),"")</f>
        <v/>
      </c>
      <c r="L155" s="11" t="str">
        <f>IFERROR(IF(MOD(DAY(C155),7)=0,QUOTIENT(DAY(C155),7),QUOTIENT(DAY(C155),7)+1),"")</f>
        <v/>
      </c>
      <c r="M155" s="11"/>
      <c r="N155" s="11"/>
      <c r="O155" s="11"/>
      <c r="P155" s="11"/>
      <c r="Q155" s="11"/>
    </row>
    <row r="156" spans="1:17" ht="33.75" customHeight="1" thickBot="1">
      <c r="A156" s="6"/>
      <c r="B156" s="12" t="str">
        <f t="shared" ref="B156:C156" si="55">K156</f>
        <v/>
      </c>
      <c r="C156" s="12" t="str">
        <f t="shared" si="55"/>
        <v/>
      </c>
      <c r="D156" s="12" t="str">
        <f>IF(D155="","",IFERROR(INDEX($C$1:$H$2,1,MATCH(3,$C$2:$H$2,0)),""))</f>
        <v/>
      </c>
      <c r="E156" s="12" t="str">
        <f>IF(E155="","",IFERROR(INDEX($C$1:$H$2,1,MATCH(4,$C$2:$H$2,0)),""))</f>
        <v/>
      </c>
      <c r="F156" s="12" t="str">
        <f>IF(F155="","",IFERROR(INDEX($C$1:$H$2,1,MATCH(5,$C$2:$H$2,0)),""))</f>
        <v/>
      </c>
      <c r="G156" s="12" t="str">
        <f>IF(G155="","",IFERROR(INDEX($C$1:$H$2,1,MATCH(6,$C$2:$H$2,0)),""))</f>
        <v/>
      </c>
      <c r="H156" s="12" t="str">
        <f>IF(H155="","",IFERROR(INDEX($C$1:$H$2,1,MATCH(7,$C$2:$H$2,0)),""))</f>
        <v/>
      </c>
      <c r="I156" s="6"/>
      <c r="K156" s="13" t="str">
        <f>IF(B155="","",
IF(IFERROR(INDEX($C$1:$H$2,1,MATCH(1,$C$2:$H$2,0)), "")=$G$1,
    IFERROR( IF(WEEKDAY(B155,1)=$H$2, IF(K155=$G$3,$G$1,""),""),""),
  IFERROR(INDEX($C$1:$H$2,1,MATCH(1,$C$2:$H$2,0)),"")
))</f>
        <v/>
      </c>
      <c r="L156" s="13" t="str">
        <f>IF(C155="","",
IF(IFERROR(INDEX($C$1:$H$2,1,MATCH(2,$C$2:$H$2,0)),"")=$G$1,
IFERROR(IF(WEEKDAY(C155,1)=$H$2,IF(L155=$G$3,$G$1,""),""),""),
IFERROR(INDEX($C$1:$H$2,1,MATCH(2,$C$2:$H$2,0)),"")
))</f>
        <v/>
      </c>
      <c r="M156" s="13"/>
      <c r="N156" s="13"/>
      <c r="O156" s="13"/>
      <c r="P156" s="13"/>
      <c r="Q156" s="13"/>
    </row>
    <row r="157" spans="1:17">
      <c r="A157" s="6"/>
      <c r="B157" s="6"/>
      <c r="C157" s="6"/>
      <c r="D157" s="6"/>
      <c r="E157" s="6"/>
      <c r="F157" s="6"/>
      <c r="G157" s="6"/>
      <c r="H157" s="6"/>
      <c r="I157" s="6"/>
    </row>
    <row r="158" spans="1:17">
      <c r="A158" s="6"/>
      <c r="B158" s="6"/>
      <c r="C158" s="25" t="s">
        <v>15</v>
      </c>
      <c r="D158" s="22" t="s">
        <v>16</v>
      </c>
      <c r="E158" s="22"/>
      <c r="F158" s="22"/>
      <c r="G158" s="22"/>
      <c r="H158" s="22"/>
      <c r="I158" s="6"/>
    </row>
    <row r="159" spans="1:17">
      <c r="A159" s="6"/>
      <c r="B159" s="6"/>
      <c r="C159" s="25"/>
      <c r="D159" s="22"/>
      <c r="E159" s="22"/>
      <c r="F159" s="22"/>
      <c r="G159" s="22"/>
      <c r="H159" s="22"/>
      <c r="I159" s="6"/>
    </row>
    <row r="160" spans="1:17">
      <c r="A160" s="6"/>
      <c r="B160" s="6"/>
      <c r="C160" s="26" t="s">
        <v>17</v>
      </c>
      <c r="D160" s="22" t="s">
        <v>18</v>
      </c>
      <c r="E160" s="22"/>
      <c r="F160" s="22"/>
      <c r="G160" s="22"/>
      <c r="H160" s="22"/>
      <c r="I160" s="6"/>
    </row>
    <row r="161" spans="1:12">
      <c r="A161" s="6"/>
      <c r="B161" s="6"/>
      <c r="C161" s="26"/>
      <c r="D161" s="22"/>
      <c r="E161" s="22"/>
      <c r="F161" s="22"/>
      <c r="G161" s="22"/>
      <c r="H161" s="22"/>
      <c r="I161" s="6"/>
    </row>
    <row r="162" spans="1:12">
      <c r="A162" s="6"/>
      <c r="B162" s="6"/>
      <c r="C162" s="27" t="s">
        <v>19</v>
      </c>
      <c r="D162" s="28" t="s">
        <v>20</v>
      </c>
      <c r="E162" s="28"/>
      <c r="F162" s="28"/>
      <c r="G162" s="28"/>
      <c r="H162" s="28"/>
      <c r="I162" s="6"/>
    </row>
    <row r="163" spans="1:12">
      <c r="A163" s="6"/>
      <c r="B163" s="6"/>
      <c r="C163" s="27"/>
      <c r="D163" s="28"/>
      <c r="E163" s="28"/>
      <c r="F163" s="28"/>
      <c r="G163" s="28"/>
      <c r="H163" s="28"/>
      <c r="I163" s="6"/>
    </row>
    <row r="164" spans="1:12">
      <c r="A164" s="6"/>
      <c r="B164" s="6"/>
      <c r="C164" s="21" t="s">
        <v>21</v>
      </c>
      <c r="D164" s="22" t="s">
        <v>26</v>
      </c>
      <c r="E164" s="22"/>
      <c r="F164" s="22"/>
      <c r="G164" s="22"/>
      <c r="H164" s="22"/>
      <c r="I164" s="6"/>
    </row>
    <row r="165" spans="1:12">
      <c r="A165" s="6"/>
      <c r="B165" s="6"/>
      <c r="C165" s="21"/>
      <c r="D165" s="22"/>
      <c r="E165" s="22"/>
      <c r="F165" s="22"/>
      <c r="G165" s="22"/>
      <c r="H165" s="22"/>
      <c r="I165" s="6"/>
    </row>
    <row r="166" spans="1:12" ht="13.5" customHeight="1">
      <c r="A166" s="6"/>
      <c r="B166" s="6"/>
      <c r="C166" s="22" t="s">
        <v>23</v>
      </c>
      <c r="D166" s="22"/>
      <c r="E166" s="22"/>
      <c r="F166" s="22"/>
      <c r="G166" s="22"/>
      <c r="H166" s="22"/>
      <c r="I166" s="6"/>
    </row>
    <row r="167" spans="1:12" ht="20.25" customHeight="1">
      <c r="A167" s="6"/>
      <c r="C167" s="22"/>
      <c r="D167" s="22"/>
      <c r="E167" s="22"/>
      <c r="F167" s="22"/>
      <c r="G167" s="22"/>
      <c r="H167" s="22"/>
      <c r="I167" s="6"/>
    </row>
    <row r="168" spans="1:12" ht="17.25">
      <c r="A168" s="6"/>
      <c r="B168" s="23"/>
      <c r="C168" s="23"/>
      <c r="D168" s="23"/>
      <c r="E168" s="23"/>
      <c r="F168" s="23"/>
      <c r="G168" s="23"/>
      <c r="H168" s="23"/>
      <c r="I168" s="6"/>
    </row>
    <row r="169" spans="1:12" ht="18">
      <c r="A169" s="6"/>
      <c r="B169" s="24" t="s">
        <v>24</v>
      </c>
      <c r="C169" s="24"/>
      <c r="D169" s="24"/>
      <c r="E169" s="24"/>
      <c r="F169" s="24"/>
      <c r="G169" s="24"/>
      <c r="H169" s="24"/>
      <c r="I169" s="6"/>
    </row>
    <row r="170" spans="1:12" ht="18">
      <c r="A170" s="6"/>
      <c r="B170" s="24" t="s">
        <v>25</v>
      </c>
      <c r="C170" s="24"/>
      <c r="D170" s="24"/>
      <c r="E170" s="24"/>
      <c r="F170" s="24"/>
      <c r="G170" s="24"/>
      <c r="H170" s="24"/>
      <c r="I170" s="6"/>
    </row>
    <row r="171" spans="1:12">
      <c r="A171" s="6"/>
      <c r="B171" s="20"/>
      <c r="C171" s="20"/>
      <c r="D171" s="20"/>
      <c r="E171" s="20"/>
      <c r="F171" s="20"/>
      <c r="G171" s="20"/>
      <c r="H171" s="20"/>
      <c r="I171" s="6"/>
    </row>
    <row r="172" spans="1:12" ht="7.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>
      <c r="A173" s="6"/>
      <c r="B173" s="29" t="s">
        <v>5</v>
      </c>
      <c r="C173" s="29"/>
      <c r="D173" s="29"/>
      <c r="E173" s="29"/>
      <c r="F173" s="29"/>
      <c r="G173" s="29"/>
      <c r="H173" s="29"/>
      <c r="I173" s="6"/>
      <c r="K173" s="4">
        <f>DATE(L131,L132+1,1)</f>
        <v>46204</v>
      </c>
      <c r="L173" s="1">
        <f>YEAR(K173)</f>
        <v>2026</v>
      </c>
    </row>
    <row r="174" spans="1:12">
      <c r="A174" s="6"/>
      <c r="B174" s="29"/>
      <c r="C174" s="29"/>
      <c r="D174" s="29"/>
      <c r="E174" s="29"/>
      <c r="F174" s="29"/>
      <c r="G174" s="29"/>
      <c r="H174" s="29"/>
      <c r="I174" s="6"/>
      <c r="L174" s="1">
        <f>MONTH(K173)</f>
        <v>7</v>
      </c>
    </row>
    <row r="175" spans="1:12">
      <c r="A175" s="6"/>
      <c r="B175" s="29"/>
      <c r="C175" s="29"/>
      <c r="D175" s="29"/>
      <c r="E175" s="29"/>
      <c r="F175" s="29"/>
      <c r="G175" s="29"/>
      <c r="H175" s="29"/>
      <c r="I175" s="6"/>
    </row>
    <row r="176" spans="1:12" ht="7.5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thickTop="1">
      <c r="A177" s="6"/>
      <c r="B177" s="6"/>
      <c r="C177" s="6"/>
      <c r="D177" s="6"/>
      <c r="E177" s="6"/>
      <c r="F177" s="6"/>
      <c r="G177" s="30" t="str">
        <f>$B$1</f>
        <v>地区２２</v>
      </c>
      <c r="H177" s="31"/>
      <c r="I177" s="6"/>
    </row>
    <row r="178" spans="1:17" ht="14.25" thickBot="1">
      <c r="A178" s="6"/>
      <c r="B178" s="6"/>
      <c r="C178" s="6"/>
      <c r="D178" s="6"/>
      <c r="E178" s="6"/>
      <c r="F178" s="6"/>
      <c r="G178" s="32"/>
      <c r="H178" s="33"/>
      <c r="I178" s="6"/>
    </row>
    <row r="179" spans="1:17" ht="15.75" customHeight="1" thickTop="1">
      <c r="A179" s="34">
        <f>K173</f>
        <v>46204</v>
      </c>
      <c r="B179" s="34"/>
      <c r="C179" s="35">
        <f>L173</f>
        <v>2026</v>
      </c>
      <c r="D179" s="36" t="str">
        <f>$K$3</f>
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</c>
      <c r="E179" s="37"/>
      <c r="F179" s="37"/>
      <c r="G179" s="37"/>
      <c r="H179" s="38"/>
      <c r="I179" s="6"/>
    </row>
    <row r="180" spans="1:17" ht="15.75" customHeight="1">
      <c r="A180" s="34"/>
      <c r="B180" s="34"/>
      <c r="C180" s="35"/>
      <c r="D180" s="39"/>
      <c r="E180" s="40"/>
      <c r="F180" s="40"/>
      <c r="G180" s="40"/>
      <c r="H180" s="41"/>
      <c r="I180" s="6"/>
    </row>
    <row r="181" spans="1:17" ht="15.75" customHeight="1">
      <c r="A181" s="6"/>
      <c r="B181" s="45" t="str">
        <f>DBCS(L174)</f>
        <v>７</v>
      </c>
      <c r="C181" s="46" t="s">
        <v>6</v>
      </c>
      <c r="D181" s="39"/>
      <c r="E181" s="40"/>
      <c r="F181" s="40"/>
      <c r="G181" s="40"/>
      <c r="H181" s="41"/>
      <c r="I181" s="6"/>
    </row>
    <row r="182" spans="1:17" ht="15.75" customHeight="1">
      <c r="A182" s="6"/>
      <c r="B182" s="45"/>
      <c r="C182" s="46"/>
      <c r="D182" s="39"/>
      <c r="E182" s="40"/>
      <c r="F182" s="40"/>
      <c r="G182" s="40"/>
      <c r="H182" s="41"/>
      <c r="I182" s="6"/>
    </row>
    <row r="183" spans="1:17" ht="15.75" customHeight="1">
      <c r="A183" s="6"/>
      <c r="B183" s="45"/>
      <c r="C183" s="46"/>
      <c r="D183" s="39"/>
      <c r="E183" s="40"/>
      <c r="F183" s="40"/>
      <c r="G183" s="40"/>
      <c r="H183" s="41"/>
      <c r="I183" s="6"/>
    </row>
    <row r="184" spans="1:17" ht="15.75" customHeight="1" thickBot="1">
      <c r="A184" s="6"/>
      <c r="B184" s="45"/>
      <c r="C184" s="46"/>
      <c r="D184" s="42"/>
      <c r="E184" s="43"/>
      <c r="F184" s="43"/>
      <c r="G184" s="43"/>
      <c r="H184" s="44"/>
      <c r="I184" s="6"/>
    </row>
    <row r="185" spans="1:17" ht="15" thickTop="1" thickBot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customHeight="1" thickBot="1">
      <c r="A186" s="6"/>
      <c r="B186" s="8" t="s">
        <v>7</v>
      </c>
      <c r="C186" s="9" t="s">
        <v>8</v>
      </c>
      <c r="D186" s="9" t="s">
        <v>9</v>
      </c>
      <c r="E186" s="9" t="s">
        <v>10</v>
      </c>
      <c r="F186" s="9" t="s">
        <v>11</v>
      </c>
      <c r="G186" s="9" t="s">
        <v>12</v>
      </c>
      <c r="H186" s="9" t="s">
        <v>13</v>
      </c>
      <c r="I186" s="6"/>
      <c r="K186" s="1" t="s">
        <v>14</v>
      </c>
      <c r="L186" s="1" t="s">
        <v>8</v>
      </c>
      <c r="M186" s="1" t="s">
        <v>9</v>
      </c>
      <c r="N186" s="1" t="s">
        <v>10</v>
      </c>
      <c r="O186" s="1" t="s">
        <v>11</v>
      </c>
      <c r="P186" s="1" t="s">
        <v>12</v>
      </c>
      <c r="Q186" s="1" t="s">
        <v>13</v>
      </c>
    </row>
    <row r="187" spans="1:17" ht="33.75" customHeight="1">
      <c r="A187" s="6"/>
      <c r="B187" s="10" t="str">
        <f>IF(A179-(WEEKDAY(A179)-1)&lt;K173,"",A179-(WEEKDAY(A179)-1))</f>
        <v/>
      </c>
      <c r="C187" s="10" t="str">
        <f>IF(A179-(WEEKDAY(A179)-2)&lt;K173,"",A179-(WEEKDAY(A179)-2))</f>
        <v/>
      </c>
      <c r="D187" s="10" t="str">
        <f>IF(A179-(WEEKDAY(A179)-3)&lt;K173,"",A179-(WEEKDAY(A179)-3))</f>
        <v/>
      </c>
      <c r="E187" s="10">
        <f>IF(A179-(WEEKDAY(A179)-4)&lt;K173,"",A179-(WEEKDAY(A179)-4))</f>
        <v>46204</v>
      </c>
      <c r="F187" s="10">
        <f>IF(A179-(WEEKDAY(A179)-5)&lt;K173,"",A179-(WEEKDAY(A179)-5))</f>
        <v>46205</v>
      </c>
      <c r="G187" s="10">
        <f>IF(A179-(WEEKDAY(A179)-6)&lt;K173,"",A179-(WEEKDAY(A179)-6))</f>
        <v>46206</v>
      </c>
      <c r="H187" s="10">
        <f>IF(A179-(WEEKDAY(A179)-7)&lt;K173,"",A179-(WEEKDAY(A179)-7))</f>
        <v>46207</v>
      </c>
      <c r="I187" s="6"/>
      <c r="K187" s="11" t="str">
        <f>IFERROR(IF(MOD(DAY(B187),7)=0,QUOTIENT(DAY(B187),7),QUOTIENT(DAY(B187),7)+1),"")</f>
        <v/>
      </c>
      <c r="L187" s="11" t="str">
        <f t="shared" ref="L187:Q187" si="56">IFERROR(IF(MOD(DAY(C187),7)=0,QUOTIENT(DAY(C187),7),QUOTIENT(DAY(C187),7)+1),"")</f>
        <v/>
      </c>
      <c r="M187" s="11" t="str">
        <f t="shared" si="56"/>
        <v/>
      </c>
      <c r="N187" s="11">
        <f t="shared" si="56"/>
        <v>1</v>
      </c>
      <c r="O187" s="11">
        <f t="shared" si="56"/>
        <v>1</v>
      </c>
      <c r="P187" s="11">
        <f t="shared" si="56"/>
        <v>1</v>
      </c>
      <c r="Q187" s="11">
        <f t="shared" si="56"/>
        <v>1</v>
      </c>
    </row>
    <row r="188" spans="1:17" ht="33.75" customHeight="1" thickBot="1">
      <c r="A188" s="6"/>
      <c r="B188" s="12" t="str">
        <f>K188</f>
        <v/>
      </c>
      <c r="C188" s="12" t="str">
        <f t="shared" ref="C188:H188" si="57">L188</f>
        <v/>
      </c>
      <c r="D188" s="12" t="str">
        <f t="shared" si="57"/>
        <v/>
      </c>
      <c r="E188" s="12" t="str">
        <f t="shared" si="57"/>
        <v>燃</v>
      </c>
      <c r="F188" s="12" t="str">
        <f t="shared" si="57"/>
        <v>び</v>
      </c>
      <c r="G188" s="12" t="str">
        <f t="shared" si="57"/>
        <v/>
      </c>
      <c r="H188" s="12" t="str">
        <f t="shared" si="57"/>
        <v>燃</v>
      </c>
      <c r="I188" s="6"/>
      <c r="K188" s="13" t="str">
        <f>IF(B187="","",
IF(IFERROR(INDEX($C$1:$H$2,1,MATCH(1,$C$2:$H$2,0)), "")=$G$1,
    IFERROR( IF(WEEKDAY(B187,1)=$H$2, IF(K187=$G$3,$G$1,""),""),""),
  IFERROR(INDEX($C$1:$H$2,1,MATCH(1,$C$2:$H$2,0)),"")
))</f>
        <v/>
      </c>
      <c r="L188" s="13" t="str">
        <f>IF(C187="","",
IF(IFERROR(INDEX($C$1:$H$2,1,MATCH(2,$C$2:$H$2,0)),"")=$G$1,
IFERROR(IF(WEEKDAY(C187,1)=$H$2,IF(L187=$G$3,$G$1,""),""),""),
IFERROR(INDEX($C$1:$H$2,1,MATCH(2,$C$2:$H$2,0)),"")
))</f>
        <v/>
      </c>
      <c r="M188" s="13" t="str">
        <f>IF(D187="","",
IF(IFERROR(INDEX($C$1:$H$2,1,MATCH(3,$C$2:$H$2,0)),"")=$G$1,
IFERROR(IF(WEEKDAY(D187,1)=$H$2,IF(M187=$G$3,$G$1,""),""),""),
IFERROR(INDEX($C$1:$H$2,1,MATCH(3,$C$2:$H$2,0)),"")
))</f>
        <v/>
      </c>
      <c r="N188" s="13" t="str">
        <f>IF(E187="","",
IF(IFERROR(INDEX($C$1:$H$2,1,MATCH(4,$C$2:$H$2,0)),"")=$G$1,
IFERROR(IF(WEEKDAY(E187,1)=$H$2,IF(N187=$G$3,$G$1,""),""),""),
IFERROR(INDEX($C$1:$H$2,1,MATCH(4,$C$2:$H$2,0)),"")
))</f>
        <v>燃</v>
      </c>
      <c r="O188" s="13" t="str">
        <f>IF(F187="","",
IF(IFERROR(INDEX($C$1:$H$2,1,MATCH(5,$C$2:$H$2,0)),"")=$G$1,
IFERROR(IF(WEEKDAY(F187,1)=$H$2,IF(O187=$G$3,$G$1,""),""),""),
IFERROR(INDEX($C$1:$H$2,1,MATCH(5,$C$2:$H$2,0)),"")
))</f>
        <v>び</v>
      </c>
      <c r="P188" s="13" t="str">
        <f>IF(G187="","",
IF(IFERROR(INDEX($C$1:$H$2,1,MATCH(6,$C$2:$H$2,0)),"")=$G$1,
IFERROR(IF(WEEKDAY(G187,1)=$H$2,IF(P187=$G$3,$G$1,""),""),""),
IFERROR(INDEX($C$1:$H$2,1,MATCH(6,$C$2:$H$2,0)),"")
))</f>
        <v/>
      </c>
      <c r="Q188" s="13" t="str">
        <f>IF(H187="","",
IF(IFERROR(INDEX($C$1:$H$2,1,MATCH(7,$C$2:$H$2,0)),"")=$G$1,
IFERROR(IF(WEEKDAY(H187,1)=$H$2,IF(Q187=$G$3,$G$1,""),""),""),
IFERROR(INDEX($C$1:$H$2,1,MATCH(7,$C$2:$H$2,0)),"")
))</f>
        <v>燃</v>
      </c>
    </row>
    <row r="189" spans="1:17" ht="33.75" customHeight="1">
      <c r="A189" s="6"/>
      <c r="B189" s="10">
        <f>H187+1</f>
        <v>46208</v>
      </c>
      <c r="C189" s="10">
        <f>B189+1</f>
        <v>46209</v>
      </c>
      <c r="D189" s="10">
        <f t="shared" ref="D189:H189" si="58">C189+1</f>
        <v>46210</v>
      </c>
      <c r="E189" s="10">
        <f t="shared" si="58"/>
        <v>46211</v>
      </c>
      <c r="F189" s="10">
        <f t="shared" si="58"/>
        <v>46212</v>
      </c>
      <c r="G189" s="10">
        <f t="shared" si="58"/>
        <v>46213</v>
      </c>
      <c r="H189" s="10">
        <f t="shared" si="58"/>
        <v>46214</v>
      </c>
      <c r="I189" s="6"/>
      <c r="K189" s="11">
        <f t="shared" ref="K189:Q189" si="59">IFERROR(IF(MOD(DAY(B189),7)=0,QUOTIENT(DAY(B189),7),QUOTIENT(DAY(B189),7)+1),"")</f>
        <v>1</v>
      </c>
      <c r="L189" s="11">
        <f t="shared" si="59"/>
        <v>1</v>
      </c>
      <c r="M189" s="11">
        <f t="shared" si="59"/>
        <v>1</v>
      </c>
      <c r="N189" s="11">
        <f t="shared" si="59"/>
        <v>2</v>
      </c>
      <c r="O189" s="11">
        <f t="shared" si="59"/>
        <v>2</v>
      </c>
      <c r="P189" s="11">
        <f t="shared" si="59"/>
        <v>2</v>
      </c>
      <c r="Q189" s="11">
        <f t="shared" si="59"/>
        <v>2</v>
      </c>
    </row>
    <row r="190" spans="1:17" ht="33.75" customHeight="1" thickBot="1">
      <c r="A190" s="6"/>
      <c r="B190" s="12" t="str">
        <f t="shared" ref="B190:H190" si="60">K190</f>
        <v/>
      </c>
      <c r="C190" s="12" t="str">
        <f t="shared" si="60"/>
        <v>紙・衣</v>
      </c>
      <c r="D190" s="12" t="str">
        <f t="shared" si="60"/>
        <v/>
      </c>
      <c r="E190" s="12" t="str">
        <f t="shared" si="60"/>
        <v>燃</v>
      </c>
      <c r="F190" s="12" t="str">
        <f t="shared" si="60"/>
        <v>び</v>
      </c>
      <c r="G190" s="12" t="str">
        <f t="shared" si="60"/>
        <v/>
      </c>
      <c r="H190" s="12" t="str">
        <f t="shared" si="60"/>
        <v>燃</v>
      </c>
      <c r="I190" s="6"/>
      <c r="K190" s="13" t="str">
        <f>IF(B189="","",
IF(IFERROR(INDEX($C$1:$H$2,1,MATCH(1,$C$2:$H$2,0)), "")=$G$1,
    IFERROR( IF(WEEKDAY(B189,1)=$H$2, IF(K189=$G$3,$G$1,""),""),""),
  IFERROR(INDEX($C$1:$H$2,1,MATCH(1,$C$2:$H$2,0)),"")
))</f>
        <v/>
      </c>
      <c r="L190" s="13" t="str">
        <f>IF(C189="","",
IF(IFERROR(INDEX($C$1:$H$2,1,MATCH(2,$C$2:$H$2,0)),"")=$G$1,
IFERROR(IF(WEEKDAY(C189,1)=$H$2,IF(L189=$G$3,$G$1,""),""),""),
IFERROR(INDEX($C$1:$H$2,1,MATCH(2,$C$2:$H$2,0)),"")
))</f>
        <v>紙・衣</v>
      </c>
      <c r="M190" s="13" t="str">
        <f>IF(D189="","",
IF(IFERROR(INDEX($C$1:$H$2,1,MATCH(3,$C$2:$H$2,0)),"")=$G$1,
IFERROR(IF(WEEKDAY(D189,1)=$H$2,IF(M189=$G$3,$G$1,""),""),""),
IFERROR(INDEX($C$1:$H$2,1,MATCH(3,$C$2:$H$2,0)),"")
))</f>
        <v/>
      </c>
      <c r="N190" s="13" t="str">
        <f>IF(E189="","",
IF(IFERROR(INDEX($C$1:$H$2,1,MATCH(4,$C$2:$H$2,0)),"")=$G$1,
IFERROR(IF(WEEKDAY(E189,1)=$H$2,IF(N189=$G$3,$G$1,""),""),""),
IFERROR(INDEX($C$1:$H$2,1,MATCH(4,$C$2:$H$2,0)),"")
))</f>
        <v>燃</v>
      </c>
      <c r="O190" s="13" t="str">
        <f>IF(F189="","",
IF(IFERROR(INDEX($C$1:$H$2,1,MATCH(5,$C$2:$H$2,0)),"")=$G$1,
IFERROR(IF(WEEKDAY(F189,1)=$H$2,IF(O189=$G$3,$G$1,""),""),""),
IFERROR(INDEX($C$1:$H$2,1,MATCH(5,$C$2:$H$2,0)),"")
))</f>
        <v>び</v>
      </c>
      <c r="P190" s="13" t="str">
        <f>IF(G189="","",
IF(IFERROR(INDEX($C$1:$H$2,1,MATCH(6,$C$2:$H$2,0)),"")=$G$1,
IFERROR(IF(WEEKDAY(G189,1)=$H$2,IF(P189=$G$3,$G$1,""),""),""),
IFERROR(INDEX($C$1:$H$2,1,MATCH(6,$C$2:$H$2,0)),"")
))</f>
        <v/>
      </c>
      <c r="Q190" s="13" t="str">
        <f>IF(H189="","",
IF(IFERROR(INDEX($C$1:$H$2,1,MATCH(7,$C$2:$H$2,0)),"")=$G$1,
IFERROR(IF(WEEKDAY(H189,1)=$H$2,IF(Q189=$G$3,$G$1,""),""),""),
IFERROR(INDEX($C$1:$H$2,1,MATCH(7,$C$2:$H$2,0)),"")
))</f>
        <v>燃</v>
      </c>
    </row>
    <row r="191" spans="1:17" ht="33.75" customHeight="1">
      <c r="A191" s="6"/>
      <c r="B191" s="10">
        <f>B189+7</f>
        <v>46215</v>
      </c>
      <c r="C191" s="10">
        <f t="shared" ref="C191:H191" si="61">C189+7</f>
        <v>46216</v>
      </c>
      <c r="D191" s="10">
        <f t="shared" si="61"/>
        <v>46217</v>
      </c>
      <c r="E191" s="10">
        <f t="shared" si="61"/>
        <v>46218</v>
      </c>
      <c r="F191" s="10">
        <f t="shared" si="61"/>
        <v>46219</v>
      </c>
      <c r="G191" s="10">
        <f t="shared" si="61"/>
        <v>46220</v>
      </c>
      <c r="H191" s="10">
        <f t="shared" si="61"/>
        <v>46221</v>
      </c>
      <c r="I191" s="6"/>
      <c r="K191" s="11">
        <f t="shared" ref="K191:Q191" si="62">IFERROR(IF(MOD(DAY(B191),7)=0,QUOTIENT(DAY(B191),7),QUOTIENT(DAY(B191),7)+1),"")</f>
        <v>2</v>
      </c>
      <c r="L191" s="11">
        <f t="shared" si="62"/>
        <v>2</v>
      </c>
      <c r="M191" s="11">
        <f t="shared" si="62"/>
        <v>2</v>
      </c>
      <c r="N191" s="11">
        <f t="shared" si="62"/>
        <v>3</v>
      </c>
      <c r="O191" s="11">
        <f t="shared" si="62"/>
        <v>3</v>
      </c>
      <c r="P191" s="11">
        <f t="shared" si="62"/>
        <v>3</v>
      </c>
      <c r="Q191" s="11">
        <f t="shared" si="62"/>
        <v>3</v>
      </c>
    </row>
    <row r="192" spans="1:17" ht="33.75" customHeight="1" thickBot="1">
      <c r="A192" s="6"/>
      <c r="B192" s="12" t="str">
        <f t="shared" ref="B192:H192" si="63">K192</f>
        <v/>
      </c>
      <c r="C192" s="12" t="str">
        <f t="shared" si="63"/>
        <v>紙・衣</v>
      </c>
      <c r="D192" s="12" t="str">
        <f t="shared" si="63"/>
        <v>小・危</v>
      </c>
      <c r="E192" s="12" t="str">
        <f t="shared" si="63"/>
        <v>燃</v>
      </c>
      <c r="F192" s="12" t="str">
        <f t="shared" si="63"/>
        <v>び</v>
      </c>
      <c r="G192" s="12" t="str">
        <f t="shared" si="63"/>
        <v/>
      </c>
      <c r="H192" s="12" t="str">
        <f t="shared" si="63"/>
        <v>燃</v>
      </c>
      <c r="I192" s="6"/>
      <c r="K192" s="13" t="str">
        <f>IF(B191="","",
IF(IFERROR(INDEX($C$1:$H$2,1,MATCH(1,$C$2:$H$2,0)), "")=$G$1,
    IFERROR( IF(WEEKDAY(B191,1)=$H$2, IF(K191=$G$3,$G$1,""),""),""),
  IFERROR(INDEX($C$1:$H$2,1,MATCH(1,$C$2:$H$2,0)),"")
))</f>
        <v/>
      </c>
      <c r="L192" s="13" t="str">
        <f>IF(C191="","",
IF(IFERROR(INDEX($C$1:$H$2,1,MATCH(2,$C$2:$H$2,0)),"")=$G$1,
IFERROR(IF(WEEKDAY(C191,1)=$H$2,IF(L191=$G$3,$G$1,""),""),""),
IFERROR(INDEX($C$1:$H$2,1,MATCH(2,$C$2:$H$2,0)),"")
))</f>
        <v>紙・衣</v>
      </c>
      <c r="M192" s="13" t="str">
        <f>IF(D191="","",
IF(IFERROR(INDEX($C$1:$H$2,1,MATCH(3,$C$2:$H$2,0)),"")=$G$1,
IFERROR(IF(WEEKDAY(D191,1)=$H$2,IF(M191=$G$3,$G$1,""),""),""),
IFERROR(INDEX($C$1:$H$2,1,MATCH(3,$C$2:$H$2,0)),"")
))</f>
        <v>小・危</v>
      </c>
      <c r="N192" s="13" t="str">
        <f>IF(E191="","",
IF(IFERROR(INDEX($C$1:$H$2,1,MATCH(4,$C$2:$H$2,0)),"")=$G$1,
IFERROR(IF(WEEKDAY(E191,1)=$H$2,IF(N191=$G$3,$G$1,""),""),""),
IFERROR(INDEX($C$1:$H$2,1,MATCH(4,$C$2:$H$2,0)),"")
))</f>
        <v>燃</v>
      </c>
      <c r="O192" s="13" t="str">
        <f>IF(F191="","",
IF(IFERROR(INDEX($C$1:$H$2,1,MATCH(5,$C$2:$H$2,0)),"")=$G$1,
IFERROR(IF(WEEKDAY(F191,1)=$H$2,IF(O191=$G$3,$G$1,""),""),""),
IFERROR(INDEX($C$1:$H$2,1,MATCH(5,$C$2:$H$2,0)),"")
))</f>
        <v>び</v>
      </c>
      <c r="P192" s="13" t="str">
        <f>IF(G191="","",
IF(IFERROR(INDEX($C$1:$H$2,1,MATCH(6,$C$2:$H$2,0)),"")=$G$1,
IFERROR(IF(WEEKDAY(G191,1)=$H$2,IF(P191=$G$3,$G$1,""),""),""),
IFERROR(INDEX($C$1:$H$2,1,MATCH(6,$C$2:$H$2,0)),"")
))</f>
        <v/>
      </c>
      <c r="Q192" s="13" t="str">
        <f>IF(H191="","",
IF(IFERROR(INDEX($C$1:$H$2,1,MATCH(7,$C$2:$H$2,0)),"")=$G$1,
IFERROR(IF(WEEKDAY(H191,1)=$H$2,IF(Q191=$G$3,$G$1,""),""),""),
IFERROR(INDEX($C$1:$H$2,1,MATCH(7,$C$2:$H$2,0)),"")
))</f>
        <v>燃</v>
      </c>
    </row>
    <row r="193" spans="1:17" ht="33.75" customHeight="1">
      <c r="A193" s="6"/>
      <c r="B193" s="10">
        <f>B191+7</f>
        <v>46222</v>
      </c>
      <c r="C193" s="10">
        <f t="shared" ref="C193:H193" si="64">C191+7</f>
        <v>46223</v>
      </c>
      <c r="D193" s="10">
        <f t="shared" si="64"/>
        <v>46224</v>
      </c>
      <c r="E193" s="10">
        <f t="shared" si="64"/>
        <v>46225</v>
      </c>
      <c r="F193" s="10">
        <f t="shared" si="64"/>
        <v>46226</v>
      </c>
      <c r="G193" s="10">
        <f t="shared" si="64"/>
        <v>46227</v>
      </c>
      <c r="H193" s="10">
        <f t="shared" si="64"/>
        <v>46228</v>
      </c>
      <c r="I193" s="6"/>
      <c r="K193" s="11">
        <f t="shared" ref="K193:Q193" si="65">IFERROR(IF(MOD(DAY(B193),7)=0,QUOTIENT(DAY(B193),7),QUOTIENT(DAY(B193),7)+1),"")</f>
        <v>3</v>
      </c>
      <c r="L193" s="11">
        <f t="shared" si="65"/>
        <v>3</v>
      </c>
      <c r="M193" s="11">
        <f t="shared" si="65"/>
        <v>3</v>
      </c>
      <c r="N193" s="11">
        <f t="shared" si="65"/>
        <v>4</v>
      </c>
      <c r="O193" s="11">
        <f t="shared" si="65"/>
        <v>4</v>
      </c>
      <c r="P193" s="11">
        <f t="shared" si="65"/>
        <v>4</v>
      </c>
      <c r="Q193" s="11">
        <f t="shared" si="65"/>
        <v>4</v>
      </c>
    </row>
    <row r="194" spans="1:17" ht="33.75" customHeight="1" thickBot="1">
      <c r="A194" s="6"/>
      <c r="B194" s="12" t="str">
        <f t="shared" ref="B194:H194" si="66">K194</f>
        <v/>
      </c>
      <c r="C194" s="12" t="str">
        <f t="shared" si="66"/>
        <v>紙・衣</v>
      </c>
      <c r="D194" s="12" t="str">
        <f t="shared" si="66"/>
        <v/>
      </c>
      <c r="E194" s="12" t="str">
        <f t="shared" si="66"/>
        <v>燃</v>
      </c>
      <c r="F194" s="12" t="str">
        <f t="shared" si="66"/>
        <v>び</v>
      </c>
      <c r="G194" s="12" t="str">
        <f t="shared" si="66"/>
        <v/>
      </c>
      <c r="H194" s="12" t="str">
        <f t="shared" si="66"/>
        <v>燃</v>
      </c>
      <c r="I194" s="6"/>
      <c r="K194" s="13" t="str">
        <f>IF(B193="","",
IF(IFERROR(INDEX($C$1:$H$2,1,MATCH(1,$C$2:$H$2,0)), "")=$G$1,
    IFERROR( IF(WEEKDAY(B193,1)=$H$2, IF(K193=$G$3,$G$1,""),""),""),
  IFERROR(INDEX($C$1:$H$2,1,MATCH(1,$C$2:$H$2,0)),"")
))</f>
        <v/>
      </c>
      <c r="L194" s="13" t="str">
        <f>IF(C193="","",
IF(IFERROR(INDEX($C$1:$H$2,1,MATCH(2,$C$2:$H$2,0)),"")=$G$1,
IFERROR(IF(WEEKDAY(C193,1)=$H$2,IF(L193=$G$3,$G$1,""),""),""),
IFERROR(INDEX($C$1:$H$2,1,MATCH(2,$C$2:$H$2,0)),"")
))</f>
        <v>紙・衣</v>
      </c>
      <c r="M194" s="13" t="str">
        <f>IF(D193="","",
IF(IFERROR(INDEX($C$1:$H$2,1,MATCH(3,$C$2:$H$2,0)),"")=$G$1,
IFERROR(IF(WEEKDAY(D193,1)=$H$2,IF(M193=$G$3,$G$1,""),""),""),
IFERROR(INDEX($C$1:$H$2,1,MATCH(3,$C$2:$H$2,0)),"")
))</f>
        <v/>
      </c>
      <c r="N194" s="13" t="str">
        <f>IF(E193="","",
IF(IFERROR(INDEX($C$1:$H$2,1,MATCH(4,$C$2:$H$2,0)),"")=$G$1,
IFERROR(IF(WEEKDAY(E193,1)=$H$2,IF(N193=$G$3,$G$1,""),""),""),
IFERROR(INDEX($C$1:$H$2,1,MATCH(4,$C$2:$H$2,0)),"")
))</f>
        <v>燃</v>
      </c>
      <c r="O194" s="13" t="str">
        <f>IF(F193="","",
IF(IFERROR(INDEX($C$1:$H$2,1,MATCH(5,$C$2:$H$2,0)),"")=$G$1,
IFERROR(IF(WEEKDAY(F193,1)=$H$2,IF(O193=$G$3,$G$1,""),""),""),
IFERROR(INDEX($C$1:$H$2,1,MATCH(5,$C$2:$H$2,0)),"")
))</f>
        <v>び</v>
      </c>
      <c r="P194" s="13" t="str">
        <f>IF(G193="","",
IF(IFERROR(INDEX($C$1:$H$2,1,MATCH(6,$C$2:$H$2,0)),"")=$G$1,
IFERROR(IF(WEEKDAY(G193,1)=$H$2,IF(P193=$G$3,$G$1,""),""),""),
IFERROR(INDEX($C$1:$H$2,1,MATCH(6,$C$2:$H$2,0)),"")
))</f>
        <v/>
      </c>
      <c r="Q194" s="13" t="str">
        <f>IF(H193="","",
IF(IFERROR(INDEX($C$1:$H$2,1,MATCH(7,$C$2:$H$2,0)),"")=$G$1,
IFERROR(IF(WEEKDAY(H193,1)=$H$2,IF(Q193=$G$3,$G$1,""),""),""),
IFERROR(INDEX($C$1:$H$2,1,MATCH(7,$C$2:$H$2,0)),"")
))</f>
        <v>燃</v>
      </c>
    </row>
    <row r="195" spans="1:17" ht="33.75" customHeight="1">
      <c r="A195" s="6"/>
      <c r="B195" s="10">
        <f>IFERROR(IF(B193+7&lt;DATE(L173,L174+1,1),B193+7,""),"")</f>
        <v>46229</v>
      </c>
      <c r="C195" s="10">
        <f>IFERROR(IF(C193+7&lt;DATE(L173,L174+1,1),C193+7,""),"")</f>
        <v>46230</v>
      </c>
      <c r="D195" s="10">
        <f>IFERROR(IF(D193+7&lt;DATE(L173,L174+1,1),D193+7,""),"")</f>
        <v>46231</v>
      </c>
      <c r="E195" s="10">
        <f>IFERROR(IF(E193+7&lt;DATE(L173,L174+1,1),E193+7,""),"")</f>
        <v>46232</v>
      </c>
      <c r="F195" s="10">
        <f>IFERROR(IF(F193+7&lt;DATE(L173,L174+1,1),F193+7,""),"")</f>
        <v>46233</v>
      </c>
      <c r="G195" s="10">
        <f>IFERROR(IF(G193+7&lt;DATE(L173,L174+1,1),G193+7,""),"")</f>
        <v>46234</v>
      </c>
      <c r="H195" s="10" t="str">
        <f>IFERROR(IF(H193+7&lt;DATE(L173,L174+1,1),H193+7,""),"")</f>
        <v/>
      </c>
      <c r="I195" s="6"/>
      <c r="K195" s="11">
        <f>IFERROR(IF(MOD(DAY(B195),7)=0,QUOTIENT(DAY(B195),7),QUOTIENT(DAY(B195),7)+1),"")</f>
        <v>4</v>
      </c>
      <c r="L195" s="11">
        <f>IFERROR(IF(MOD(DAY(C195),7)=0,QUOTIENT(DAY(C195),7),QUOTIENT(DAY(C195),7)+1),"")</f>
        <v>4</v>
      </c>
      <c r="M195" s="11">
        <f t="shared" ref="M195:Q195" si="67">IFERROR(IF(MOD(DAY(D195),7)=0,QUOTIENT(DAY(D195),7),QUOTIENT(DAY(D195),7)+1),"")</f>
        <v>4</v>
      </c>
      <c r="N195" s="11">
        <f t="shared" si="67"/>
        <v>5</v>
      </c>
      <c r="O195" s="11">
        <f t="shared" si="67"/>
        <v>5</v>
      </c>
      <c r="P195" s="11">
        <f t="shared" si="67"/>
        <v>5</v>
      </c>
      <c r="Q195" s="11" t="str">
        <f t="shared" si="67"/>
        <v/>
      </c>
    </row>
    <row r="196" spans="1:17" ht="33.75" customHeight="1" thickBot="1">
      <c r="A196" s="6"/>
      <c r="B196" s="12" t="str">
        <f t="shared" ref="B196:H196" si="68">K196</f>
        <v/>
      </c>
      <c r="C196" s="12" t="str">
        <f t="shared" si="68"/>
        <v>紙・衣</v>
      </c>
      <c r="D196" s="12" t="str">
        <f t="shared" si="68"/>
        <v/>
      </c>
      <c r="E196" s="12" t="str">
        <f t="shared" si="68"/>
        <v>燃</v>
      </c>
      <c r="F196" s="12" t="str">
        <f t="shared" si="68"/>
        <v>び</v>
      </c>
      <c r="G196" s="12" t="str">
        <f t="shared" si="68"/>
        <v/>
      </c>
      <c r="H196" s="12" t="str">
        <f t="shared" si="68"/>
        <v/>
      </c>
      <c r="I196" s="6"/>
      <c r="K196" s="13" t="str">
        <f>IF(B195="","",
IF(IFERROR(INDEX($C$1:$H$2,1,MATCH(1,$C$2:$H$2,0)), "")=$G$1,
    IFERROR( IF(WEEKDAY(B195,1)=$H$2, IF(K195=$G$3,$G$1,""),""),""),
  IFERROR(INDEX($C$1:$H$2,1,MATCH(1,$C$2:$H$2,0)),"")
))</f>
        <v/>
      </c>
      <c r="L196" s="13" t="str">
        <f>IF(C195="","",
IF(IFERROR(INDEX($C$1:$H$2,1,MATCH(2,$C$2:$H$2,0)),"")=$G$1,
IFERROR(IF(WEEKDAY(C195,1)=$H$2,IF(L195=$G$3,$G$1,""),""),""),
IFERROR(INDEX($C$1:$H$2,1,MATCH(2,$C$2:$H$2,0)),"")
))</f>
        <v>紙・衣</v>
      </c>
      <c r="M196" s="13" t="str">
        <f>IF(D195="","",
IF(IFERROR(INDEX($C$1:$H$2,1,MATCH(3,$C$2:$H$2,0)),"")=$G$1,
IFERROR(IF(WEEKDAY(D195,1)=$H$2,IF(M195=$G$3,$G$1,""),""),""),
IFERROR(INDEX($C$1:$H$2,1,MATCH(3,$C$2:$H$2,0)),"")
))</f>
        <v/>
      </c>
      <c r="N196" s="13" t="str">
        <f>IF(E195="","",
IF(IFERROR(INDEX($C$1:$H$2,1,MATCH(4,$C$2:$H$2,0)),"")=$G$1,
IFERROR(IF(WEEKDAY(E195,1)=$H$2,IF(N195=$G$3,$G$1,""),""),""),
IFERROR(INDEX($C$1:$H$2,1,MATCH(4,$C$2:$H$2,0)),"")
))</f>
        <v>燃</v>
      </c>
      <c r="O196" s="13" t="str">
        <f>IF(F195="","",
IF(IFERROR(INDEX($C$1:$H$2,1,MATCH(5,$C$2:$H$2,0)),"")=$G$1,
IFERROR(IF(WEEKDAY(F195,1)=$H$2,IF(O195=$G$3,$G$1,""),""),""),
IFERROR(INDEX($C$1:$H$2,1,MATCH(5,$C$2:$H$2,0)),"")
))</f>
        <v>び</v>
      </c>
      <c r="P196" s="13" t="str">
        <f>IF(G195="","",
IF(IFERROR(INDEX($C$1:$H$2,1,MATCH(6,$C$2:$H$2,0)),"")=$G$1,
IFERROR(IF(WEEKDAY(G195,1)=$H$2,IF(P195=$G$3,$G$1,""),""),""),
IFERROR(INDEX($C$1:$H$2,1,MATCH(6,$C$2:$H$2,0)),"")
))</f>
        <v/>
      </c>
      <c r="Q196" s="13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customHeight="1">
      <c r="A197" s="6"/>
      <c r="B197" s="10" t="str">
        <f>IFERROR(IF(B195+7&lt;DATE(L173,L174+1,1),B195+7,""),"")</f>
        <v/>
      </c>
      <c r="C197" s="10" t="str">
        <f>IFERROR(IF(C195+7&lt;DATE(L173,L174+1,1),C195+7,""),"")</f>
        <v/>
      </c>
      <c r="D197" s="10"/>
      <c r="E197" s="10"/>
      <c r="F197" s="10"/>
      <c r="G197" s="10"/>
      <c r="H197" s="10"/>
      <c r="I197" s="6"/>
      <c r="K197" s="11" t="str">
        <f>IFERROR(IF(MOD(DAY(B197),7)=0,QUOTIENT(DAY(B197),7),QUOTIENT(DAY(B197),7)+1),"")</f>
        <v/>
      </c>
      <c r="L197" s="11" t="str">
        <f>IFERROR(IF(MOD(DAY(C197),7)=0,QUOTIENT(DAY(C197),7),QUOTIENT(DAY(C197),7)+1),"")</f>
        <v/>
      </c>
      <c r="M197" s="11"/>
      <c r="N197" s="11"/>
      <c r="O197" s="11"/>
      <c r="P197" s="11"/>
      <c r="Q197" s="11"/>
    </row>
    <row r="198" spans="1:17" ht="33.75" customHeight="1" thickBot="1">
      <c r="A198" s="6"/>
      <c r="B198" s="12" t="str">
        <f t="shared" ref="B198:C198" si="69">K198</f>
        <v/>
      </c>
      <c r="C198" s="12" t="str">
        <f t="shared" si="69"/>
        <v/>
      </c>
      <c r="D198" s="12" t="str">
        <f>IF(D197="","",IFERROR(INDEX($C$1:$H$2,1,MATCH(3,$C$2:$H$2,0)),""))</f>
        <v/>
      </c>
      <c r="E198" s="12" t="str">
        <f>IF(E197="","",IFERROR(INDEX($C$1:$H$2,1,MATCH(4,$C$2:$H$2,0)),""))</f>
        <v/>
      </c>
      <c r="F198" s="12" t="str">
        <f>IF(F197="","",IFERROR(INDEX($C$1:$H$2,1,MATCH(5,$C$2:$H$2,0)),""))</f>
        <v/>
      </c>
      <c r="G198" s="12" t="str">
        <f>IF(G197="","",IFERROR(INDEX($C$1:$H$2,1,MATCH(6,$C$2:$H$2,0)),""))</f>
        <v/>
      </c>
      <c r="H198" s="12" t="str">
        <f>IF(H197="","",IFERROR(INDEX($C$1:$H$2,1,MATCH(7,$C$2:$H$2,0)),""))</f>
        <v/>
      </c>
      <c r="I198" s="6"/>
      <c r="K198" s="13" t="str">
        <f>IF(B197="","",
IF(IFERROR(INDEX($C$1:$H$2,1,MATCH(1,$C$2:$H$2,0)), "")=$G$1,
    IFERROR( IF(WEEKDAY(B197,1)=$H$2, IF(K197=$G$3,$G$1,""),""),""),
  IFERROR(INDEX($C$1:$H$2,1,MATCH(1,$C$2:$H$2,0)),"")
))</f>
        <v/>
      </c>
      <c r="L198" s="13" t="str">
        <f>IF(C197="","",
IF(IFERROR(INDEX($C$1:$H$2,1,MATCH(2,$C$2:$H$2,0)),"")=$G$1,
IFERROR(IF(WEEKDAY(C197,1)=$H$2,IF(L197=$G$3,$G$1,""),""),""),
IFERROR(INDEX($C$1:$H$2,1,MATCH(2,$C$2:$H$2,0)),"")
))</f>
        <v/>
      </c>
      <c r="M198" s="13"/>
      <c r="N198" s="13"/>
      <c r="O198" s="13"/>
      <c r="P198" s="13"/>
      <c r="Q198" s="13"/>
    </row>
    <row r="199" spans="1:17">
      <c r="A199" s="6"/>
      <c r="B199" s="6"/>
      <c r="C199" s="6"/>
      <c r="D199" s="6"/>
      <c r="E199" s="6"/>
      <c r="F199" s="6"/>
      <c r="G199" s="6"/>
      <c r="H199" s="6"/>
      <c r="I199" s="6"/>
    </row>
    <row r="200" spans="1:17">
      <c r="A200" s="6"/>
      <c r="B200" s="6"/>
      <c r="C200" s="25" t="s">
        <v>15</v>
      </c>
      <c r="D200" s="22" t="s">
        <v>16</v>
      </c>
      <c r="E200" s="22"/>
      <c r="F200" s="22"/>
      <c r="G200" s="22"/>
      <c r="H200" s="22"/>
      <c r="I200" s="6"/>
    </row>
    <row r="201" spans="1:17">
      <c r="A201" s="6"/>
      <c r="B201" s="6"/>
      <c r="C201" s="25"/>
      <c r="D201" s="22"/>
      <c r="E201" s="22"/>
      <c r="F201" s="22"/>
      <c r="G201" s="22"/>
      <c r="H201" s="22"/>
      <c r="I201" s="6"/>
    </row>
    <row r="202" spans="1:17">
      <c r="A202" s="6"/>
      <c r="B202" s="6"/>
      <c r="C202" s="26" t="s">
        <v>17</v>
      </c>
      <c r="D202" s="22" t="s">
        <v>18</v>
      </c>
      <c r="E202" s="22"/>
      <c r="F202" s="22"/>
      <c r="G202" s="22"/>
      <c r="H202" s="22"/>
      <c r="I202" s="6"/>
    </row>
    <row r="203" spans="1:17">
      <c r="A203" s="6"/>
      <c r="B203" s="6"/>
      <c r="C203" s="26"/>
      <c r="D203" s="22"/>
      <c r="E203" s="22"/>
      <c r="F203" s="22"/>
      <c r="G203" s="22"/>
      <c r="H203" s="22"/>
      <c r="I203" s="6"/>
    </row>
    <row r="204" spans="1:17">
      <c r="A204" s="6"/>
      <c r="B204" s="6"/>
      <c r="C204" s="27" t="s">
        <v>19</v>
      </c>
      <c r="D204" s="28" t="s">
        <v>20</v>
      </c>
      <c r="E204" s="28"/>
      <c r="F204" s="28"/>
      <c r="G204" s="28"/>
      <c r="H204" s="28"/>
      <c r="I204" s="6"/>
    </row>
    <row r="205" spans="1:17">
      <c r="A205" s="6"/>
      <c r="B205" s="6"/>
      <c r="C205" s="27"/>
      <c r="D205" s="28"/>
      <c r="E205" s="28"/>
      <c r="F205" s="28"/>
      <c r="G205" s="28"/>
      <c r="H205" s="28"/>
      <c r="I205" s="6"/>
    </row>
    <row r="206" spans="1:17">
      <c r="A206" s="6"/>
      <c r="B206" s="6"/>
      <c r="C206" s="21" t="s">
        <v>21</v>
      </c>
      <c r="D206" s="22" t="s">
        <v>26</v>
      </c>
      <c r="E206" s="22"/>
      <c r="F206" s="22"/>
      <c r="G206" s="22"/>
      <c r="H206" s="22"/>
      <c r="I206" s="6"/>
    </row>
    <row r="207" spans="1:17">
      <c r="A207" s="6"/>
      <c r="B207" s="6"/>
      <c r="C207" s="21"/>
      <c r="D207" s="22"/>
      <c r="E207" s="22"/>
      <c r="F207" s="22"/>
      <c r="G207" s="22"/>
      <c r="H207" s="22"/>
      <c r="I207" s="6"/>
    </row>
    <row r="208" spans="1:17" ht="13.5" customHeight="1">
      <c r="A208" s="6"/>
      <c r="B208" s="6"/>
      <c r="C208" s="22" t="s">
        <v>23</v>
      </c>
      <c r="D208" s="22"/>
      <c r="E208" s="22"/>
      <c r="F208" s="22"/>
      <c r="G208" s="22"/>
      <c r="H208" s="22"/>
      <c r="I208" s="6"/>
    </row>
    <row r="209" spans="1:12" ht="20.25" customHeight="1">
      <c r="A209" s="6"/>
      <c r="C209" s="22"/>
      <c r="D209" s="22"/>
      <c r="E209" s="22"/>
      <c r="F209" s="22"/>
      <c r="G209" s="22"/>
      <c r="H209" s="22"/>
      <c r="I209" s="6"/>
    </row>
    <row r="210" spans="1:12" ht="17.25">
      <c r="A210" s="6"/>
      <c r="B210" s="23"/>
      <c r="C210" s="23"/>
      <c r="D210" s="23"/>
      <c r="E210" s="23"/>
      <c r="F210" s="23"/>
      <c r="G210" s="23"/>
      <c r="H210" s="23"/>
      <c r="I210" s="6"/>
    </row>
    <row r="211" spans="1:12" ht="18">
      <c r="A211" s="6"/>
      <c r="B211" s="24" t="s">
        <v>24</v>
      </c>
      <c r="C211" s="24"/>
      <c r="D211" s="24"/>
      <c r="E211" s="24"/>
      <c r="F211" s="24"/>
      <c r="G211" s="24"/>
      <c r="H211" s="24"/>
      <c r="I211" s="6"/>
    </row>
    <row r="212" spans="1:12" ht="18">
      <c r="A212" s="6"/>
      <c r="B212" s="24" t="s">
        <v>25</v>
      </c>
      <c r="C212" s="24"/>
      <c r="D212" s="24"/>
      <c r="E212" s="24"/>
      <c r="F212" s="24"/>
      <c r="G212" s="24"/>
      <c r="H212" s="24"/>
      <c r="I212" s="6"/>
    </row>
    <row r="213" spans="1:12">
      <c r="A213" s="6"/>
      <c r="B213" s="20"/>
      <c r="C213" s="20"/>
      <c r="D213" s="20"/>
      <c r="E213" s="20"/>
      <c r="F213" s="20"/>
      <c r="G213" s="20"/>
      <c r="H213" s="20"/>
      <c r="I213" s="6"/>
    </row>
    <row r="214" spans="1:12" ht="7.5" customHeight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>
      <c r="A215" s="6"/>
      <c r="B215" s="29" t="s">
        <v>5</v>
      </c>
      <c r="C215" s="29"/>
      <c r="D215" s="29"/>
      <c r="E215" s="29"/>
      <c r="F215" s="29"/>
      <c r="G215" s="29"/>
      <c r="H215" s="29"/>
      <c r="I215" s="6"/>
      <c r="K215" s="4">
        <f>DATE(L173,L174+1,1)</f>
        <v>46235</v>
      </c>
      <c r="L215" s="1">
        <f>YEAR(K215)</f>
        <v>2026</v>
      </c>
    </row>
    <row r="216" spans="1:12">
      <c r="A216" s="6"/>
      <c r="B216" s="29"/>
      <c r="C216" s="29"/>
      <c r="D216" s="29"/>
      <c r="E216" s="29"/>
      <c r="F216" s="29"/>
      <c r="G216" s="29"/>
      <c r="H216" s="29"/>
      <c r="I216" s="6"/>
      <c r="L216" s="1">
        <f>MONTH(K215)</f>
        <v>8</v>
      </c>
    </row>
    <row r="217" spans="1:12">
      <c r="A217" s="6"/>
      <c r="B217" s="29"/>
      <c r="C217" s="29"/>
      <c r="D217" s="29"/>
      <c r="E217" s="29"/>
      <c r="F217" s="29"/>
      <c r="G217" s="29"/>
      <c r="H217" s="29"/>
      <c r="I217" s="6"/>
    </row>
    <row r="218" spans="1:12" ht="7.5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thickTop="1">
      <c r="A219" s="6"/>
      <c r="B219" s="6"/>
      <c r="C219" s="6"/>
      <c r="D219" s="6"/>
      <c r="E219" s="6"/>
      <c r="F219" s="6"/>
      <c r="G219" s="30" t="str">
        <f>$B$1</f>
        <v>地区２２</v>
      </c>
      <c r="H219" s="31"/>
      <c r="I219" s="6"/>
    </row>
    <row r="220" spans="1:12" ht="14.25" thickBot="1">
      <c r="A220" s="6"/>
      <c r="B220" s="6"/>
      <c r="C220" s="6"/>
      <c r="D220" s="6"/>
      <c r="E220" s="6"/>
      <c r="F220" s="6"/>
      <c r="G220" s="32"/>
      <c r="H220" s="33"/>
      <c r="I220" s="6"/>
    </row>
    <row r="221" spans="1:12" ht="15.75" customHeight="1" thickTop="1">
      <c r="A221" s="34">
        <f>K215</f>
        <v>46235</v>
      </c>
      <c r="B221" s="34"/>
      <c r="C221" s="35">
        <f>L215</f>
        <v>2026</v>
      </c>
      <c r="D221" s="36" t="str">
        <f>$K$3</f>
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</c>
      <c r="E221" s="37"/>
      <c r="F221" s="37"/>
      <c r="G221" s="37"/>
      <c r="H221" s="38"/>
      <c r="I221" s="6"/>
    </row>
    <row r="222" spans="1:12" ht="15.75" customHeight="1">
      <c r="A222" s="34"/>
      <c r="B222" s="34"/>
      <c r="C222" s="35"/>
      <c r="D222" s="39"/>
      <c r="E222" s="40"/>
      <c r="F222" s="40"/>
      <c r="G222" s="40"/>
      <c r="H222" s="41"/>
      <c r="I222" s="6"/>
    </row>
    <row r="223" spans="1:12" ht="15.75" customHeight="1">
      <c r="A223" s="6"/>
      <c r="B223" s="45" t="str">
        <f>DBCS(L216)</f>
        <v>８</v>
      </c>
      <c r="C223" s="46" t="s">
        <v>6</v>
      </c>
      <c r="D223" s="39"/>
      <c r="E223" s="40"/>
      <c r="F223" s="40"/>
      <c r="G223" s="40"/>
      <c r="H223" s="41"/>
      <c r="I223" s="6"/>
    </row>
    <row r="224" spans="1:12" ht="15.75" customHeight="1">
      <c r="A224" s="6"/>
      <c r="B224" s="45"/>
      <c r="C224" s="46"/>
      <c r="D224" s="39"/>
      <c r="E224" s="40"/>
      <c r="F224" s="40"/>
      <c r="G224" s="40"/>
      <c r="H224" s="41"/>
      <c r="I224" s="6"/>
    </row>
    <row r="225" spans="1:17" ht="15.75" customHeight="1">
      <c r="A225" s="6"/>
      <c r="B225" s="45"/>
      <c r="C225" s="46"/>
      <c r="D225" s="39"/>
      <c r="E225" s="40"/>
      <c r="F225" s="40"/>
      <c r="G225" s="40"/>
      <c r="H225" s="41"/>
      <c r="I225" s="6"/>
    </row>
    <row r="226" spans="1:17" ht="15.75" customHeight="1" thickBot="1">
      <c r="A226" s="6"/>
      <c r="B226" s="45"/>
      <c r="C226" s="46"/>
      <c r="D226" s="42"/>
      <c r="E226" s="43"/>
      <c r="F226" s="43"/>
      <c r="G226" s="43"/>
      <c r="H226" s="44"/>
      <c r="I226" s="6"/>
    </row>
    <row r="227" spans="1:17" ht="15" thickTop="1" thickBot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customHeight="1" thickBot="1">
      <c r="A228" s="6"/>
      <c r="B228" s="8" t="s">
        <v>7</v>
      </c>
      <c r="C228" s="9" t="s">
        <v>8</v>
      </c>
      <c r="D228" s="9" t="s">
        <v>9</v>
      </c>
      <c r="E228" s="9" t="s">
        <v>10</v>
      </c>
      <c r="F228" s="9" t="s">
        <v>11</v>
      </c>
      <c r="G228" s="9" t="s">
        <v>12</v>
      </c>
      <c r="H228" s="9" t="s">
        <v>13</v>
      </c>
      <c r="I228" s="6"/>
      <c r="K228" s="1" t="s">
        <v>14</v>
      </c>
      <c r="L228" s="1" t="s">
        <v>8</v>
      </c>
      <c r="M228" s="1" t="s">
        <v>9</v>
      </c>
      <c r="N228" s="1" t="s">
        <v>10</v>
      </c>
      <c r="O228" s="1" t="s">
        <v>11</v>
      </c>
      <c r="P228" s="1" t="s">
        <v>12</v>
      </c>
      <c r="Q228" s="1" t="s">
        <v>13</v>
      </c>
    </row>
    <row r="229" spans="1:17" ht="33.75" customHeight="1">
      <c r="A229" s="6"/>
      <c r="B229" s="10" t="str">
        <f>IF(A221-(WEEKDAY(A221)-1)&lt;K215,"",A221-(WEEKDAY(A221)-1))</f>
        <v/>
      </c>
      <c r="C229" s="10" t="str">
        <f>IF(A221-(WEEKDAY(A221)-2)&lt;K215,"",A221-(WEEKDAY(A221)-2))</f>
        <v/>
      </c>
      <c r="D229" s="10" t="str">
        <f>IF(A221-(WEEKDAY(A221)-3)&lt;K215,"",A221-(WEEKDAY(A221)-3))</f>
        <v/>
      </c>
      <c r="E229" s="10" t="str">
        <f>IF(A221-(WEEKDAY(A221)-4)&lt;K215,"",A221-(WEEKDAY(A221)-4))</f>
        <v/>
      </c>
      <c r="F229" s="10" t="str">
        <f>IF(A221-(WEEKDAY(A221)-5)&lt;K215,"",A221-(WEEKDAY(A221)-5))</f>
        <v/>
      </c>
      <c r="G229" s="10" t="str">
        <f>IF(A221-(WEEKDAY(A221)-6)&lt;K215,"",A221-(WEEKDAY(A221)-6))</f>
        <v/>
      </c>
      <c r="H229" s="10">
        <f>IF(A221-(WEEKDAY(A221)-7)&lt;K215,"",A221-(WEEKDAY(A221)-7))</f>
        <v>46235</v>
      </c>
      <c r="I229" s="6"/>
      <c r="K229" s="11" t="str">
        <f>IFERROR(IF(MOD(DAY(B229),7)=0,QUOTIENT(DAY(B229),7),QUOTIENT(DAY(B229),7)+1),"")</f>
        <v/>
      </c>
      <c r="L229" s="11" t="str">
        <f t="shared" ref="L229:Q229" si="70">IFERROR(IF(MOD(DAY(C229),7)=0,QUOTIENT(DAY(C229),7),QUOTIENT(DAY(C229),7)+1),"")</f>
        <v/>
      </c>
      <c r="M229" s="11" t="str">
        <f t="shared" si="70"/>
        <v/>
      </c>
      <c r="N229" s="11" t="str">
        <f t="shared" si="70"/>
        <v/>
      </c>
      <c r="O229" s="11" t="str">
        <f t="shared" si="70"/>
        <v/>
      </c>
      <c r="P229" s="11" t="str">
        <f t="shared" si="70"/>
        <v/>
      </c>
      <c r="Q229" s="11">
        <f t="shared" si="70"/>
        <v>1</v>
      </c>
    </row>
    <row r="230" spans="1:17" ht="33.75" customHeight="1" thickBot="1">
      <c r="A230" s="6"/>
      <c r="B230" s="12" t="str">
        <f>K230</f>
        <v/>
      </c>
      <c r="C230" s="12" t="str">
        <f t="shared" ref="C230:H230" si="71">L230</f>
        <v/>
      </c>
      <c r="D230" s="12" t="str">
        <f t="shared" si="71"/>
        <v/>
      </c>
      <c r="E230" s="12" t="str">
        <f t="shared" si="71"/>
        <v/>
      </c>
      <c r="F230" s="12" t="str">
        <f t="shared" si="71"/>
        <v/>
      </c>
      <c r="G230" s="12" t="str">
        <f t="shared" si="71"/>
        <v/>
      </c>
      <c r="H230" s="12" t="str">
        <f t="shared" si="71"/>
        <v>燃</v>
      </c>
      <c r="I230" s="6"/>
      <c r="K230" s="13" t="str">
        <f>IF(B229="","",
IF(IFERROR(INDEX($C$1:$H$2,1,MATCH(1,$C$2:$H$2,0)), "")=$G$1,
    IFERROR( IF(WEEKDAY(B229,1)=$H$2, IF(K229=$G$3,$G$1,""),""),""),
  IFERROR(INDEX($C$1:$H$2,1,MATCH(1,$C$2:$H$2,0)),"")
))</f>
        <v/>
      </c>
      <c r="L230" s="13" t="str">
        <f>IF(C229="","",
IF(IFERROR(INDEX($C$1:$H$2,1,MATCH(2,$C$2:$H$2,0)),"")=$G$1,
IFERROR(IF(WEEKDAY(C229,1)=$H$2,IF(L229=$G$3,$G$1,""),""),""),
IFERROR(INDEX($C$1:$H$2,1,MATCH(2,$C$2:$H$2,0)),"")
))</f>
        <v/>
      </c>
      <c r="M230" s="13" t="str">
        <f>IF(D229="","",
IF(IFERROR(INDEX($C$1:$H$2,1,MATCH(3,$C$2:$H$2,0)),"")=$G$1,
IFERROR(IF(WEEKDAY(D229,1)=$H$2,IF(M229=$G$3,$G$1,""),""),""),
IFERROR(INDEX($C$1:$H$2,1,MATCH(3,$C$2:$H$2,0)),"")
))</f>
        <v/>
      </c>
      <c r="N230" s="13" t="str">
        <f>IF(E229="","",
IF(IFERROR(INDEX($C$1:$H$2,1,MATCH(4,$C$2:$H$2,0)),"")=$G$1,
IFERROR(IF(WEEKDAY(E229,1)=$H$2,IF(N229=$G$3,$G$1,""),""),""),
IFERROR(INDEX($C$1:$H$2,1,MATCH(4,$C$2:$H$2,0)),"")
))</f>
        <v/>
      </c>
      <c r="O230" s="13" t="str">
        <f>IF(F229="","",
IF(IFERROR(INDEX($C$1:$H$2,1,MATCH(5,$C$2:$H$2,0)),"")=$G$1,
IFERROR(IF(WEEKDAY(F229,1)=$H$2,IF(O229=$G$3,$G$1,""),""),""),
IFERROR(INDEX($C$1:$H$2,1,MATCH(5,$C$2:$H$2,0)),"")
))</f>
        <v/>
      </c>
      <c r="P230" s="13" t="str">
        <f>IF(G229="","",
IF(IFERROR(INDEX($C$1:$H$2,1,MATCH(6,$C$2:$H$2,0)),"")=$G$1,
IFERROR(IF(WEEKDAY(G229,1)=$H$2,IF(P229=$G$3,$G$1,""),""),""),
IFERROR(INDEX($C$1:$H$2,1,MATCH(6,$C$2:$H$2,0)),"")
))</f>
        <v/>
      </c>
      <c r="Q230" s="13" t="str">
        <f>IF(H229="","",
IF(IFERROR(INDEX($C$1:$H$2,1,MATCH(7,$C$2:$H$2,0)),"")=$G$1,
IFERROR(IF(WEEKDAY(H229,1)=$H$2,IF(Q229=$G$3,$G$1,""),""),""),
IFERROR(INDEX($C$1:$H$2,1,MATCH(7,$C$2:$H$2,0)),"")
))</f>
        <v>燃</v>
      </c>
    </row>
    <row r="231" spans="1:17" ht="33.75" customHeight="1">
      <c r="A231" s="6"/>
      <c r="B231" s="10">
        <f>H229+1</f>
        <v>46236</v>
      </c>
      <c r="C231" s="10">
        <f>B231+1</f>
        <v>46237</v>
      </c>
      <c r="D231" s="10">
        <f t="shared" ref="D231:H231" si="72">C231+1</f>
        <v>46238</v>
      </c>
      <c r="E231" s="10">
        <f t="shared" si="72"/>
        <v>46239</v>
      </c>
      <c r="F231" s="10">
        <f t="shared" si="72"/>
        <v>46240</v>
      </c>
      <c r="G231" s="10">
        <f t="shared" si="72"/>
        <v>46241</v>
      </c>
      <c r="H231" s="10">
        <f t="shared" si="72"/>
        <v>46242</v>
      </c>
      <c r="I231" s="6"/>
      <c r="K231" s="11">
        <f t="shared" ref="K231:Q231" si="73">IFERROR(IF(MOD(DAY(B231),7)=0,QUOTIENT(DAY(B231),7),QUOTIENT(DAY(B231),7)+1),"")</f>
        <v>1</v>
      </c>
      <c r="L231" s="11">
        <f t="shared" si="73"/>
        <v>1</v>
      </c>
      <c r="M231" s="11">
        <f t="shared" si="73"/>
        <v>1</v>
      </c>
      <c r="N231" s="11">
        <f t="shared" si="73"/>
        <v>1</v>
      </c>
      <c r="O231" s="11">
        <f t="shared" si="73"/>
        <v>1</v>
      </c>
      <c r="P231" s="11">
        <f t="shared" si="73"/>
        <v>1</v>
      </c>
      <c r="Q231" s="11">
        <f t="shared" si="73"/>
        <v>2</v>
      </c>
    </row>
    <row r="232" spans="1:17" ht="33.75" customHeight="1" thickBot="1">
      <c r="A232" s="6"/>
      <c r="B232" s="12" t="str">
        <f t="shared" ref="B232:H232" si="74">K232</f>
        <v/>
      </c>
      <c r="C232" s="12" t="str">
        <f t="shared" si="74"/>
        <v>紙・衣</v>
      </c>
      <c r="D232" s="12" t="str">
        <f t="shared" si="74"/>
        <v/>
      </c>
      <c r="E232" s="12" t="str">
        <f t="shared" si="74"/>
        <v>燃</v>
      </c>
      <c r="F232" s="12" t="str">
        <f t="shared" si="74"/>
        <v>び</v>
      </c>
      <c r="G232" s="12" t="str">
        <f t="shared" si="74"/>
        <v/>
      </c>
      <c r="H232" s="12" t="str">
        <f t="shared" si="74"/>
        <v>燃</v>
      </c>
      <c r="I232" s="6"/>
      <c r="K232" s="13" t="str">
        <f>IF(B231="","",
IF(IFERROR(INDEX($C$1:$H$2,1,MATCH(1,$C$2:$H$2,0)), "")=$G$1,
    IFERROR( IF(WEEKDAY(B231,1)=$H$2, IF(K231=$G$3,$G$1,""),""),""),
  IFERROR(INDEX($C$1:$H$2,1,MATCH(1,$C$2:$H$2,0)),"")
))</f>
        <v/>
      </c>
      <c r="L232" s="13" t="str">
        <f>IF(C231="","",
IF(IFERROR(INDEX($C$1:$H$2,1,MATCH(2,$C$2:$H$2,0)),"")=$G$1,
IFERROR(IF(WEEKDAY(C231,1)=$H$2,IF(L231=$G$3,$G$1,""),""),""),
IFERROR(INDEX($C$1:$H$2,1,MATCH(2,$C$2:$H$2,0)),"")
))</f>
        <v>紙・衣</v>
      </c>
      <c r="M232" s="13" t="str">
        <f>IF(D231="","",
IF(IFERROR(INDEX($C$1:$H$2,1,MATCH(3,$C$2:$H$2,0)),"")=$G$1,
IFERROR(IF(WEEKDAY(D231,1)=$H$2,IF(M231=$G$3,$G$1,""),""),""),
IFERROR(INDEX($C$1:$H$2,1,MATCH(3,$C$2:$H$2,0)),"")
))</f>
        <v/>
      </c>
      <c r="N232" s="13" t="str">
        <f>IF(E231="","",
IF(IFERROR(INDEX($C$1:$H$2,1,MATCH(4,$C$2:$H$2,0)),"")=$G$1,
IFERROR(IF(WEEKDAY(E231,1)=$H$2,IF(N231=$G$3,$G$1,""),""),""),
IFERROR(INDEX($C$1:$H$2,1,MATCH(4,$C$2:$H$2,0)),"")
))</f>
        <v>燃</v>
      </c>
      <c r="O232" s="13" t="str">
        <f>IF(F231="","",
IF(IFERROR(INDEX($C$1:$H$2,1,MATCH(5,$C$2:$H$2,0)),"")=$G$1,
IFERROR(IF(WEEKDAY(F231,1)=$H$2,IF(O231=$G$3,$G$1,""),""),""),
IFERROR(INDEX($C$1:$H$2,1,MATCH(5,$C$2:$H$2,0)),"")
))</f>
        <v>び</v>
      </c>
      <c r="P232" s="13" t="str">
        <f>IF(G231="","",
IF(IFERROR(INDEX($C$1:$H$2,1,MATCH(6,$C$2:$H$2,0)),"")=$G$1,
IFERROR(IF(WEEKDAY(G231,1)=$H$2,IF(P231=$G$3,$G$1,""),""),""),
IFERROR(INDEX($C$1:$H$2,1,MATCH(6,$C$2:$H$2,0)),"")
))</f>
        <v/>
      </c>
      <c r="Q232" s="13" t="str">
        <f>IF(H231="","",
IF(IFERROR(INDEX($C$1:$H$2,1,MATCH(7,$C$2:$H$2,0)),"")=$G$1,
IFERROR(IF(WEEKDAY(H231,1)=$H$2,IF(Q231=$G$3,$G$1,""),""),""),
IFERROR(INDEX($C$1:$H$2,1,MATCH(7,$C$2:$H$2,0)),"")
))</f>
        <v>燃</v>
      </c>
    </row>
    <row r="233" spans="1:17" ht="33.75" customHeight="1">
      <c r="A233" s="6"/>
      <c r="B233" s="10">
        <f>B231+7</f>
        <v>46243</v>
      </c>
      <c r="C233" s="10">
        <f t="shared" ref="C233:H233" si="75">C231+7</f>
        <v>46244</v>
      </c>
      <c r="D233" s="10">
        <f t="shared" si="75"/>
        <v>46245</v>
      </c>
      <c r="E233" s="10">
        <f t="shared" si="75"/>
        <v>46246</v>
      </c>
      <c r="F233" s="10">
        <f t="shared" si="75"/>
        <v>46247</v>
      </c>
      <c r="G233" s="10">
        <f t="shared" si="75"/>
        <v>46248</v>
      </c>
      <c r="H233" s="10">
        <f t="shared" si="75"/>
        <v>46249</v>
      </c>
      <c r="I233" s="6"/>
      <c r="K233" s="11">
        <f t="shared" ref="K233:Q233" si="76">IFERROR(IF(MOD(DAY(B233),7)=0,QUOTIENT(DAY(B233),7),QUOTIENT(DAY(B233),7)+1),"")</f>
        <v>2</v>
      </c>
      <c r="L233" s="11">
        <f t="shared" si="76"/>
        <v>2</v>
      </c>
      <c r="M233" s="11">
        <f t="shared" si="76"/>
        <v>2</v>
      </c>
      <c r="N233" s="11">
        <f t="shared" si="76"/>
        <v>2</v>
      </c>
      <c r="O233" s="11">
        <f t="shared" si="76"/>
        <v>2</v>
      </c>
      <c r="P233" s="11">
        <f t="shared" si="76"/>
        <v>2</v>
      </c>
      <c r="Q233" s="11">
        <f t="shared" si="76"/>
        <v>3</v>
      </c>
    </row>
    <row r="234" spans="1:17" ht="33.75" customHeight="1" thickBot="1">
      <c r="A234" s="6"/>
      <c r="B234" s="12" t="str">
        <f t="shared" ref="B234:H234" si="77">K234</f>
        <v/>
      </c>
      <c r="C234" s="12" t="str">
        <f t="shared" si="77"/>
        <v>紙・衣</v>
      </c>
      <c r="D234" s="12" t="str">
        <f t="shared" si="77"/>
        <v>小・危</v>
      </c>
      <c r="E234" s="12" t="str">
        <f t="shared" si="77"/>
        <v>燃</v>
      </c>
      <c r="F234" s="12" t="str">
        <f t="shared" si="77"/>
        <v>び</v>
      </c>
      <c r="G234" s="12" t="str">
        <f t="shared" si="77"/>
        <v/>
      </c>
      <c r="H234" s="12" t="str">
        <f t="shared" si="77"/>
        <v>燃</v>
      </c>
      <c r="I234" s="6"/>
      <c r="K234" s="13" t="str">
        <f>IF(B233="","",
IF(IFERROR(INDEX($C$1:$H$2,1,MATCH(1,$C$2:$H$2,0)), "")=$G$1,
    IFERROR( IF(WEEKDAY(B233,1)=$H$2, IF(K233=$G$3,$G$1,""),""),""),
  IFERROR(INDEX($C$1:$H$2,1,MATCH(1,$C$2:$H$2,0)),"")
))</f>
        <v/>
      </c>
      <c r="L234" s="13" t="str">
        <f>IF(C233="","",
IF(IFERROR(INDEX($C$1:$H$2,1,MATCH(2,$C$2:$H$2,0)),"")=$G$1,
IFERROR(IF(WEEKDAY(C233,1)=$H$2,IF(L233=$G$3,$G$1,""),""),""),
IFERROR(INDEX($C$1:$H$2,1,MATCH(2,$C$2:$H$2,0)),"")
))</f>
        <v>紙・衣</v>
      </c>
      <c r="M234" s="13" t="str">
        <f>IF(D233="","",
IF(IFERROR(INDEX($C$1:$H$2,1,MATCH(3,$C$2:$H$2,0)),"")=$G$1,
IFERROR(IF(WEEKDAY(D233,1)=$H$2,IF(M233=$G$3,$G$1,""),""),""),
IFERROR(INDEX($C$1:$H$2,1,MATCH(3,$C$2:$H$2,0)),"")
))</f>
        <v>小・危</v>
      </c>
      <c r="N234" s="13" t="str">
        <f>IF(E233="","",
IF(IFERROR(INDEX($C$1:$H$2,1,MATCH(4,$C$2:$H$2,0)),"")=$G$1,
IFERROR(IF(WEEKDAY(E233,1)=$H$2,IF(N233=$G$3,$G$1,""),""),""),
IFERROR(INDEX($C$1:$H$2,1,MATCH(4,$C$2:$H$2,0)),"")
))</f>
        <v>燃</v>
      </c>
      <c r="O234" s="13" t="str">
        <f>IF(F233="","",
IF(IFERROR(INDEX($C$1:$H$2,1,MATCH(5,$C$2:$H$2,0)),"")=$G$1,
IFERROR(IF(WEEKDAY(F233,1)=$H$2,IF(O233=$G$3,$G$1,""),""),""),
IFERROR(INDEX($C$1:$H$2,1,MATCH(5,$C$2:$H$2,0)),"")
))</f>
        <v>び</v>
      </c>
      <c r="P234" s="13" t="str">
        <f>IF(G233="","",
IF(IFERROR(INDEX($C$1:$H$2,1,MATCH(6,$C$2:$H$2,0)),"")=$G$1,
IFERROR(IF(WEEKDAY(G233,1)=$H$2,IF(P233=$G$3,$G$1,""),""),""),
IFERROR(INDEX($C$1:$H$2,1,MATCH(6,$C$2:$H$2,0)),"")
))</f>
        <v/>
      </c>
      <c r="Q234" s="13" t="str">
        <f>IF(H233="","",
IF(IFERROR(INDEX($C$1:$H$2,1,MATCH(7,$C$2:$H$2,0)),"")=$G$1,
IFERROR(IF(WEEKDAY(H233,1)=$H$2,IF(Q233=$G$3,$G$1,""),""),""),
IFERROR(INDEX($C$1:$H$2,1,MATCH(7,$C$2:$H$2,0)),"")
))</f>
        <v>燃</v>
      </c>
    </row>
    <row r="235" spans="1:17" ht="33.75" customHeight="1">
      <c r="A235" s="6"/>
      <c r="B235" s="10">
        <f>B233+7</f>
        <v>46250</v>
      </c>
      <c r="C235" s="10">
        <f t="shared" ref="C235:H235" si="78">C233+7</f>
        <v>46251</v>
      </c>
      <c r="D235" s="10">
        <f t="shared" si="78"/>
        <v>46252</v>
      </c>
      <c r="E235" s="10">
        <f t="shared" si="78"/>
        <v>46253</v>
      </c>
      <c r="F235" s="10">
        <f t="shared" si="78"/>
        <v>46254</v>
      </c>
      <c r="G235" s="10">
        <f t="shared" si="78"/>
        <v>46255</v>
      </c>
      <c r="H235" s="10">
        <f t="shared" si="78"/>
        <v>46256</v>
      </c>
      <c r="I235" s="6"/>
      <c r="K235" s="11">
        <f t="shared" ref="K235:Q235" si="79">IFERROR(IF(MOD(DAY(B235),7)=0,QUOTIENT(DAY(B235),7),QUOTIENT(DAY(B235),7)+1),"")</f>
        <v>3</v>
      </c>
      <c r="L235" s="11">
        <f t="shared" si="79"/>
        <v>3</v>
      </c>
      <c r="M235" s="11">
        <f t="shared" si="79"/>
        <v>3</v>
      </c>
      <c r="N235" s="11">
        <f t="shared" si="79"/>
        <v>3</v>
      </c>
      <c r="O235" s="11">
        <f t="shared" si="79"/>
        <v>3</v>
      </c>
      <c r="P235" s="11">
        <f t="shared" si="79"/>
        <v>3</v>
      </c>
      <c r="Q235" s="11">
        <f t="shared" si="79"/>
        <v>4</v>
      </c>
    </row>
    <row r="236" spans="1:17" ht="33.75" customHeight="1" thickBot="1">
      <c r="A236" s="6"/>
      <c r="B236" s="12" t="str">
        <f t="shared" ref="B236:H236" si="80">K236</f>
        <v/>
      </c>
      <c r="C236" s="12" t="str">
        <f t="shared" si="80"/>
        <v>紙・衣</v>
      </c>
      <c r="D236" s="12" t="str">
        <f t="shared" si="80"/>
        <v/>
      </c>
      <c r="E236" s="12" t="str">
        <f t="shared" si="80"/>
        <v>燃</v>
      </c>
      <c r="F236" s="12" t="str">
        <f t="shared" si="80"/>
        <v>び</v>
      </c>
      <c r="G236" s="12" t="str">
        <f t="shared" si="80"/>
        <v/>
      </c>
      <c r="H236" s="12" t="str">
        <f t="shared" si="80"/>
        <v>燃</v>
      </c>
      <c r="I236" s="6"/>
      <c r="K236" s="13" t="str">
        <f>IF(B235="","",
IF(IFERROR(INDEX($C$1:$H$2,1,MATCH(1,$C$2:$H$2,0)), "")=$G$1,
    IFERROR( IF(WEEKDAY(B235,1)=$H$2, IF(K235=$G$3,$G$1,""),""),""),
  IFERROR(INDEX($C$1:$H$2,1,MATCH(1,$C$2:$H$2,0)),"")
))</f>
        <v/>
      </c>
      <c r="L236" s="13" t="str">
        <f>IF(C235="","",
IF(IFERROR(INDEX($C$1:$H$2,1,MATCH(2,$C$2:$H$2,0)),"")=$G$1,
IFERROR(IF(WEEKDAY(C235,1)=$H$2,IF(L235=$G$3,$G$1,""),""),""),
IFERROR(INDEX($C$1:$H$2,1,MATCH(2,$C$2:$H$2,0)),"")
))</f>
        <v>紙・衣</v>
      </c>
      <c r="M236" s="13" t="str">
        <f>IF(D235="","",
IF(IFERROR(INDEX($C$1:$H$2,1,MATCH(3,$C$2:$H$2,0)),"")=$G$1,
IFERROR(IF(WEEKDAY(D235,1)=$H$2,IF(M235=$G$3,$G$1,""),""),""),
IFERROR(INDEX($C$1:$H$2,1,MATCH(3,$C$2:$H$2,0)),"")
))</f>
        <v/>
      </c>
      <c r="N236" s="13" t="str">
        <f>IF(E235="","",
IF(IFERROR(INDEX($C$1:$H$2,1,MATCH(4,$C$2:$H$2,0)),"")=$G$1,
IFERROR(IF(WEEKDAY(E235,1)=$H$2,IF(N235=$G$3,$G$1,""),""),""),
IFERROR(INDEX($C$1:$H$2,1,MATCH(4,$C$2:$H$2,0)),"")
))</f>
        <v>燃</v>
      </c>
      <c r="O236" s="13" t="str">
        <f>IF(F235="","",
IF(IFERROR(INDEX($C$1:$H$2,1,MATCH(5,$C$2:$H$2,0)),"")=$G$1,
IFERROR(IF(WEEKDAY(F235,1)=$H$2,IF(O235=$G$3,$G$1,""),""),""),
IFERROR(INDEX($C$1:$H$2,1,MATCH(5,$C$2:$H$2,0)),"")
))</f>
        <v>び</v>
      </c>
      <c r="P236" s="13" t="str">
        <f>IF(G235="","",
IF(IFERROR(INDEX($C$1:$H$2,1,MATCH(6,$C$2:$H$2,0)),"")=$G$1,
IFERROR(IF(WEEKDAY(G235,1)=$H$2,IF(P235=$G$3,$G$1,""),""),""),
IFERROR(INDEX($C$1:$H$2,1,MATCH(6,$C$2:$H$2,0)),"")
))</f>
        <v/>
      </c>
      <c r="Q236" s="13" t="str">
        <f>IF(H235="","",
IF(IFERROR(INDEX($C$1:$H$2,1,MATCH(7,$C$2:$H$2,0)),"")=$G$1,
IFERROR(IF(WEEKDAY(H235,1)=$H$2,IF(Q235=$G$3,$G$1,""),""),""),
IFERROR(INDEX($C$1:$H$2,1,MATCH(7,$C$2:$H$2,0)),"")
))</f>
        <v>燃</v>
      </c>
    </row>
    <row r="237" spans="1:17" ht="33.75" customHeight="1">
      <c r="A237" s="6"/>
      <c r="B237" s="10">
        <f>IFERROR(IF(B235+7&lt;DATE(L215,L216+1,1),B235+7,""),"")</f>
        <v>46257</v>
      </c>
      <c r="C237" s="10">
        <f>IFERROR(IF(C235+7&lt;DATE(L215,L216+1,1),C235+7,""),"")</f>
        <v>46258</v>
      </c>
      <c r="D237" s="10">
        <f>IFERROR(IF(D235+7&lt;DATE(L215,L216+1,1),D235+7,""),"")</f>
        <v>46259</v>
      </c>
      <c r="E237" s="10">
        <f>IFERROR(IF(E235+7&lt;DATE(L215,L216+1,1),E235+7,""),"")</f>
        <v>46260</v>
      </c>
      <c r="F237" s="10">
        <f>IFERROR(IF(F235+7&lt;DATE(L215,L216+1,1),F235+7,""),"")</f>
        <v>46261</v>
      </c>
      <c r="G237" s="10">
        <f>IFERROR(IF(G235+7&lt;DATE(L215,L216+1,1),G235+7,""),"")</f>
        <v>46262</v>
      </c>
      <c r="H237" s="10">
        <f>IFERROR(IF(H235+7&lt;DATE(L215,L216+1,1),H235+7,""),"")</f>
        <v>46263</v>
      </c>
      <c r="I237" s="6"/>
      <c r="K237" s="11">
        <f>IFERROR(IF(MOD(DAY(B237),7)=0,QUOTIENT(DAY(B237),7),QUOTIENT(DAY(B237),7)+1),"")</f>
        <v>4</v>
      </c>
      <c r="L237" s="11">
        <f>IFERROR(IF(MOD(DAY(C237),7)=0,QUOTIENT(DAY(C237),7),QUOTIENT(DAY(C237),7)+1),"")</f>
        <v>4</v>
      </c>
      <c r="M237" s="11">
        <f t="shared" ref="M237:Q237" si="81">IFERROR(IF(MOD(DAY(D237),7)=0,QUOTIENT(DAY(D237),7),QUOTIENT(DAY(D237),7)+1),"")</f>
        <v>4</v>
      </c>
      <c r="N237" s="11">
        <f t="shared" si="81"/>
        <v>4</v>
      </c>
      <c r="O237" s="11">
        <f t="shared" si="81"/>
        <v>4</v>
      </c>
      <c r="P237" s="11">
        <f t="shared" si="81"/>
        <v>4</v>
      </c>
      <c r="Q237" s="11">
        <f t="shared" si="81"/>
        <v>5</v>
      </c>
    </row>
    <row r="238" spans="1:17" ht="33.75" customHeight="1" thickBot="1">
      <c r="A238" s="6"/>
      <c r="B238" s="12" t="str">
        <f t="shared" ref="B238:H238" si="82">K238</f>
        <v/>
      </c>
      <c r="C238" s="12" t="str">
        <f t="shared" si="82"/>
        <v>紙・衣</v>
      </c>
      <c r="D238" s="12" t="str">
        <f t="shared" si="82"/>
        <v/>
      </c>
      <c r="E238" s="12" t="str">
        <f t="shared" si="82"/>
        <v>燃</v>
      </c>
      <c r="F238" s="12" t="str">
        <f t="shared" si="82"/>
        <v>び</v>
      </c>
      <c r="G238" s="12" t="str">
        <f t="shared" si="82"/>
        <v/>
      </c>
      <c r="H238" s="12" t="str">
        <f t="shared" si="82"/>
        <v>燃</v>
      </c>
      <c r="I238" s="6"/>
      <c r="K238" s="13" t="str">
        <f>IF(B237="","",
IF(IFERROR(INDEX($C$1:$H$2,1,MATCH(1,$C$2:$H$2,0)), "")=$G$1,
    IFERROR( IF(WEEKDAY(B237,1)=$H$2, IF(K237=$G$3,$G$1,""),""),""),
  IFERROR(INDEX($C$1:$H$2,1,MATCH(1,$C$2:$H$2,0)),"")
))</f>
        <v/>
      </c>
      <c r="L238" s="13" t="str">
        <f>IF(C237="","",
IF(IFERROR(INDEX($C$1:$H$2,1,MATCH(2,$C$2:$H$2,0)),"")=$G$1,
IFERROR(IF(WEEKDAY(C237,1)=$H$2,IF(L237=$G$3,$G$1,""),""),""),
IFERROR(INDEX($C$1:$H$2,1,MATCH(2,$C$2:$H$2,0)),"")
))</f>
        <v>紙・衣</v>
      </c>
      <c r="M238" s="13" t="str">
        <f>IF(D237="","",
IF(IFERROR(INDEX($C$1:$H$2,1,MATCH(3,$C$2:$H$2,0)),"")=$G$1,
IFERROR(IF(WEEKDAY(D237,1)=$H$2,IF(M237=$G$3,$G$1,""),""),""),
IFERROR(INDEX($C$1:$H$2,1,MATCH(3,$C$2:$H$2,0)),"")
))</f>
        <v/>
      </c>
      <c r="N238" s="13" t="str">
        <f>IF(E237="","",
IF(IFERROR(INDEX($C$1:$H$2,1,MATCH(4,$C$2:$H$2,0)),"")=$G$1,
IFERROR(IF(WEEKDAY(E237,1)=$H$2,IF(N237=$G$3,$G$1,""),""),""),
IFERROR(INDEX($C$1:$H$2,1,MATCH(4,$C$2:$H$2,0)),"")
))</f>
        <v>燃</v>
      </c>
      <c r="O238" s="13" t="str">
        <f>IF(F237="","",
IF(IFERROR(INDEX($C$1:$H$2,1,MATCH(5,$C$2:$H$2,0)),"")=$G$1,
IFERROR(IF(WEEKDAY(F237,1)=$H$2,IF(O237=$G$3,$G$1,""),""),""),
IFERROR(INDEX($C$1:$H$2,1,MATCH(5,$C$2:$H$2,0)),"")
))</f>
        <v>び</v>
      </c>
      <c r="P238" s="13" t="str">
        <f>IF(G237="","",
IF(IFERROR(INDEX($C$1:$H$2,1,MATCH(6,$C$2:$H$2,0)),"")=$G$1,
IFERROR(IF(WEEKDAY(G237,1)=$H$2,IF(P237=$G$3,$G$1,""),""),""),
IFERROR(INDEX($C$1:$H$2,1,MATCH(6,$C$2:$H$2,0)),"")
))</f>
        <v/>
      </c>
      <c r="Q238" s="13" t="str">
        <f>IF(H237="","",
IF(IFERROR(INDEX($C$1:$H$2,1,MATCH(7,$C$2:$H$2,0)),"")=$G$1,
IFERROR(IF(WEEKDAY(H237,1)=$H$2,IF(Q237=$G$3,$G$1,""),""),""),
IFERROR(INDEX($C$1:$H$2,1,MATCH(7,$C$2:$H$2,0)),"")
))</f>
        <v>燃</v>
      </c>
    </row>
    <row r="239" spans="1:17" ht="33.75" customHeight="1">
      <c r="A239" s="6"/>
      <c r="B239" s="10">
        <f>IFERROR(IF(B237+7&lt;DATE(L215,L216+1,1),B237+7,""),"")</f>
        <v>46264</v>
      </c>
      <c r="C239" s="10">
        <f>IFERROR(IF(C237+7&lt;DATE(L215,L216+1,1),C237+7,""),"")</f>
        <v>46265</v>
      </c>
      <c r="D239" s="10"/>
      <c r="E239" s="10"/>
      <c r="F239" s="10"/>
      <c r="G239" s="10"/>
      <c r="H239" s="10"/>
      <c r="I239" s="6"/>
      <c r="K239" s="11">
        <f>IFERROR(IF(MOD(DAY(B239),7)=0,QUOTIENT(DAY(B239),7),QUOTIENT(DAY(B239),7)+1),"")</f>
        <v>5</v>
      </c>
      <c r="L239" s="11">
        <f>IFERROR(IF(MOD(DAY(C239),7)=0,QUOTIENT(DAY(C239),7),QUOTIENT(DAY(C239),7)+1),"")</f>
        <v>5</v>
      </c>
      <c r="M239" s="11"/>
      <c r="N239" s="11"/>
      <c r="O239" s="11"/>
      <c r="P239" s="11"/>
      <c r="Q239" s="11"/>
    </row>
    <row r="240" spans="1:17" ht="33.75" customHeight="1" thickBot="1">
      <c r="A240" s="6"/>
      <c r="B240" s="12" t="str">
        <f t="shared" ref="B240:C240" si="83">K240</f>
        <v/>
      </c>
      <c r="C240" s="12" t="str">
        <f t="shared" si="83"/>
        <v>紙・衣</v>
      </c>
      <c r="D240" s="12" t="str">
        <f>IF(D239="","",IFERROR(INDEX($C$1:$H$2,1,MATCH(3,$C$2:$H$2,0)),""))</f>
        <v/>
      </c>
      <c r="E240" s="12" t="str">
        <f>IF(E239="","",IFERROR(INDEX($C$1:$H$2,1,MATCH(4,$C$2:$H$2,0)),""))</f>
        <v/>
      </c>
      <c r="F240" s="12" t="str">
        <f>IF(F239="","",IFERROR(INDEX($C$1:$H$2,1,MATCH(5,$C$2:$H$2,0)),""))</f>
        <v/>
      </c>
      <c r="G240" s="12" t="str">
        <f>IF(G239="","",IFERROR(INDEX($C$1:$H$2,1,MATCH(6,$C$2:$H$2,0)),""))</f>
        <v/>
      </c>
      <c r="H240" s="12" t="str">
        <f>IF(H239="","",IFERROR(INDEX($C$1:$H$2,1,MATCH(7,$C$2:$H$2,0)),""))</f>
        <v/>
      </c>
      <c r="I240" s="6"/>
      <c r="K240" s="13" t="str">
        <f>IF(B239="","",
IF(IFERROR(INDEX($C$1:$H$2,1,MATCH(1,$C$2:$H$2,0)), "")=$G$1,
    IFERROR( IF(WEEKDAY(B239,1)=$H$2, IF(K239=$G$3,$G$1,""),""),""),
  IFERROR(INDEX($C$1:$H$2,1,MATCH(1,$C$2:$H$2,0)),"")
))</f>
        <v/>
      </c>
      <c r="L240" s="13" t="str">
        <f>IF(C239="","",
IF(IFERROR(INDEX($C$1:$H$2,1,MATCH(2,$C$2:$H$2,0)),"")=$G$1,
IFERROR(IF(WEEKDAY(C239,1)=$H$2,IF(L239=$G$3,$G$1,""),""),""),
IFERROR(INDEX($C$1:$H$2,1,MATCH(2,$C$2:$H$2,0)),"")
))</f>
        <v>紙・衣</v>
      </c>
      <c r="M240" s="13"/>
      <c r="N240" s="13"/>
      <c r="O240" s="13"/>
      <c r="P240" s="13"/>
      <c r="Q240" s="13"/>
    </row>
    <row r="241" spans="1:9">
      <c r="A241" s="6"/>
      <c r="B241" s="6"/>
      <c r="C241" s="6"/>
      <c r="D241" s="6"/>
      <c r="E241" s="6"/>
      <c r="F241" s="6"/>
      <c r="G241" s="6"/>
      <c r="H241" s="6"/>
      <c r="I241" s="6"/>
    </row>
    <row r="242" spans="1:9">
      <c r="A242" s="6"/>
      <c r="B242" s="6"/>
      <c r="C242" s="25" t="s">
        <v>15</v>
      </c>
      <c r="D242" s="22" t="s">
        <v>16</v>
      </c>
      <c r="E242" s="22"/>
      <c r="F242" s="22"/>
      <c r="G242" s="22"/>
      <c r="H242" s="22"/>
      <c r="I242" s="6"/>
    </row>
    <row r="243" spans="1:9">
      <c r="A243" s="6"/>
      <c r="B243" s="6"/>
      <c r="C243" s="25"/>
      <c r="D243" s="22"/>
      <c r="E243" s="22"/>
      <c r="F243" s="22"/>
      <c r="G243" s="22"/>
      <c r="H243" s="22"/>
      <c r="I243" s="6"/>
    </row>
    <row r="244" spans="1:9">
      <c r="A244" s="6"/>
      <c r="B244" s="6"/>
      <c r="C244" s="26" t="s">
        <v>17</v>
      </c>
      <c r="D244" s="22" t="s">
        <v>18</v>
      </c>
      <c r="E244" s="22"/>
      <c r="F244" s="22"/>
      <c r="G244" s="22"/>
      <c r="H244" s="22"/>
      <c r="I244" s="6"/>
    </row>
    <row r="245" spans="1:9">
      <c r="A245" s="6"/>
      <c r="B245" s="6"/>
      <c r="C245" s="26"/>
      <c r="D245" s="22"/>
      <c r="E245" s="22"/>
      <c r="F245" s="22"/>
      <c r="G245" s="22"/>
      <c r="H245" s="22"/>
      <c r="I245" s="6"/>
    </row>
    <row r="246" spans="1:9">
      <c r="A246" s="6"/>
      <c r="B246" s="6"/>
      <c r="C246" s="27" t="s">
        <v>19</v>
      </c>
      <c r="D246" s="28" t="s">
        <v>20</v>
      </c>
      <c r="E246" s="28"/>
      <c r="F246" s="28"/>
      <c r="G246" s="28"/>
      <c r="H246" s="28"/>
      <c r="I246" s="6"/>
    </row>
    <row r="247" spans="1:9">
      <c r="A247" s="6"/>
      <c r="B247" s="6"/>
      <c r="C247" s="27"/>
      <c r="D247" s="28"/>
      <c r="E247" s="28"/>
      <c r="F247" s="28"/>
      <c r="G247" s="28"/>
      <c r="H247" s="28"/>
      <c r="I247" s="6"/>
    </row>
    <row r="248" spans="1:9">
      <c r="A248" s="6"/>
      <c r="B248" s="6"/>
      <c r="C248" s="21" t="s">
        <v>21</v>
      </c>
      <c r="D248" s="22" t="s">
        <v>26</v>
      </c>
      <c r="E248" s="22"/>
      <c r="F248" s="22"/>
      <c r="G248" s="22"/>
      <c r="H248" s="22"/>
      <c r="I248" s="6"/>
    </row>
    <row r="249" spans="1:9">
      <c r="A249" s="6"/>
      <c r="B249" s="6"/>
      <c r="C249" s="21"/>
      <c r="D249" s="22"/>
      <c r="E249" s="22"/>
      <c r="F249" s="22"/>
      <c r="G249" s="22"/>
      <c r="H249" s="22"/>
      <c r="I249" s="6"/>
    </row>
    <row r="250" spans="1:9" ht="13.5" customHeight="1">
      <c r="A250" s="6"/>
      <c r="B250" s="6"/>
      <c r="C250" s="22" t="s">
        <v>23</v>
      </c>
      <c r="D250" s="22"/>
      <c r="E250" s="22"/>
      <c r="F250" s="22"/>
      <c r="G250" s="22"/>
      <c r="H250" s="22"/>
      <c r="I250" s="6"/>
    </row>
    <row r="251" spans="1:9" ht="20.25" customHeight="1">
      <c r="A251" s="6"/>
      <c r="C251" s="22"/>
      <c r="D251" s="22"/>
      <c r="E251" s="22"/>
      <c r="F251" s="22"/>
      <c r="G251" s="22"/>
      <c r="H251" s="22"/>
      <c r="I251" s="6"/>
    </row>
    <row r="252" spans="1:9" ht="17.25">
      <c r="A252" s="6"/>
      <c r="B252" s="23"/>
      <c r="C252" s="23"/>
      <c r="D252" s="23"/>
      <c r="E252" s="23"/>
      <c r="F252" s="23"/>
      <c r="G252" s="23"/>
      <c r="H252" s="23"/>
      <c r="I252" s="6"/>
    </row>
    <row r="253" spans="1:9" ht="18">
      <c r="A253" s="6"/>
      <c r="B253" s="24" t="s">
        <v>24</v>
      </c>
      <c r="C253" s="24"/>
      <c r="D253" s="24"/>
      <c r="E253" s="24"/>
      <c r="F253" s="24"/>
      <c r="G253" s="24"/>
      <c r="H253" s="24"/>
      <c r="I253" s="6"/>
    </row>
    <row r="254" spans="1:9" ht="18">
      <c r="A254" s="6"/>
      <c r="B254" s="24" t="s">
        <v>25</v>
      </c>
      <c r="C254" s="24"/>
      <c r="D254" s="24"/>
      <c r="E254" s="24"/>
      <c r="F254" s="24"/>
      <c r="G254" s="24"/>
      <c r="H254" s="24"/>
      <c r="I254" s="6"/>
    </row>
    <row r="255" spans="1:9">
      <c r="A255" s="6"/>
      <c r="B255" s="20"/>
      <c r="C255" s="20"/>
      <c r="D255" s="20"/>
      <c r="E255" s="20"/>
      <c r="F255" s="20"/>
      <c r="G255" s="20"/>
      <c r="H255" s="20"/>
      <c r="I255" s="6"/>
    </row>
    <row r="256" spans="1:9" ht="7.5" customHeight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>
      <c r="A257" s="6"/>
      <c r="B257" s="29" t="s">
        <v>5</v>
      </c>
      <c r="C257" s="29"/>
      <c r="D257" s="29"/>
      <c r="E257" s="29"/>
      <c r="F257" s="29"/>
      <c r="G257" s="29"/>
      <c r="H257" s="29"/>
      <c r="I257" s="6"/>
      <c r="K257" s="4">
        <f>DATE(L215,L216+1,1)</f>
        <v>46266</v>
      </c>
      <c r="L257" s="1">
        <f>YEAR(K257)</f>
        <v>2026</v>
      </c>
    </row>
    <row r="258" spans="1:17">
      <c r="A258" s="6"/>
      <c r="B258" s="29"/>
      <c r="C258" s="29"/>
      <c r="D258" s="29"/>
      <c r="E258" s="29"/>
      <c r="F258" s="29"/>
      <c r="G258" s="29"/>
      <c r="H258" s="29"/>
      <c r="I258" s="6"/>
      <c r="L258" s="1">
        <f>MONTH(K257)</f>
        <v>9</v>
      </c>
    </row>
    <row r="259" spans="1:17">
      <c r="A259" s="6"/>
      <c r="B259" s="29"/>
      <c r="C259" s="29"/>
      <c r="D259" s="29"/>
      <c r="E259" s="29"/>
      <c r="F259" s="29"/>
      <c r="G259" s="29"/>
      <c r="H259" s="29"/>
      <c r="I259" s="6"/>
    </row>
    <row r="260" spans="1:17" ht="7.5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thickTop="1">
      <c r="A261" s="6"/>
      <c r="B261" s="6"/>
      <c r="C261" s="6"/>
      <c r="D261" s="6"/>
      <c r="E261" s="6"/>
      <c r="F261" s="6"/>
      <c r="G261" s="30" t="str">
        <f>$B$1</f>
        <v>地区２２</v>
      </c>
      <c r="H261" s="31"/>
      <c r="I261" s="6"/>
    </row>
    <row r="262" spans="1:17" ht="14.25" thickBot="1">
      <c r="A262" s="6"/>
      <c r="B262" s="6"/>
      <c r="C262" s="6"/>
      <c r="D262" s="6"/>
      <c r="E262" s="6"/>
      <c r="F262" s="6"/>
      <c r="G262" s="32"/>
      <c r="H262" s="33"/>
      <c r="I262" s="6"/>
    </row>
    <row r="263" spans="1:17" ht="15.75" customHeight="1" thickTop="1">
      <c r="A263" s="34">
        <f>K257</f>
        <v>46266</v>
      </c>
      <c r="B263" s="34"/>
      <c r="C263" s="35">
        <f>L257</f>
        <v>2026</v>
      </c>
      <c r="D263" s="36" t="str">
        <f>$K$3</f>
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</c>
      <c r="E263" s="37"/>
      <c r="F263" s="37"/>
      <c r="G263" s="37"/>
      <c r="H263" s="38"/>
      <c r="I263" s="6"/>
    </row>
    <row r="264" spans="1:17" ht="15.75" customHeight="1">
      <c r="A264" s="34"/>
      <c r="B264" s="34"/>
      <c r="C264" s="35"/>
      <c r="D264" s="39"/>
      <c r="E264" s="40"/>
      <c r="F264" s="40"/>
      <c r="G264" s="40"/>
      <c r="H264" s="41"/>
      <c r="I264" s="6"/>
    </row>
    <row r="265" spans="1:17" ht="15.75" customHeight="1">
      <c r="A265" s="6"/>
      <c r="B265" s="45" t="str">
        <f>DBCS(L258)</f>
        <v>９</v>
      </c>
      <c r="C265" s="46" t="s">
        <v>6</v>
      </c>
      <c r="D265" s="39"/>
      <c r="E265" s="40"/>
      <c r="F265" s="40"/>
      <c r="G265" s="40"/>
      <c r="H265" s="41"/>
      <c r="I265" s="6"/>
    </row>
    <row r="266" spans="1:17" ht="15.75" customHeight="1">
      <c r="A266" s="6"/>
      <c r="B266" s="45"/>
      <c r="C266" s="46"/>
      <c r="D266" s="39"/>
      <c r="E266" s="40"/>
      <c r="F266" s="40"/>
      <c r="G266" s="40"/>
      <c r="H266" s="41"/>
      <c r="I266" s="6"/>
    </row>
    <row r="267" spans="1:17" ht="15.75" customHeight="1">
      <c r="A267" s="6"/>
      <c r="B267" s="45"/>
      <c r="C267" s="46"/>
      <c r="D267" s="39"/>
      <c r="E267" s="40"/>
      <c r="F267" s="40"/>
      <c r="G267" s="40"/>
      <c r="H267" s="41"/>
      <c r="I267" s="6"/>
    </row>
    <row r="268" spans="1:17" ht="15.75" customHeight="1" thickBot="1">
      <c r="A268" s="6"/>
      <c r="B268" s="45"/>
      <c r="C268" s="46"/>
      <c r="D268" s="42"/>
      <c r="E268" s="43"/>
      <c r="F268" s="43"/>
      <c r="G268" s="43"/>
      <c r="H268" s="44"/>
      <c r="I268" s="6"/>
    </row>
    <row r="269" spans="1:17" ht="15" thickTop="1" thickBot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customHeight="1" thickBot="1">
      <c r="A270" s="6"/>
      <c r="B270" s="8" t="s">
        <v>7</v>
      </c>
      <c r="C270" s="9" t="s">
        <v>8</v>
      </c>
      <c r="D270" s="9" t="s">
        <v>9</v>
      </c>
      <c r="E270" s="9" t="s">
        <v>10</v>
      </c>
      <c r="F270" s="9" t="s">
        <v>11</v>
      </c>
      <c r="G270" s="9" t="s">
        <v>12</v>
      </c>
      <c r="H270" s="9" t="s">
        <v>13</v>
      </c>
      <c r="I270" s="6"/>
      <c r="K270" s="1" t="s">
        <v>14</v>
      </c>
      <c r="L270" s="1" t="s">
        <v>8</v>
      </c>
      <c r="M270" s="1" t="s">
        <v>9</v>
      </c>
      <c r="N270" s="1" t="s">
        <v>10</v>
      </c>
      <c r="O270" s="1" t="s">
        <v>11</v>
      </c>
      <c r="P270" s="1" t="s">
        <v>12</v>
      </c>
      <c r="Q270" s="1" t="s">
        <v>13</v>
      </c>
    </row>
    <row r="271" spans="1:17" ht="33.75" customHeight="1">
      <c r="A271" s="6"/>
      <c r="B271" s="10" t="str">
        <f>IF(A263-(WEEKDAY(A263)-1)&lt;K257,"",A263-(WEEKDAY(A263)-1))</f>
        <v/>
      </c>
      <c r="C271" s="10" t="str">
        <f>IF(A263-(WEEKDAY(A263)-2)&lt;K257,"",A263-(WEEKDAY(A263)-2))</f>
        <v/>
      </c>
      <c r="D271" s="10">
        <f>IF(A263-(WEEKDAY(A263)-3)&lt;K257,"",A263-(WEEKDAY(A263)-3))</f>
        <v>46266</v>
      </c>
      <c r="E271" s="10">
        <f>IF(A263-(WEEKDAY(A263)-4)&lt;K257,"",A263-(WEEKDAY(A263)-4))</f>
        <v>46267</v>
      </c>
      <c r="F271" s="10">
        <f>IF(A263-(WEEKDAY(A263)-5)&lt;K257,"",A263-(WEEKDAY(A263)-5))</f>
        <v>46268</v>
      </c>
      <c r="G271" s="10">
        <f>IF(A263-(WEEKDAY(A263)-6)&lt;K257,"",A263-(WEEKDAY(A263)-6))</f>
        <v>46269</v>
      </c>
      <c r="H271" s="10">
        <f>IF(A263-(WEEKDAY(A263)-7)&lt;K257,"",A263-(WEEKDAY(A263)-7))</f>
        <v>46270</v>
      </c>
      <c r="I271" s="6"/>
      <c r="K271" s="11" t="str">
        <f>IFERROR(IF(MOD(DAY(B271),7)=0,QUOTIENT(DAY(B271),7),QUOTIENT(DAY(B271),7)+1),"")</f>
        <v/>
      </c>
      <c r="L271" s="11" t="str">
        <f t="shared" ref="L271:Q271" si="84">IFERROR(IF(MOD(DAY(C271),7)=0,QUOTIENT(DAY(C271),7),QUOTIENT(DAY(C271),7)+1),"")</f>
        <v/>
      </c>
      <c r="M271" s="11">
        <f t="shared" si="84"/>
        <v>1</v>
      </c>
      <c r="N271" s="11">
        <f t="shared" si="84"/>
        <v>1</v>
      </c>
      <c r="O271" s="11">
        <f t="shared" si="84"/>
        <v>1</v>
      </c>
      <c r="P271" s="11">
        <f t="shared" si="84"/>
        <v>1</v>
      </c>
      <c r="Q271" s="11">
        <f t="shared" si="84"/>
        <v>1</v>
      </c>
    </row>
    <row r="272" spans="1:17" ht="33.75" customHeight="1" thickBot="1">
      <c r="A272" s="6"/>
      <c r="B272" s="12" t="str">
        <f>K272</f>
        <v/>
      </c>
      <c r="C272" s="12" t="str">
        <f t="shared" ref="C272:H272" si="85">L272</f>
        <v/>
      </c>
      <c r="D272" s="12" t="str">
        <f t="shared" si="85"/>
        <v/>
      </c>
      <c r="E272" s="12" t="str">
        <f t="shared" si="85"/>
        <v>燃</v>
      </c>
      <c r="F272" s="12" t="str">
        <f t="shared" si="85"/>
        <v>び</v>
      </c>
      <c r="G272" s="12" t="str">
        <f t="shared" si="85"/>
        <v/>
      </c>
      <c r="H272" s="12" t="str">
        <f t="shared" si="85"/>
        <v>燃</v>
      </c>
      <c r="I272" s="6"/>
      <c r="K272" s="13" t="str">
        <f>IF(B271="","",
IF(IFERROR(INDEX($C$1:$H$2,1,MATCH(1,$C$2:$H$2,0)), "")=$G$1,
    IFERROR( IF(WEEKDAY(B271,1)=$H$2, IF(K271=$G$3,$G$1,""),""),""),
  IFERROR(INDEX($C$1:$H$2,1,MATCH(1,$C$2:$H$2,0)),"")
))</f>
        <v/>
      </c>
      <c r="L272" s="13" t="str">
        <f>IF(C271="","",
IF(IFERROR(INDEX($C$1:$H$2,1,MATCH(2,$C$2:$H$2,0)),"")=$G$1,
IFERROR(IF(WEEKDAY(C271,1)=$H$2,IF(L271=$G$3,$G$1,""),""),""),
IFERROR(INDEX($C$1:$H$2,1,MATCH(2,$C$2:$H$2,0)),"")
))</f>
        <v/>
      </c>
      <c r="M272" s="13" t="str">
        <f>IF(D271="","",
IF(IFERROR(INDEX($C$1:$H$2,1,MATCH(3,$C$2:$H$2,0)),"")=$G$1,
IFERROR(IF(WEEKDAY(D271,1)=$H$2,IF(M271=$G$3,$G$1,""),""),""),
IFERROR(INDEX($C$1:$H$2,1,MATCH(3,$C$2:$H$2,0)),"")
))</f>
        <v/>
      </c>
      <c r="N272" s="13" t="str">
        <f>IF(E271="","",
IF(IFERROR(INDEX($C$1:$H$2,1,MATCH(4,$C$2:$H$2,0)),"")=$G$1,
IFERROR(IF(WEEKDAY(E271,1)=$H$2,IF(N271=$G$3,$G$1,""),""),""),
IFERROR(INDEX($C$1:$H$2,1,MATCH(4,$C$2:$H$2,0)),"")
))</f>
        <v>燃</v>
      </c>
      <c r="O272" s="13" t="str">
        <f>IF(F271="","",
IF(IFERROR(INDEX($C$1:$H$2,1,MATCH(5,$C$2:$H$2,0)),"")=$G$1,
IFERROR(IF(WEEKDAY(F271,1)=$H$2,IF(O271=$G$3,$G$1,""),""),""),
IFERROR(INDEX($C$1:$H$2,1,MATCH(5,$C$2:$H$2,0)),"")
))</f>
        <v>び</v>
      </c>
      <c r="P272" s="13" t="str">
        <f>IF(G271="","",
IF(IFERROR(INDEX($C$1:$H$2,1,MATCH(6,$C$2:$H$2,0)),"")=$G$1,
IFERROR(IF(WEEKDAY(G271,1)=$H$2,IF(P271=$G$3,$G$1,""),""),""),
IFERROR(INDEX($C$1:$H$2,1,MATCH(6,$C$2:$H$2,0)),"")
))</f>
        <v/>
      </c>
      <c r="Q272" s="13" t="str">
        <f>IF(H271="","",
IF(IFERROR(INDEX($C$1:$H$2,1,MATCH(7,$C$2:$H$2,0)),"")=$G$1,
IFERROR(IF(WEEKDAY(H271,1)=$H$2,IF(Q271=$G$3,$G$1,""),""),""),
IFERROR(INDEX($C$1:$H$2,1,MATCH(7,$C$2:$H$2,0)),"")
))</f>
        <v>燃</v>
      </c>
    </row>
    <row r="273" spans="1:17" ht="33.75" customHeight="1">
      <c r="A273" s="6"/>
      <c r="B273" s="10">
        <f>H271+1</f>
        <v>46271</v>
      </c>
      <c r="C273" s="10">
        <f>B273+1</f>
        <v>46272</v>
      </c>
      <c r="D273" s="10">
        <f t="shared" ref="D273:H273" si="86">C273+1</f>
        <v>46273</v>
      </c>
      <c r="E273" s="10">
        <f t="shared" si="86"/>
        <v>46274</v>
      </c>
      <c r="F273" s="10">
        <f t="shared" si="86"/>
        <v>46275</v>
      </c>
      <c r="G273" s="10">
        <f t="shared" si="86"/>
        <v>46276</v>
      </c>
      <c r="H273" s="10">
        <f t="shared" si="86"/>
        <v>46277</v>
      </c>
      <c r="I273" s="6"/>
      <c r="K273" s="11">
        <f t="shared" ref="K273:Q273" si="87">IFERROR(IF(MOD(DAY(B273),7)=0,QUOTIENT(DAY(B273),7),QUOTIENT(DAY(B273),7)+1),"")</f>
        <v>1</v>
      </c>
      <c r="L273" s="11">
        <f t="shared" si="87"/>
        <v>1</v>
      </c>
      <c r="M273" s="11">
        <f t="shared" si="87"/>
        <v>2</v>
      </c>
      <c r="N273" s="11">
        <f t="shared" si="87"/>
        <v>2</v>
      </c>
      <c r="O273" s="11">
        <f t="shared" si="87"/>
        <v>2</v>
      </c>
      <c r="P273" s="11">
        <f t="shared" si="87"/>
        <v>2</v>
      </c>
      <c r="Q273" s="11">
        <f t="shared" si="87"/>
        <v>2</v>
      </c>
    </row>
    <row r="274" spans="1:17" ht="33.75" customHeight="1" thickBot="1">
      <c r="A274" s="6"/>
      <c r="B274" s="12" t="str">
        <f t="shared" ref="B274:H274" si="88">K274</f>
        <v/>
      </c>
      <c r="C274" s="12" t="str">
        <f t="shared" si="88"/>
        <v>紙・衣</v>
      </c>
      <c r="D274" s="12" t="str">
        <f t="shared" si="88"/>
        <v>小・危</v>
      </c>
      <c r="E274" s="12" t="str">
        <f t="shared" si="88"/>
        <v>燃</v>
      </c>
      <c r="F274" s="12" t="str">
        <f t="shared" si="88"/>
        <v>び</v>
      </c>
      <c r="G274" s="12" t="str">
        <f t="shared" si="88"/>
        <v/>
      </c>
      <c r="H274" s="12" t="str">
        <f t="shared" si="88"/>
        <v>燃</v>
      </c>
      <c r="I274" s="6"/>
      <c r="K274" s="13" t="str">
        <f>IF(B273="","",
IF(IFERROR(INDEX($C$1:$H$2,1,MATCH(1,$C$2:$H$2,0)), "")=$G$1,
    IFERROR( IF(WEEKDAY(B273,1)=$H$2, IF(K273=$G$3,$G$1,""),""),""),
  IFERROR(INDEX($C$1:$H$2,1,MATCH(1,$C$2:$H$2,0)),"")
))</f>
        <v/>
      </c>
      <c r="L274" s="13" t="str">
        <f>IF(C273="","",
IF(IFERROR(INDEX($C$1:$H$2,1,MATCH(2,$C$2:$H$2,0)),"")=$G$1,
IFERROR(IF(WEEKDAY(C273,1)=$H$2,IF(L273=$G$3,$G$1,""),""),""),
IFERROR(INDEX($C$1:$H$2,1,MATCH(2,$C$2:$H$2,0)),"")
))</f>
        <v>紙・衣</v>
      </c>
      <c r="M274" s="13" t="str">
        <f>IF(D273="","",
IF(IFERROR(INDEX($C$1:$H$2,1,MATCH(3,$C$2:$H$2,0)),"")=$G$1,
IFERROR(IF(WEEKDAY(D273,1)=$H$2,IF(M273=$G$3,$G$1,""),""),""),
IFERROR(INDEX($C$1:$H$2,1,MATCH(3,$C$2:$H$2,0)),"")
))</f>
        <v>小・危</v>
      </c>
      <c r="N274" s="13" t="str">
        <f>IF(E273="","",
IF(IFERROR(INDEX($C$1:$H$2,1,MATCH(4,$C$2:$H$2,0)),"")=$G$1,
IFERROR(IF(WEEKDAY(E273,1)=$H$2,IF(N273=$G$3,$G$1,""),""),""),
IFERROR(INDEX($C$1:$H$2,1,MATCH(4,$C$2:$H$2,0)),"")
))</f>
        <v>燃</v>
      </c>
      <c r="O274" s="13" t="str">
        <f>IF(F273="","",
IF(IFERROR(INDEX($C$1:$H$2,1,MATCH(5,$C$2:$H$2,0)),"")=$G$1,
IFERROR(IF(WEEKDAY(F273,1)=$H$2,IF(O273=$G$3,$G$1,""),""),""),
IFERROR(INDEX($C$1:$H$2,1,MATCH(5,$C$2:$H$2,0)),"")
))</f>
        <v>び</v>
      </c>
      <c r="P274" s="13" t="str">
        <f>IF(G273="","",
IF(IFERROR(INDEX($C$1:$H$2,1,MATCH(6,$C$2:$H$2,0)),"")=$G$1,
IFERROR(IF(WEEKDAY(G273,1)=$H$2,IF(P273=$G$3,$G$1,""),""),""),
IFERROR(INDEX($C$1:$H$2,1,MATCH(6,$C$2:$H$2,0)),"")
))</f>
        <v/>
      </c>
      <c r="Q274" s="13" t="str">
        <f>IF(H273="","",
IF(IFERROR(INDEX($C$1:$H$2,1,MATCH(7,$C$2:$H$2,0)),"")=$G$1,
IFERROR(IF(WEEKDAY(H273,1)=$H$2,IF(Q273=$G$3,$G$1,""),""),""),
IFERROR(INDEX($C$1:$H$2,1,MATCH(7,$C$2:$H$2,0)),"")
))</f>
        <v>燃</v>
      </c>
    </row>
    <row r="275" spans="1:17" ht="33.75" customHeight="1">
      <c r="A275" s="6"/>
      <c r="B275" s="10">
        <f>B273+7</f>
        <v>46278</v>
      </c>
      <c r="C275" s="10">
        <f t="shared" ref="C275:H275" si="89">C273+7</f>
        <v>46279</v>
      </c>
      <c r="D275" s="10">
        <f t="shared" si="89"/>
        <v>46280</v>
      </c>
      <c r="E275" s="10">
        <f t="shared" si="89"/>
        <v>46281</v>
      </c>
      <c r="F275" s="10">
        <f t="shared" si="89"/>
        <v>46282</v>
      </c>
      <c r="G275" s="10">
        <f t="shared" si="89"/>
        <v>46283</v>
      </c>
      <c r="H275" s="10">
        <f t="shared" si="89"/>
        <v>46284</v>
      </c>
      <c r="I275" s="6"/>
      <c r="K275" s="11">
        <f t="shared" ref="K275:Q275" si="90">IFERROR(IF(MOD(DAY(B275),7)=0,QUOTIENT(DAY(B275),7),QUOTIENT(DAY(B275),7)+1),"")</f>
        <v>2</v>
      </c>
      <c r="L275" s="11">
        <f t="shared" si="90"/>
        <v>2</v>
      </c>
      <c r="M275" s="11">
        <f t="shared" si="90"/>
        <v>3</v>
      </c>
      <c r="N275" s="11">
        <f t="shared" si="90"/>
        <v>3</v>
      </c>
      <c r="O275" s="11">
        <f t="shared" si="90"/>
        <v>3</v>
      </c>
      <c r="P275" s="11">
        <f t="shared" si="90"/>
        <v>3</v>
      </c>
      <c r="Q275" s="11">
        <f t="shared" si="90"/>
        <v>3</v>
      </c>
    </row>
    <row r="276" spans="1:17" ht="33.75" customHeight="1" thickBot="1">
      <c r="A276" s="6"/>
      <c r="B276" s="12" t="str">
        <f t="shared" ref="B276:H276" si="91">K276</f>
        <v/>
      </c>
      <c r="C276" s="12" t="str">
        <f t="shared" si="91"/>
        <v>紙・衣</v>
      </c>
      <c r="D276" s="12" t="str">
        <f t="shared" si="91"/>
        <v/>
      </c>
      <c r="E276" s="12" t="str">
        <f t="shared" si="91"/>
        <v>燃</v>
      </c>
      <c r="F276" s="12" t="str">
        <f t="shared" si="91"/>
        <v>び</v>
      </c>
      <c r="G276" s="12" t="str">
        <f t="shared" si="91"/>
        <v/>
      </c>
      <c r="H276" s="12" t="str">
        <f t="shared" si="91"/>
        <v>燃</v>
      </c>
      <c r="I276" s="6"/>
      <c r="K276" s="13" t="str">
        <f>IF(B275="","",
IF(IFERROR(INDEX($C$1:$H$2,1,MATCH(1,$C$2:$H$2,0)), "")=$G$1,
    IFERROR( IF(WEEKDAY(B275,1)=$H$2, IF(K275=$G$3,$G$1,""),""),""),
  IFERROR(INDEX($C$1:$H$2,1,MATCH(1,$C$2:$H$2,0)),"")
))</f>
        <v/>
      </c>
      <c r="L276" s="13" t="str">
        <f>IF(C275="","",
IF(IFERROR(INDEX($C$1:$H$2,1,MATCH(2,$C$2:$H$2,0)),"")=$G$1,
IFERROR(IF(WEEKDAY(C275,1)=$H$2,IF(L275=$G$3,$G$1,""),""),""),
IFERROR(INDEX($C$1:$H$2,1,MATCH(2,$C$2:$H$2,0)),"")
))</f>
        <v>紙・衣</v>
      </c>
      <c r="M276" s="13" t="str">
        <f>IF(D275="","",
IF(IFERROR(INDEX($C$1:$H$2,1,MATCH(3,$C$2:$H$2,0)),"")=$G$1,
IFERROR(IF(WEEKDAY(D275,1)=$H$2,IF(M275=$G$3,$G$1,""),""),""),
IFERROR(INDEX($C$1:$H$2,1,MATCH(3,$C$2:$H$2,0)),"")
))</f>
        <v/>
      </c>
      <c r="N276" s="13" t="str">
        <f>IF(E275="","",
IF(IFERROR(INDEX($C$1:$H$2,1,MATCH(4,$C$2:$H$2,0)),"")=$G$1,
IFERROR(IF(WEEKDAY(E275,1)=$H$2,IF(N275=$G$3,$G$1,""),""),""),
IFERROR(INDEX($C$1:$H$2,1,MATCH(4,$C$2:$H$2,0)),"")
))</f>
        <v>燃</v>
      </c>
      <c r="O276" s="13" t="str">
        <f>IF(F275="","",
IF(IFERROR(INDEX($C$1:$H$2,1,MATCH(5,$C$2:$H$2,0)),"")=$G$1,
IFERROR(IF(WEEKDAY(F275,1)=$H$2,IF(O275=$G$3,$G$1,""),""),""),
IFERROR(INDEX($C$1:$H$2,1,MATCH(5,$C$2:$H$2,0)),"")
))</f>
        <v>び</v>
      </c>
      <c r="P276" s="13" t="str">
        <f>IF(G275="","",
IF(IFERROR(INDEX($C$1:$H$2,1,MATCH(6,$C$2:$H$2,0)),"")=$G$1,
IFERROR(IF(WEEKDAY(G275,1)=$H$2,IF(P275=$G$3,$G$1,""),""),""),
IFERROR(INDEX($C$1:$H$2,1,MATCH(6,$C$2:$H$2,0)),"")
))</f>
        <v/>
      </c>
      <c r="Q276" s="13" t="str">
        <f>IF(H275="","",
IF(IFERROR(INDEX($C$1:$H$2,1,MATCH(7,$C$2:$H$2,0)),"")=$G$1,
IFERROR(IF(WEEKDAY(H275,1)=$H$2,IF(Q275=$G$3,$G$1,""),""),""),
IFERROR(INDEX($C$1:$H$2,1,MATCH(7,$C$2:$H$2,0)),"")
))</f>
        <v>燃</v>
      </c>
    </row>
    <row r="277" spans="1:17" ht="33.75" customHeight="1">
      <c r="A277" s="6"/>
      <c r="B277" s="10">
        <f>B275+7</f>
        <v>46285</v>
      </c>
      <c r="C277" s="10">
        <f t="shared" ref="C277:H277" si="92">C275+7</f>
        <v>46286</v>
      </c>
      <c r="D277" s="10">
        <f t="shared" si="92"/>
        <v>46287</v>
      </c>
      <c r="E277" s="10">
        <f t="shared" si="92"/>
        <v>46288</v>
      </c>
      <c r="F277" s="10">
        <f t="shared" si="92"/>
        <v>46289</v>
      </c>
      <c r="G277" s="10">
        <f t="shared" si="92"/>
        <v>46290</v>
      </c>
      <c r="H277" s="10">
        <f t="shared" si="92"/>
        <v>46291</v>
      </c>
      <c r="I277" s="6"/>
      <c r="K277" s="11">
        <f t="shared" ref="K277:Q277" si="93">IFERROR(IF(MOD(DAY(B277),7)=0,QUOTIENT(DAY(B277),7),QUOTIENT(DAY(B277),7)+1),"")</f>
        <v>3</v>
      </c>
      <c r="L277" s="11">
        <f t="shared" si="93"/>
        <v>3</v>
      </c>
      <c r="M277" s="11">
        <f t="shared" si="93"/>
        <v>4</v>
      </c>
      <c r="N277" s="11">
        <f t="shared" si="93"/>
        <v>4</v>
      </c>
      <c r="O277" s="11">
        <f t="shared" si="93"/>
        <v>4</v>
      </c>
      <c r="P277" s="11">
        <f t="shared" si="93"/>
        <v>4</v>
      </c>
      <c r="Q277" s="11">
        <f t="shared" si="93"/>
        <v>4</v>
      </c>
    </row>
    <row r="278" spans="1:17" ht="33.75" customHeight="1" thickBot="1">
      <c r="A278" s="6"/>
      <c r="B278" s="12" t="str">
        <f t="shared" ref="B278:H278" si="94">K278</f>
        <v/>
      </c>
      <c r="C278" s="12" t="str">
        <f t="shared" si="94"/>
        <v>紙・衣</v>
      </c>
      <c r="D278" s="12" t="str">
        <f t="shared" si="94"/>
        <v/>
      </c>
      <c r="E278" s="12" t="str">
        <f t="shared" si="94"/>
        <v>燃</v>
      </c>
      <c r="F278" s="12" t="str">
        <f t="shared" si="94"/>
        <v>び</v>
      </c>
      <c r="G278" s="12" t="str">
        <f t="shared" si="94"/>
        <v/>
      </c>
      <c r="H278" s="12" t="str">
        <f t="shared" si="94"/>
        <v>燃</v>
      </c>
      <c r="I278" s="6"/>
      <c r="K278" s="13" t="str">
        <f>IF(B277="","",
IF(IFERROR(INDEX($C$1:$H$2,1,MATCH(1,$C$2:$H$2,0)), "")=$G$1,
    IFERROR( IF(WEEKDAY(B277,1)=$H$2, IF(K277=$G$3,$G$1,""),""),""),
  IFERROR(INDEX($C$1:$H$2,1,MATCH(1,$C$2:$H$2,0)),"")
))</f>
        <v/>
      </c>
      <c r="L278" s="13" t="str">
        <f>IF(C277="","",
IF(IFERROR(INDEX($C$1:$H$2,1,MATCH(2,$C$2:$H$2,0)),"")=$G$1,
IFERROR(IF(WEEKDAY(C277,1)=$H$2,IF(L277=$G$3,$G$1,""),""),""),
IFERROR(INDEX($C$1:$H$2,1,MATCH(2,$C$2:$H$2,0)),"")
))</f>
        <v>紙・衣</v>
      </c>
      <c r="M278" s="13" t="str">
        <f>IF(D277="","",
IF(IFERROR(INDEX($C$1:$H$2,1,MATCH(3,$C$2:$H$2,0)),"")=$G$1,
IFERROR(IF(WEEKDAY(D277,1)=$H$2,IF(M277=$G$3,$G$1,""),""),""),
IFERROR(INDEX($C$1:$H$2,1,MATCH(3,$C$2:$H$2,0)),"")
))</f>
        <v/>
      </c>
      <c r="N278" s="13" t="str">
        <f>IF(E277="","",
IF(IFERROR(INDEX($C$1:$H$2,1,MATCH(4,$C$2:$H$2,0)),"")=$G$1,
IFERROR(IF(WEEKDAY(E277,1)=$H$2,IF(N277=$G$3,$G$1,""),""),""),
IFERROR(INDEX($C$1:$H$2,1,MATCH(4,$C$2:$H$2,0)),"")
))</f>
        <v>燃</v>
      </c>
      <c r="O278" s="13" t="str">
        <f>IF(F277="","",
IF(IFERROR(INDEX($C$1:$H$2,1,MATCH(5,$C$2:$H$2,0)),"")=$G$1,
IFERROR(IF(WEEKDAY(F277,1)=$H$2,IF(O277=$G$3,$G$1,""),""),""),
IFERROR(INDEX($C$1:$H$2,1,MATCH(5,$C$2:$H$2,0)),"")
))</f>
        <v>び</v>
      </c>
      <c r="P278" s="13" t="str">
        <f>IF(G277="","",
IF(IFERROR(INDEX($C$1:$H$2,1,MATCH(6,$C$2:$H$2,0)),"")=$G$1,
IFERROR(IF(WEEKDAY(G277,1)=$H$2,IF(P277=$G$3,$G$1,""),""),""),
IFERROR(INDEX($C$1:$H$2,1,MATCH(6,$C$2:$H$2,0)),"")
))</f>
        <v/>
      </c>
      <c r="Q278" s="13" t="str">
        <f>IF(H277="","",
IF(IFERROR(INDEX($C$1:$H$2,1,MATCH(7,$C$2:$H$2,0)),"")=$G$1,
IFERROR(IF(WEEKDAY(H277,1)=$H$2,IF(Q277=$G$3,$G$1,""),""),""),
IFERROR(INDEX($C$1:$H$2,1,MATCH(7,$C$2:$H$2,0)),"")
))</f>
        <v>燃</v>
      </c>
    </row>
    <row r="279" spans="1:17" ht="33.75" customHeight="1">
      <c r="A279" s="6"/>
      <c r="B279" s="10">
        <f>IFERROR(IF(B277+7&lt;DATE(L257,L258+1,1),B277+7,""),"")</f>
        <v>46292</v>
      </c>
      <c r="C279" s="10">
        <f>IFERROR(IF(C277+7&lt;DATE(L257,L258+1,1),C277+7,""),"")</f>
        <v>46293</v>
      </c>
      <c r="D279" s="10">
        <f>IFERROR(IF(D277+7&lt;DATE(L257,L258+1,1),D277+7,""),"")</f>
        <v>46294</v>
      </c>
      <c r="E279" s="10">
        <f>IFERROR(IF(E277+7&lt;DATE(L257,L258+1,1),E277+7,""),"")</f>
        <v>46295</v>
      </c>
      <c r="F279" s="10" t="str">
        <f>IFERROR(IF(F277+7&lt;DATE(L257,L258+1,1),F277+7,""),"")</f>
        <v/>
      </c>
      <c r="G279" s="10" t="str">
        <f>IFERROR(IF(G277+7&lt;DATE(L257,L258+1,1),G277+7,""),"")</f>
        <v/>
      </c>
      <c r="H279" s="10" t="str">
        <f>IFERROR(IF(H277+7&lt;DATE(L257,L258+1,1),H277+7,""),"")</f>
        <v/>
      </c>
      <c r="I279" s="6"/>
      <c r="K279" s="11">
        <f>IFERROR(IF(MOD(DAY(B279),7)=0,QUOTIENT(DAY(B279),7),QUOTIENT(DAY(B279),7)+1),"")</f>
        <v>4</v>
      </c>
      <c r="L279" s="11">
        <f>IFERROR(IF(MOD(DAY(C279),7)=0,QUOTIENT(DAY(C279),7),QUOTIENT(DAY(C279),7)+1),"")</f>
        <v>4</v>
      </c>
      <c r="M279" s="11">
        <f t="shared" ref="M279:Q279" si="95">IFERROR(IF(MOD(DAY(D279),7)=0,QUOTIENT(DAY(D279),7),QUOTIENT(DAY(D279),7)+1),"")</f>
        <v>5</v>
      </c>
      <c r="N279" s="11">
        <f t="shared" si="95"/>
        <v>5</v>
      </c>
      <c r="O279" s="11" t="str">
        <f t="shared" si="95"/>
        <v/>
      </c>
      <c r="P279" s="11" t="str">
        <f t="shared" si="95"/>
        <v/>
      </c>
      <c r="Q279" s="11" t="str">
        <f t="shared" si="95"/>
        <v/>
      </c>
    </row>
    <row r="280" spans="1:17" ht="33.75" customHeight="1" thickBot="1">
      <c r="A280" s="6"/>
      <c r="B280" s="12" t="str">
        <f t="shared" ref="B280:H280" si="96">K280</f>
        <v/>
      </c>
      <c r="C280" s="12" t="str">
        <f t="shared" si="96"/>
        <v>紙・衣</v>
      </c>
      <c r="D280" s="12" t="str">
        <f t="shared" si="96"/>
        <v/>
      </c>
      <c r="E280" s="12" t="str">
        <f t="shared" si="96"/>
        <v>燃</v>
      </c>
      <c r="F280" s="12" t="str">
        <f t="shared" si="96"/>
        <v/>
      </c>
      <c r="G280" s="12" t="str">
        <f t="shared" si="96"/>
        <v/>
      </c>
      <c r="H280" s="12" t="str">
        <f t="shared" si="96"/>
        <v/>
      </c>
      <c r="I280" s="6"/>
      <c r="K280" s="13" t="str">
        <f>IF(B279="","",
IF(IFERROR(INDEX($C$1:$H$2,1,MATCH(1,$C$2:$H$2,0)), "")=$G$1,
    IFERROR( IF(WEEKDAY(B279,1)=$H$2, IF(K279=$G$3,$G$1,""),""),""),
  IFERROR(INDEX($C$1:$H$2,1,MATCH(1,$C$2:$H$2,0)),"")
))</f>
        <v/>
      </c>
      <c r="L280" s="13" t="str">
        <f>IF(C279="","",
IF(IFERROR(INDEX($C$1:$H$2,1,MATCH(2,$C$2:$H$2,0)),"")=$G$1,
IFERROR(IF(WEEKDAY(C279,1)=$H$2,IF(L279=$G$3,$G$1,""),""),""),
IFERROR(INDEX($C$1:$H$2,1,MATCH(2,$C$2:$H$2,0)),"")
))</f>
        <v>紙・衣</v>
      </c>
      <c r="M280" s="13" t="str">
        <f>IF(D279="","",
IF(IFERROR(INDEX($C$1:$H$2,1,MATCH(3,$C$2:$H$2,0)),"")=$G$1,
IFERROR(IF(WEEKDAY(D279,1)=$H$2,IF(M279=$G$3,$G$1,""),""),""),
IFERROR(INDEX($C$1:$H$2,1,MATCH(3,$C$2:$H$2,0)),"")
))</f>
        <v/>
      </c>
      <c r="N280" s="13" t="str">
        <f>IF(E279="","",
IF(IFERROR(INDEX($C$1:$H$2,1,MATCH(4,$C$2:$H$2,0)),"")=$G$1,
IFERROR(IF(WEEKDAY(E279,1)=$H$2,IF(N279=$G$3,$G$1,""),""),""),
IFERROR(INDEX($C$1:$H$2,1,MATCH(4,$C$2:$H$2,0)),"")
))</f>
        <v>燃</v>
      </c>
      <c r="O280" s="13" t="str">
        <f>IF(F279="","",
IF(IFERROR(INDEX($C$1:$H$2,1,MATCH(5,$C$2:$H$2,0)),"")=$G$1,
IFERROR(IF(WEEKDAY(F279,1)=$H$2,IF(O279=$G$3,$G$1,""),""),""),
IFERROR(INDEX($C$1:$H$2,1,MATCH(5,$C$2:$H$2,0)),"")
))</f>
        <v/>
      </c>
      <c r="P280" s="13" t="str">
        <f>IF(G279="","",
IF(IFERROR(INDEX($C$1:$H$2,1,MATCH(6,$C$2:$H$2,0)),"")=$G$1,
IFERROR(IF(WEEKDAY(G279,1)=$H$2,IF(P279=$G$3,$G$1,""),""),""),
IFERROR(INDEX($C$1:$H$2,1,MATCH(6,$C$2:$H$2,0)),"")
))</f>
        <v/>
      </c>
      <c r="Q280" s="13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customHeight="1">
      <c r="A281" s="6"/>
      <c r="B281" s="10" t="str">
        <f>IFERROR(IF(B279+7&lt;DATE(L257,L258+1,1),B279+7,""),"")</f>
        <v/>
      </c>
      <c r="C281" s="10" t="str">
        <f>IFERROR(IF(C279+7&lt;DATE(L257,L258+1,1),C279+7,""),"")</f>
        <v/>
      </c>
      <c r="D281" s="10"/>
      <c r="E281" s="10"/>
      <c r="F281" s="10"/>
      <c r="G281" s="10"/>
      <c r="H281" s="10"/>
      <c r="I281" s="6"/>
      <c r="K281" s="11" t="str">
        <f>IFERROR(IF(MOD(DAY(B281),7)=0,QUOTIENT(DAY(B281),7),QUOTIENT(DAY(B281),7)+1),"")</f>
        <v/>
      </c>
      <c r="L281" s="11" t="str">
        <f>IFERROR(IF(MOD(DAY(C281),7)=0,QUOTIENT(DAY(C281),7),QUOTIENT(DAY(C281),7)+1),"")</f>
        <v/>
      </c>
      <c r="M281" s="11"/>
      <c r="N281" s="11"/>
      <c r="O281" s="11"/>
      <c r="P281" s="11"/>
      <c r="Q281" s="11"/>
    </row>
    <row r="282" spans="1:17" ht="33.75" customHeight="1" thickBot="1">
      <c r="A282" s="6"/>
      <c r="B282" s="12" t="str">
        <f t="shared" ref="B282:C282" si="97">K282</f>
        <v/>
      </c>
      <c r="C282" s="12" t="str">
        <f t="shared" si="97"/>
        <v/>
      </c>
      <c r="D282" s="12" t="str">
        <f>IF(D281="","",IFERROR(INDEX($C$1:$H$2,1,MATCH(3,$C$2:$H$2,0)),""))</f>
        <v/>
      </c>
      <c r="E282" s="12" t="str">
        <f>IF(E281="","",IFERROR(INDEX($C$1:$H$2,1,MATCH(4,$C$2:$H$2,0)),""))</f>
        <v/>
      </c>
      <c r="F282" s="12" t="str">
        <f>IF(F281="","",IFERROR(INDEX($C$1:$H$2,1,MATCH(5,$C$2:$H$2,0)),""))</f>
        <v/>
      </c>
      <c r="G282" s="12" t="str">
        <f>IF(G281="","",IFERROR(INDEX($C$1:$H$2,1,MATCH(6,$C$2:$H$2,0)),""))</f>
        <v/>
      </c>
      <c r="H282" s="12" t="str">
        <f>IF(H281="","",IFERROR(INDEX($C$1:$H$2,1,MATCH(7,$C$2:$H$2,0)),""))</f>
        <v/>
      </c>
      <c r="I282" s="6"/>
      <c r="K282" s="13" t="str">
        <f>IF(B281="","",
IF(IFERROR(INDEX($C$1:$H$2,1,MATCH(1,$C$2:$H$2,0)), "")=$G$1,
    IFERROR( IF(WEEKDAY(B281,1)=$H$2, IF(K281=$G$3,$G$1,""),""),""),
  IFERROR(INDEX($C$1:$H$2,1,MATCH(1,$C$2:$H$2,0)),"")
))</f>
        <v/>
      </c>
      <c r="L282" s="13" t="str">
        <f>IF(C281="","",
IF(IFERROR(INDEX($C$1:$H$2,1,MATCH(2,$C$2:$H$2,0)),"")=$G$1,
IFERROR(IF(WEEKDAY(C281,1)=$H$2,IF(L281=$G$3,$G$1,""),""),""),
IFERROR(INDEX($C$1:$H$2,1,MATCH(2,$C$2:$H$2,0)),"")
))</f>
        <v/>
      </c>
      <c r="M282" s="13"/>
      <c r="N282" s="13"/>
      <c r="O282" s="13"/>
      <c r="P282" s="13"/>
      <c r="Q282" s="13"/>
    </row>
    <row r="283" spans="1:17">
      <c r="A283" s="6"/>
      <c r="B283" s="6"/>
      <c r="C283" s="6"/>
      <c r="D283" s="6"/>
      <c r="E283" s="6"/>
      <c r="F283" s="6"/>
      <c r="G283" s="6"/>
      <c r="H283" s="6"/>
      <c r="I283" s="6"/>
    </row>
    <row r="284" spans="1:17">
      <c r="A284" s="6"/>
      <c r="B284" s="6"/>
      <c r="C284" s="25" t="s">
        <v>15</v>
      </c>
      <c r="D284" s="22" t="s">
        <v>16</v>
      </c>
      <c r="E284" s="22"/>
      <c r="F284" s="22"/>
      <c r="G284" s="22"/>
      <c r="H284" s="22"/>
      <c r="I284" s="6"/>
    </row>
    <row r="285" spans="1:17">
      <c r="A285" s="6"/>
      <c r="B285" s="6"/>
      <c r="C285" s="25"/>
      <c r="D285" s="22"/>
      <c r="E285" s="22"/>
      <c r="F285" s="22"/>
      <c r="G285" s="22"/>
      <c r="H285" s="22"/>
      <c r="I285" s="6"/>
    </row>
    <row r="286" spans="1:17">
      <c r="A286" s="6"/>
      <c r="B286" s="6"/>
      <c r="C286" s="26" t="s">
        <v>17</v>
      </c>
      <c r="D286" s="22" t="s">
        <v>18</v>
      </c>
      <c r="E286" s="22"/>
      <c r="F286" s="22"/>
      <c r="G286" s="22"/>
      <c r="H286" s="22"/>
      <c r="I286" s="6"/>
    </row>
    <row r="287" spans="1:17">
      <c r="A287" s="6"/>
      <c r="B287" s="6"/>
      <c r="C287" s="26"/>
      <c r="D287" s="22"/>
      <c r="E287" s="22"/>
      <c r="F287" s="22"/>
      <c r="G287" s="22"/>
      <c r="H287" s="22"/>
      <c r="I287" s="6"/>
    </row>
    <row r="288" spans="1:17">
      <c r="A288" s="6"/>
      <c r="B288" s="6"/>
      <c r="C288" s="27" t="s">
        <v>19</v>
      </c>
      <c r="D288" s="28" t="s">
        <v>20</v>
      </c>
      <c r="E288" s="28"/>
      <c r="F288" s="28"/>
      <c r="G288" s="28"/>
      <c r="H288" s="28"/>
      <c r="I288" s="6"/>
    </row>
    <row r="289" spans="1:12">
      <c r="A289" s="6"/>
      <c r="B289" s="6"/>
      <c r="C289" s="27"/>
      <c r="D289" s="28"/>
      <c r="E289" s="28"/>
      <c r="F289" s="28"/>
      <c r="G289" s="28"/>
      <c r="H289" s="28"/>
      <c r="I289" s="6"/>
    </row>
    <row r="290" spans="1:12">
      <c r="A290" s="6"/>
      <c r="B290" s="6"/>
      <c r="C290" s="21" t="s">
        <v>21</v>
      </c>
      <c r="D290" s="22" t="s">
        <v>26</v>
      </c>
      <c r="E290" s="22"/>
      <c r="F290" s="22"/>
      <c r="G290" s="22"/>
      <c r="H290" s="22"/>
      <c r="I290" s="6"/>
    </row>
    <row r="291" spans="1:12">
      <c r="A291" s="6"/>
      <c r="B291" s="6"/>
      <c r="C291" s="21"/>
      <c r="D291" s="22"/>
      <c r="E291" s="22"/>
      <c r="F291" s="22"/>
      <c r="G291" s="22"/>
      <c r="H291" s="22"/>
      <c r="I291" s="6"/>
    </row>
    <row r="292" spans="1:12" ht="13.5" customHeight="1">
      <c r="A292" s="6"/>
      <c r="B292" s="6"/>
      <c r="C292" s="22" t="s">
        <v>23</v>
      </c>
      <c r="D292" s="22"/>
      <c r="E292" s="22"/>
      <c r="F292" s="22"/>
      <c r="G292" s="22"/>
      <c r="H292" s="22"/>
      <c r="I292" s="6"/>
    </row>
    <row r="293" spans="1:12" ht="20.25" customHeight="1">
      <c r="A293" s="6"/>
      <c r="C293" s="22"/>
      <c r="D293" s="22"/>
      <c r="E293" s="22"/>
      <c r="F293" s="22"/>
      <c r="G293" s="22"/>
      <c r="H293" s="22"/>
      <c r="I293" s="6"/>
    </row>
    <row r="294" spans="1:12" ht="17.25">
      <c r="A294" s="6"/>
      <c r="B294" s="23"/>
      <c r="C294" s="23"/>
      <c r="D294" s="23"/>
      <c r="E294" s="23"/>
      <c r="F294" s="23"/>
      <c r="G294" s="23"/>
      <c r="H294" s="23"/>
      <c r="I294" s="6"/>
    </row>
    <row r="295" spans="1:12" ht="18">
      <c r="A295" s="6"/>
      <c r="B295" s="24" t="s">
        <v>24</v>
      </c>
      <c r="C295" s="24"/>
      <c r="D295" s="24"/>
      <c r="E295" s="24"/>
      <c r="F295" s="24"/>
      <c r="G295" s="24"/>
      <c r="H295" s="24"/>
      <c r="I295" s="6"/>
    </row>
    <row r="296" spans="1:12" ht="18">
      <c r="A296" s="6"/>
      <c r="B296" s="24" t="s">
        <v>25</v>
      </c>
      <c r="C296" s="24"/>
      <c r="D296" s="24"/>
      <c r="E296" s="24"/>
      <c r="F296" s="24"/>
      <c r="G296" s="24"/>
      <c r="H296" s="24"/>
      <c r="I296" s="6"/>
    </row>
    <row r="297" spans="1:12">
      <c r="A297" s="6"/>
      <c r="B297" s="20"/>
      <c r="C297" s="20"/>
      <c r="D297" s="20"/>
      <c r="E297" s="20"/>
      <c r="F297" s="20"/>
      <c r="G297" s="20"/>
      <c r="H297" s="20"/>
      <c r="I297" s="6"/>
    </row>
    <row r="298" spans="1:12" ht="7.5" customHeight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>
      <c r="A299" s="6"/>
      <c r="B299" s="29" t="s">
        <v>5</v>
      </c>
      <c r="C299" s="29"/>
      <c r="D299" s="29"/>
      <c r="E299" s="29"/>
      <c r="F299" s="29"/>
      <c r="G299" s="29"/>
      <c r="H299" s="29"/>
      <c r="I299" s="6"/>
      <c r="K299" s="4">
        <f>DATE(L257,L258+1,1)</f>
        <v>46296</v>
      </c>
      <c r="L299" s="1">
        <f>YEAR(K299)</f>
        <v>2026</v>
      </c>
    </row>
    <row r="300" spans="1:12">
      <c r="A300" s="6"/>
      <c r="B300" s="29"/>
      <c r="C300" s="29"/>
      <c r="D300" s="29"/>
      <c r="E300" s="29"/>
      <c r="F300" s="29"/>
      <c r="G300" s="29"/>
      <c r="H300" s="29"/>
      <c r="I300" s="6"/>
      <c r="L300" s="1">
        <f>MONTH(K299)</f>
        <v>10</v>
      </c>
    </row>
    <row r="301" spans="1:12">
      <c r="A301" s="6"/>
      <c r="B301" s="29"/>
      <c r="C301" s="29"/>
      <c r="D301" s="29"/>
      <c r="E301" s="29"/>
      <c r="F301" s="29"/>
      <c r="G301" s="29"/>
      <c r="H301" s="29"/>
      <c r="I301" s="6"/>
    </row>
    <row r="302" spans="1:12" ht="7.5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thickTop="1">
      <c r="A303" s="6"/>
      <c r="B303" s="6"/>
      <c r="C303" s="6"/>
      <c r="D303" s="6"/>
      <c r="E303" s="6"/>
      <c r="F303" s="6"/>
      <c r="G303" s="30" t="str">
        <f>$B$1</f>
        <v>地区２２</v>
      </c>
      <c r="H303" s="31"/>
      <c r="I303" s="6"/>
    </row>
    <row r="304" spans="1:12" ht="14.25" thickBot="1">
      <c r="A304" s="6"/>
      <c r="B304" s="6"/>
      <c r="C304" s="6"/>
      <c r="D304" s="6"/>
      <c r="E304" s="6"/>
      <c r="F304" s="6"/>
      <c r="G304" s="32"/>
      <c r="H304" s="33"/>
      <c r="I304" s="6"/>
    </row>
    <row r="305" spans="1:17" ht="15.75" customHeight="1" thickTop="1">
      <c r="A305" s="34">
        <f>K299</f>
        <v>46296</v>
      </c>
      <c r="B305" s="34"/>
      <c r="C305" s="35">
        <f>L299</f>
        <v>2026</v>
      </c>
      <c r="D305" s="36" t="str">
        <f>$K$3</f>
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</c>
      <c r="E305" s="37"/>
      <c r="F305" s="37"/>
      <c r="G305" s="37"/>
      <c r="H305" s="38"/>
      <c r="I305" s="6"/>
    </row>
    <row r="306" spans="1:17" ht="15.75" customHeight="1">
      <c r="A306" s="34"/>
      <c r="B306" s="34"/>
      <c r="C306" s="35"/>
      <c r="D306" s="39"/>
      <c r="E306" s="40"/>
      <c r="F306" s="40"/>
      <c r="G306" s="40"/>
      <c r="H306" s="41"/>
      <c r="I306" s="6"/>
    </row>
    <row r="307" spans="1:17" ht="15.75" customHeight="1">
      <c r="A307" s="6"/>
      <c r="B307" s="45" t="str">
        <f>DBCS(L300)</f>
        <v>１０</v>
      </c>
      <c r="C307" s="46" t="s">
        <v>6</v>
      </c>
      <c r="D307" s="39"/>
      <c r="E307" s="40"/>
      <c r="F307" s="40"/>
      <c r="G307" s="40"/>
      <c r="H307" s="41"/>
      <c r="I307" s="6"/>
    </row>
    <row r="308" spans="1:17" ht="15.75" customHeight="1">
      <c r="A308" s="6"/>
      <c r="B308" s="45"/>
      <c r="C308" s="46"/>
      <c r="D308" s="39"/>
      <c r="E308" s="40"/>
      <c r="F308" s="40"/>
      <c r="G308" s="40"/>
      <c r="H308" s="41"/>
      <c r="I308" s="6"/>
    </row>
    <row r="309" spans="1:17" ht="15.75" customHeight="1">
      <c r="A309" s="6"/>
      <c r="B309" s="45"/>
      <c r="C309" s="46"/>
      <c r="D309" s="39"/>
      <c r="E309" s="40"/>
      <c r="F309" s="40"/>
      <c r="G309" s="40"/>
      <c r="H309" s="41"/>
      <c r="I309" s="6"/>
    </row>
    <row r="310" spans="1:17" ht="15.75" customHeight="1" thickBot="1">
      <c r="A310" s="6"/>
      <c r="B310" s="45"/>
      <c r="C310" s="46"/>
      <c r="D310" s="42"/>
      <c r="E310" s="43"/>
      <c r="F310" s="43"/>
      <c r="G310" s="43"/>
      <c r="H310" s="44"/>
      <c r="I310" s="6"/>
    </row>
    <row r="311" spans="1:17" ht="15" thickTop="1" thickBot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customHeight="1" thickBot="1">
      <c r="A312" s="6"/>
      <c r="B312" s="8" t="s">
        <v>7</v>
      </c>
      <c r="C312" s="9" t="s">
        <v>8</v>
      </c>
      <c r="D312" s="9" t="s">
        <v>9</v>
      </c>
      <c r="E312" s="9" t="s">
        <v>10</v>
      </c>
      <c r="F312" s="9" t="s">
        <v>11</v>
      </c>
      <c r="G312" s="9" t="s">
        <v>12</v>
      </c>
      <c r="H312" s="9" t="s">
        <v>13</v>
      </c>
      <c r="I312" s="6"/>
      <c r="K312" s="1" t="s">
        <v>14</v>
      </c>
      <c r="L312" s="1" t="s">
        <v>8</v>
      </c>
      <c r="M312" s="1" t="s">
        <v>9</v>
      </c>
      <c r="N312" s="1" t="s">
        <v>10</v>
      </c>
      <c r="O312" s="1" t="s">
        <v>11</v>
      </c>
      <c r="P312" s="1" t="s">
        <v>12</v>
      </c>
      <c r="Q312" s="1" t="s">
        <v>13</v>
      </c>
    </row>
    <row r="313" spans="1:17" ht="33.75" customHeight="1">
      <c r="A313" s="6"/>
      <c r="B313" s="10" t="str">
        <f>IF(A305-(WEEKDAY(A305)-1)&lt;K299,"",A305-(WEEKDAY(A305)-1))</f>
        <v/>
      </c>
      <c r="C313" s="10" t="str">
        <f>IF(A305-(WEEKDAY(A305)-2)&lt;K299,"",A305-(WEEKDAY(A305)-2))</f>
        <v/>
      </c>
      <c r="D313" s="10" t="str">
        <f>IF(A305-(WEEKDAY(A305)-3)&lt;K299,"",A305-(WEEKDAY(A305)-3))</f>
        <v/>
      </c>
      <c r="E313" s="10" t="str">
        <f>IF(A305-(WEEKDAY(A305)-4)&lt;K299,"",A305-(WEEKDAY(A305)-4))</f>
        <v/>
      </c>
      <c r="F313" s="10">
        <f>IF(A305-(WEEKDAY(A305)-5)&lt;K299,"",A305-(WEEKDAY(A305)-5))</f>
        <v>46296</v>
      </c>
      <c r="G313" s="10">
        <f>IF(A305-(WEEKDAY(A305)-6)&lt;K299,"",A305-(WEEKDAY(A305)-6))</f>
        <v>46297</v>
      </c>
      <c r="H313" s="10">
        <f>IF(A305-(WEEKDAY(A305)-7)&lt;K299,"",A305-(WEEKDAY(A305)-7))</f>
        <v>46298</v>
      </c>
      <c r="I313" s="6"/>
      <c r="K313" s="11" t="str">
        <f>IFERROR(IF(MOD(DAY(B313),7)=0,QUOTIENT(DAY(B313),7),QUOTIENT(DAY(B313),7)+1),"")</f>
        <v/>
      </c>
      <c r="L313" s="11" t="str">
        <f t="shared" ref="L313:Q313" si="98">IFERROR(IF(MOD(DAY(C313),7)=0,QUOTIENT(DAY(C313),7),QUOTIENT(DAY(C313),7)+1),"")</f>
        <v/>
      </c>
      <c r="M313" s="11" t="str">
        <f t="shared" si="98"/>
        <v/>
      </c>
      <c r="N313" s="11" t="str">
        <f t="shared" si="98"/>
        <v/>
      </c>
      <c r="O313" s="11">
        <f t="shared" si="98"/>
        <v>1</v>
      </c>
      <c r="P313" s="11">
        <f t="shared" si="98"/>
        <v>1</v>
      </c>
      <c r="Q313" s="11">
        <f t="shared" si="98"/>
        <v>1</v>
      </c>
    </row>
    <row r="314" spans="1:17" ht="33.75" customHeight="1" thickBot="1">
      <c r="A314" s="6"/>
      <c r="B314" s="12" t="str">
        <f>K314</f>
        <v/>
      </c>
      <c r="C314" s="12" t="str">
        <f t="shared" ref="C314:H314" si="99">L314</f>
        <v/>
      </c>
      <c r="D314" s="12" t="str">
        <f t="shared" si="99"/>
        <v/>
      </c>
      <c r="E314" s="12" t="str">
        <f t="shared" si="99"/>
        <v/>
      </c>
      <c r="F314" s="12" t="str">
        <f t="shared" si="99"/>
        <v>び</v>
      </c>
      <c r="G314" s="12" t="str">
        <f t="shared" si="99"/>
        <v/>
      </c>
      <c r="H314" s="12" t="str">
        <f t="shared" si="99"/>
        <v>燃</v>
      </c>
      <c r="I314" s="6"/>
      <c r="K314" s="13" t="str">
        <f>IF(B313="","",
IF(IFERROR(INDEX($C$1:$H$2,1,MATCH(1,$C$2:$H$2,0)), "")=$G$1,
    IFERROR( IF(WEEKDAY(B313,1)=$H$2, IF(K313=$G$3,$G$1,""),""),""),
  IFERROR(INDEX($C$1:$H$2,1,MATCH(1,$C$2:$H$2,0)),"")
))</f>
        <v/>
      </c>
      <c r="L314" s="13" t="str">
        <f>IF(C313="","",
IF(IFERROR(INDEX($C$1:$H$2,1,MATCH(2,$C$2:$H$2,0)),"")=$G$1,
IFERROR(IF(WEEKDAY(C313,1)=$H$2,IF(L313=$G$3,$G$1,""),""),""),
IFERROR(INDEX($C$1:$H$2,1,MATCH(2,$C$2:$H$2,0)),"")
))</f>
        <v/>
      </c>
      <c r="M314" s="13" t="str">
        <f>IF(D313="","",
IF(IFERROR(INDEX($C$1:$H$2,1,MATCH(3,$C$2:$H$2,0)),"")=$G$1,
IFERROR(IF(WEEKDAY(D313,1)=$H$2,IF(M313=$G$3,$G$1,""),""),""),
IFERROR(INDEX($C$1:$H$2,1,MATCH(3,$C$2:$H$2,0)),"")
))</f>
        <v/>
      </c>
      <c r="N314" s="13" t="str">
        <f>IF(E313="","",
IF(IFERROR(INDEX($C$1:$H$2,1,MATCH(4,$C$2:$H$2,0)),"")=$G$1,
IFERROR(IF(WEEKDAY(E313,1)=$H$2,IF(N313=$G$3,$G$1,""),""),""),
IFERROR(INDEX($C$1:$H$2,1,MATCH(4,$C$2:$H$2,0)),"")
))</f>
        <v/>
      </c>
      <c r="O314" s="13" t="str">
        <f>IF(F313="","",
IF(IFERROR(INDEX($C$1:$H$2,1,MATCH(5,$C$2:$H$2,0)),"")=$G$1,
IFERROR(IF(WEEKDAY(F313,1)=$H$2,IF(O313=$G$3,$G$1,""),""),""),
IFERROR(INDEX($C$1:$H$2,1,MATCH(5,$C$2:$H$2,0)),"")
))</f>
        <v>び</v>
      </c>
      <c r="P314" s="13" t="str">
        <f>IF(G313="","",
IF(IFERROR(INDEX($C$1:$H$2,1,MATCH(6,$C$2:$H$2,0)),"")=$G$1,
IFERROR(IF(WEEKDAY(G313,1)=$H$2,IF(P313=$G$3,$G$1,""),""),""),
IFERROR(INDEX($C$1:$H$2,1,MATCH(6,$C$2:$H$2,0)),"")
))</f>
        <v/>
      </c>
      <c r="Q314" s="13" t="str">
        <f>IF(H313="","",
IF(IFERROR(INDEX($C$1:$H$2,1,MATCH(7,$C$2:$H$2,0)),"")=$G$1,
IFERROR(IF(WEEKDAY(H313,1)=$H$2,IF(Q313=$G$3,$G$1,""),""),""),
IFERROR(INDEX($C$1:$H$2,1,MATCH(7,$C$2:$H$2,0)),"")
))</f>
        <v>燃</v>
      </c>
    </row>
    <row r="315" spans="1:17" ht="33.75" customHeight="1">
      <c r="A315" s="6"/>
      <c r="B315" s="10">
        <f>H313+1</f>
        <v>46299</v>
      </c>
      <c r="C315" s="10">
        <f>B315+1</f>
        <v>46300</v>
      </c>
      <c r="D315" s="10">
        <f t="shared" ref="D315:H315" si="100">C315+1</f>
        <v>46301</v>
      </c>
      <c r="E315" s="10">
        <f t="shared" si="100"/>
        <v>46302</v>
      </c>
      <c r="F315" s="10">
        <f t="shared" si="100"/>
        <v>46303</v>
      </c>
      <c r="G315" s="10">
        <f t="shared" si="100"/>
        <v>46304</v>
      </c>
      <c r="H315" s="10">
        <f t="shared" si="100"/>
        <v>46305</v>
      </c>
      <c r="I315" s="6"/>
      <c r="K315" s="11">
        <f t="shared" ref="K315:Q315" si="101">IFERROR(IF(MOD(DAY(B315),7)=0,QUOTIENT(DAY(B315),7),QUOTIENT(DAY(B315),7)+1),"")</f>
        <v>1</v>
      </c>
      <c r="L315" s="11">
        <f t="shared" si="101"/>
        <v>1</v>
      </c>
      <c r="M315" s="11">
        <f t="shared" si="101"/>
        <v>1</v>
      </c>
      <c r="N315" s="11">
        <f t="shared" si="101"/>
        <v>1</v>
      </c>
      <c r="O315" s="11">
        <f t="shared" si="101"/>
        <v>2</v>
      </c>
      <c r="P315" s="11">
        <f t="shared" si="101"/>
        <v>2</v>
      </c>
      <c r="Q315" s="11">
        <f t="shared" si="101"/>
        <v>2</v>
      </c>
    </row>
    <row r="316" spans="1:17" ht="33.75" customHeight="1" thickBot="1">
      <c r="A316" s="6"/>
      <c r="B316" s="12" t="str">
        <f t="shared" ref="B316:H316" si="102">K316</f>
        <v/>
      </c>
      <c r="C316" s="12" t="str">
        <f t="shared" si="102"/>
        <v>紙・衣</v>
      </c>
      <c r="D316" s="12" t="str">
        <f t="shared" si="102"/>
        <v/>
      </c>
      <c r="E316" s="12" t="str">
        <f t="shared" si="102"/>
        <v>燃</v>
      </c>
      <c r="F316" s="12" t="str">
        <f t="shared" si="102"/>
        <v>び</v>
      </c>
      <c r="G316" s="12" t="str">
        <f t="shared" si="102"/>
        <v/>
      </c>
      <c r="H316" s="12" t="str">
        <f t="shared" si="102"/>
        <v>燃</v>
      </c>
      <c r="I316" s="6"/>
      <c r="K316" s="13" t="str">
        <f>IF(B315="","",
IF(IFERROR(INDEX($C$1:$H$2,1,MATCH(1,$C$2:$H$2,0)), "")=$G$1,
    IFERROR( IF(WEEKDAY(B315,1)=$H$2, IF(K315=$G$3,$G$1,""),""),""),
  IFERROR(INDEX($C$1:$H$2,1,MATCH(1,$C$2:$H$2,0)),"")
))</f>
        <v/>
      </c>
      <c r="L316" s="13" t="str">
        <f>IF(C315="","",
IF(IFERROR(INDEX($C$1:$H$2,1,MATCH(2,$C$2:$H$2,0)),"")=$G$1,
IFERROR(IF(WEEKDAY(C315,1)=$H$2,IF(L315=$G$3,$G$1,""),""),""),
IFERROR(INDEX($C$1:$H$2,1,MATCH(2,$C$2:$H$2,0)),"")
))</f>
        <v>紙・衣</v>
      </c>
      <c r="M316" s="13" t="str">
        <f>IF(D315="","",
IF(IFERROR(INDEX($C$1:$H$2,1,MATCH(3,$C$2:$H$2,0)),"")=$G$1,
IFERROR(IF(WEEKDAY(D315,1)=$H$2,IF(M315=$G$3,$G$1,""),""),""),
IFERROR(INDEX($C$1:$H$2,1,MATCH(3,$C$2:$H$2,0)),"")
))</f>
        <v/>
      </c>
      <c r="N316" s="13" t="str">
        <f>IF(E315="","",
IF(IFERROR(INDEX($C$1:$H$2,1,MATCH(4,$C$2:$H$2,0)),"")=$G$1,
IFERROR(IF(WEEKDAY(E315,1)=$H$2,IF(N315=$G$3,$G$1,""),""),""),
IFERROR(INDEX($C$1:$H$2,1,MATCH(4,$C$2:$H$2,0)),"")
))</f>
        <v>燃</v>
      </c>
      <c r="O316" s="13" t="str">
        <f>IF(F315="","",
IF(IFERROR(INDEX($C$1:$H$2,1,MATCH(5,$C$2:$H$2,0)),"")=$G$1,
IFERROR(IF(WEEKDAY(F315,1)=$H$2,IF(O315=$G$3,$G$1,""),""),""),
IFERROR(INDEX($C$1:$H$2,1,MATCH(5,$C$2:$H$2,0)),"")
))</f>
        <v>び</v>
      </c>
      <c r="P316" s="13" t="str">
        <f>IF(G315="","",
IF(IFERROR(INDEX($C$1:$H$2,1,MATCH(6,$C$2:$H$2,0)),"")=$G$1,
IFERROR(IF(WEEKDAY(G315,1)=$H$2,IF(P315=$G$3,$G$1,""),""),""),
IFERROR(INDEX($C$1:$H$2,1,MATCH(6,$C$2:$H$2,0)),"")
))</f>
        <v/>
      </c>
      <c r="Q316" s="13" t="str">
        <f>IF(H315="","",
IF(IFERROR(INDEX($C$1:$H$2,1,MATCH(7,$C$2:$H$2,0)),"")=$G$1,
IFERROR(IF(WEEKDAY(H315,1)=$H$2,IF(Q315=$G$3,$G$1,""),""),""),
IFERROR(INDEX($C$1:$H$2,1,MATCH(7,$C$2:$H$2,0)),"")
))</f>
        <v>燃</v>
      </c>
    </row>
    <row r="317" spans="1:17" ht="33.75" customHeight="1">
      <c r="A317" s="6"/>
      <c r="B317" s="10">
        <f>B315+7</f>
        <v>46306</v>
      </c>
      <c r="C317" s="10">
        <f t="shared" ref="C317:H317" si="103">C315+7</f>
        <v>46307</v>
      </c>
      <c r="D317" s="10">
        <f t="shared" si="103"/>
        <v>46308</v>
      </c>
      <c r="E317" s="10">
        <f t="shared" si="103"/>
        <v>46309</v>
      </c>
      <c r="F317" s="10">
        <f t="shared" si="103"/>
        <v>46310</v>
      </c>
      <c r="G317" s="10">
        <f t="shared" si="103"/>
        <v>46311</v>
      </c>
      <c r="H317" s="10">
        <f t="shared" si="103"/>
        <v>46312</v>
      </c>
      <c r="I317" s="6"/>
      <c r="K317" s="11">
        <f t="shared" ref="K317:Q317" si="104">IFERROR(IF(MOD(DAY(B317),7)=0,QUOTIENT(DAY(B317),7),QUOTIENT(DAY(B317),7)+1),"")</f>
        <v>2</v>
      </c>
      <c r="L317" s="11">
        <f t="shared" si="104"/>
        <v>2</v>
      </c>
      <c r="M317" s="11">
        <f t="shared" si="104"/>
        <v>2</v>
      </c>
      <c r="N317" s="11">
        <f t="shared" si="104"/>
        <v>2</v>
      </c>
      <c r="O317" s="11">
        <f t="shared" si="104"/>
        <v>3</v>
      </c>
      <c r="P317" s="11">
        <f t="shared" si="104"/>
        <v>3</v>
      </c>
      <c r="Q317" s="11">
        <f t="shared" si="104"/>
        <v>3</v>
      </c>
    </row>
    <row r="318" spans="1:17" ht="33.75" customHeight="1" thickBot="1">
      <c r="A318" s="6"/>
      <c r="B318" s="12" t="str">
        <f t="shared" ref="B318:H318" si="105">K318</f>
        <v/>
      </c>
      <c r="C318" s="12" t="str">
        <f t="shared" si="105"/>
        <v>紙・衣</v>
      </c>
      <c r="D318" s="12" t="str">
        <f t="shared" si="105"/>
        <v>小・危</v>
      </c>
      <c r="E318" s="12" t="str">
        <f t="shared" si="105"/>
        <v>燃</v>
      </c>
      <c r="F318" s="12" t="str">
        <f t="shared" si="105"/>
        <v>び</v>
      </c>
      <c r="G318" s="12" t="str">
        <f t="shared" si="105"/>
        <v/>
      </c>
      <c r="H318" s="12" t="str">
        <f t="shared" si="105"/>
        <v>燃</v>
      </c>
      <c r="I318" s="6"/>
      <c r="K318" s="13" t="str">
        <f>IF(B317="","",
IF(IFERROR(INDEX($C$1:$H$2,1,MATCH(1,$C$2:$H$2,0)), "")=$G$1,
    IFERROR( IF(WEEKDAY(B317,1)=$H$2, IF(K317=$G$3,$G$1,""),""),""),
  IFERROR(INDEX($C$1:$H$2,1,MATCH(1,$C$2:$H$2,0)),"")
))</f>
        <v/>
      </c>
      <c r="L318" s="13" t="str">
        <f>IF(C317="","",
IF(IFERROR(INDEX($C$1:$H$2,1,MATCH(2,$C$2:$H$2,0)),"")=$G$1,
IFERROR(IF(WEEKDAY(C317,1)=$H$2,IF(L317=$G$3,$G$1,""),""),""),
IFERROR(INDEX($C$1:$H$2,1,MATCH(2,$C$2:$H$2,0)),"")
))</f>
        <v>紙・衣</v>
      </c>
      <c r="M318" s="13" t="str">
        <f>IF(D317="","",
IF(IFERROR(INDEX($C$1:$H$2,1,MATCH(3,$C$2:$H$2,0)),"")=$G$1,
IFERROR(IF(WEEKDAY(D317,1)=$H$2,IF(M317=$G$3,$G$1,""),""),""),
IFERROR(INDEX($C$1:$H$2,1,MATCH(3,$C$2:$H$2,0)),"")
))</f>
        <v>小・危</v>
      </c>
      <c r="N318" s="13" t="str">
        <f>IF(E317="","",
IF(IFERROR(INDEX($C$1:$H$2,1,MATCH(4,$C$2:$H$2,0)),"")=$G$1,
IFERROR(IF(WEEKDAY(E317,1)=$H$2,IF(N317=$G$3,$G$1,""),""),""),
IFERROR(INDEX($C$1:$H$2,1,MATCH(4,$C$2:$H$2,0)),"")
))</f>
        <v>燃</v>
      </c>
      <c r="O318" s="13" t="str">
        <f>IF(F317="","",
IF(IFERROR(INDEX($C$1:$H$2,1,MATCH(5,$C$2:$H$2,0)),"")=$G$1,
IFERROR(IF(WEEKDAY(F317,1)=$H$2,IF(O317=$G$3,$G$1,""),""),""),
IFERROR(INDEX($C$1:$H$2,1,MATCH(5,$C$2:$H$2,0)),"")
))</f>
        <v>び</v>
      </c>
      <c r="P318" s="13" t="str">
        <f>IF(G317="","",
IF(IFERROR(INDEX($C$1:$H$2,1,MATCH(6,$C$2:$H$2,0)),"")=$G$1,
IFERROR(IF(WEEKDAY(G317,1)=$H$2,IF(P317=$G$3,$G$1,""),""),""),
IFERROR(INDEX($C$1:$H$2,1,MATCH(6,$C$2:$H$2,0)),"")
))</f>
        <v/>
      </c>
      <c r="Q318" s="13" t="str">
        <f>IF(H317="","",
IF(IFERROR(INDEX($C$1:$H$2,1,MATCH(7,$C$2:$H$2,0)),"")=$G$1,
IFERROR(IF(WEEKDAY(H317,1)=$H$2,IF(Q317=$G$3,$G$1,""),""),""),
IFERROR(INDEX($C$1:$H$2,1,MATCH(7,$C$2:$H$2,0)),"")
))</f>
        <v>燃</v>
      </c>
    </row>
    <row r="319" spans="1:17" ht="33.75" customHeight="1">
      <c r="A319" s="6"/>
      <c r="B319" s="10">
        <f>B317+7</f>
        <v>46313</v>
      </c>
      <c r="C319" s="10">
        <f t="shared" ref="C319:H319" si="106">C317+7</f>
        <v>46314</v>
      </c>
      <c r="D319" s="10">
        <f t="shared" si="106"/>
        <v>46315</v>
      </c>
      <c r="E319" s="10">
        <f t="shared" si="106"/>
        <v>46316</v>
      </c>
      <c r="F319" s="10">
        <f t="shared" si="106"/>
        <v>46317</v>
      </c>
      <c r="G319" s="10">
        <f t="shared" si="106"/>
        <v>46318</v>
      </c>
      <c r="H319" s="10">
        <f t="shared" si="106"/>
        <v>46319</v>
      </c>
      <c r="I319" s="6"/>
      <c r="K319" s="11">
        <f t="shared" ref="K319:Q319" si="107">IFERROR(IF(MOD(DAY(B319),7)=0,QUOTIENT(DAY(B319),7),QUOTIENT(DAY(B319),7)+1),"")</f>
        <v>3</v>
      </c>
      <c r="L319" s="11">
        <f t="shared" si="107"/>
        <v>3</v>
      </c>
      <c r="M319" s="11">
        <f t="shared" si="107"/>
        <v>3</v>
      </c>
      <c r="N319" s="11">
        <f t="shared" si="107"/>
        <v>3</v>
      </c>
      <c r="O319" s="11">
        <f t="shared" si="107"/>
        <v>4</v>
      </c>
      <c r="P319" s="11">
        <f t="shared" si="107"/>
        <v>4</v>
      </c>
      <c r="Q319" s="11">
        <f t="shared" si="107"/>
        <v>4</v>
      </c>
    </row>
    <row r="320" spans="1:17" ht="33.75" customHeight="1" thickBot="1">
      <c r="A320" s="6"/>
      <c r="B320" s="12" t="str">
        <f t="shared" ref="B320:H320" si="108">K320</f>
        <v/>
      </c>
      <c r="C320" s="12" t="str">
        <f t="shared" si="108"/>
        <v>紙・衣</v>
      </c>
      <c r="D320" s="12" t="str">
        <f t="shared" si="108"/>
        <v/>
      </c>
      <c r="E320" s="12" t="str">
        <f t="shared" si="108"/>
        <v>燃</v>
      </c>
      <c r="F320" s="12" t="str">
        <f t="shared" si="108"/>
        <v>び</v>
      </c>
      <c r="G320" s="12" t="str">
        <f t="shared" si="108"/>
        <v/>
      </c>
      <c r="H320" s="12" t="str">
        <f t="shared" si="108"/>
        <v>燃</v>
      </c>
      <c r="I320" s="6"/>
      <c r="K320" s="13" t="str">
        <f>IF(B319="","",
IF(IFERROR(INDEX($C$1:$H$2,1,MATCH(1,$C$2:$H$2,0)), "")=$G$1,
    IFERROR( IF(WEEKDAY(B319,1)=$H$2, IF(K319=$G$3,$G$1,""),""),""),
  IFERROR(INDEX($C$1:$H$2,1,MATCH(1,$C$2:$H$2,0)),"")
))</f>
        <v/>
      </c>
      <c r="L320" s="13" t="str">
        <f>IF(C319="","",
IF(IFERROR(INDEX($C$1:$H$2,1,MATCH(2,$C$2:$H$2,0)),"")=$G$1,
IFERROR(IF(WEEKDAY(C319,1)=$H$2,IF(L319=$G$3,$G$1,""),""),""),
IFERROR(INDEX($C$1:$H$2,1,MATCH(2,$C$2:$H$2,0)),"")
))</f>
        <v>紙・衣</v>
      </c>
      <c r="M320" s="13" t="str">
        <f>IF(D319="","",
IF(IFERROR(INDEX($C$1:$H$2,1,MATCH(3,$C$2:$H$2,0)),"")=$G$1,
IFERROR(IF(WEEKDAY(D319,1)=$H$2,IF(M319=$G$3,$G$1,""),""),""),
IFERROR(INDEX($C$1:$H$2,1,MATCH(3,$C$2:$H$2,0)),"")
))</f>
        <v/>
      </c>
      <c r="N320" s="13" t="str">
        <f>IF(E319="","",
IF(IFERROR(INDEX($C$1:$H$2,1,MATCH(4,$C$2:$H$2,0)),"")=$G$1,
IFERROR(IF(WEEKDAY(E319,1)=$H$2,IF(N319=$G$3,$G$1,""),""),""),
IFERROR(INDEX($C$1:$H$2,1,MATCH(4,$C$2:$H$2,0)),"")
))</f>
        <v>燃</v>
      </c>
      <c r="O320" s="13" t="str">
        <f>IF(F319="","",
IF(IFERROR(INDEX($C$1:$H$2,1,MATCH(5,$C$2:$H$2,0)),"")=$G$1,
IFERROR(IF(WEEKDAY(F319,1)=$H$2,IF(O319=$G$3,$G$1,""),""),""),
IFERROR(INDEX($C$1:$H$2,1,MATCH(5,$C$2:$H$2,0)),"")
))</f>
        <v>び</v>
      </c>
      <c r="P320" s="13" t="str">
        <f>IF(G319="","",
IF(IFERROR(INDEX($C$1:$H$2,1,MATCH(6,$C$2:$H$2,0)),"")=$G$1,
IFERROR(IF(WEEKDAY(G319,1)=$H$2,IF(P319=$G$3,$G$1,""),""),""),
IFERROR(INDEX($C$1:$H$2,1,MATCH(6,$C$2:$H$2,0)),"")
))</f>
        <v/>
      </c>
      <c r="Q320" s="13" t="str">
        <f>IF(H319="","",
IF(IFERROR(INDEX($C$1:$H$2,1,MATCH(7,$C$2:$H$2,0)),"")=$G$1,
IFERROR(IF(WEEKDAY(H319,1)=$H$2,IF(Q319=$G$3,$G$1,""),""),""),
IFERROR(INDEX($C$1:$H$2,1,MATCH(7,$C$2:$H$2,0)),"")
))</f>
        <v>燃</v>
      </c>
    </row>
    <row r="321" spans="1:17" ht="33.75" customHeight="1">
      <c r="A321" s="6"/>
      <c r="B321" s="10">
        <f>IFERROR(IF(B319+7&lt;DATE(L299,L300+1,1),B319+7,""),"")</f>
        <v>46320</v>
      </c>
      <c r="C321" s="10">
        <f>IFERROR(IF(C319+7&lt;DATE(L299,L300+1,1),C319+7,""),"")</f>
        <v>46321</v>
      </c>
      <c r="D321" s="10">
        <f>IFERROR(IF(D319+7&lt;DATE(L299,L300+1,1),D319+7,""),"")</f>
        <v>46322</v>
      </c>
      <c r="E321" s="10">
        <f>IFERROR(IF(E319+7&lt;DATE(L299,L300+1,1),E319+7,""),"")</f>
        <v>46323</v>
      </c>
      <c r="F321" s="10">
        <f>IFERROR(IF(F319+7&lt;DATE(L299,L300+1,1),F319+7,""),"")</f>
        <v>46324</v>
      </c>
      <c r="G321" s="10">
        <f>IFERROR(IF(G319+7&lt;DATE(L299,L300+1,1),G319+7,""),"")</f>
        <v>46325</v>
      </c>
      <c r="H321" s="10">
        <f>IFERROR(IF(H319+7&lt;DATE(L299,L300+1,1),H319+7,""),"")</f>
        <v>46326</v>
      </c>
      <c r="I321" s="6"/>
      <c r="K321" s="11">
        <f>IFERROR(IF(MOD(DAY(B321),7)=0,QUOTIENT(DAY(B321),7),QUOTIENT(DAY(B321),7)+1),"")</f>
        <v>4</v>
      </c>
      <c r="L321" s="11">
        <f>IFERROR(IF(MOD(DAY(C321),7)=0,QUOTIENT(DAY(C321),7),QUOTIENT(DAY(C321),7)+1),"")</f>
        <v>4</v>
      </c>
      <c r="M321" s="11">
        <f t="shared" ref="M321:Q321" si="109">IFERROR(IF(MOD(DAY(D321),7)=0,QUOTIENT(DAY(D321),7),QUOTIENT(DAY(D321),7)+1),"")</f>
        <v>4</v>
      </c>
      <c r="N321" s="11">
        <f t="shared" si="109"/>
        <v>4</v>
      </c>
      <c r="O321" s="11">
        <f t="shared" si="109"/>
        <v>5</v>
      </c>
      <c r="P321" s="11">
        <f t="shared" si="109"/>
        <v>5</v>
      </c>
      <c r="Q321" s="11">
        <f t="shared" si="109"/>
        <v>5</v>
      </c>
    </row>
    <row r="322" spans="1:17" ht="33.75" customHeight="1" thickBot="1">
      <c r="A322" s="6"/>
      <c r="B322" s="12" t="str">
        <f t="shared" ref="B322:H322" si="110">K322</f>
        <v/>
      </c>
      <c r="C322" s="12" t="str">
        <f t="shared" si="110"/>
        <v>紙・衣</v>
      </c>
      <c r="D322" s="12" t="str">
        <f t="shared" si="110"/>
        <v/>
      </c>
      <c r="E322" s="12" t="str">
        <f t="shared" si="110"/>
        <v>燃</v>
      </c>
      <c r="F322" s="12" t="str">
        <f t="shared" si="110"/>
        <v>び</v>
      </c>
      <c r="G322" s="12" t="str">
        <f t="shared" si="110"/>
        <v/>
      </c>
      <c r="H322" s="12" t="str">
        <f t="shared" si="110"/>
        <v>燃</v>
      </c>
      <c r="I322" s="6"/>
      <c r="K322" s="13" t="str">
        <f>IF(B321="","",
IF(IFERROR(INDEX($C$1:$H$2,1,MATCH(1,$C$2:$H$2,0)), "")=$G$1,
    IFERROR( IF(WEEKDAY(B321,1)=$H$2, IF(K321=$G$3,$G$1,""),""),""),
  IFERROR(INDEX($C$1:$H$2,1,MATCH(1,$C$2:$H$2,0)),"")
))</f>
        <v/>
      </c>
      <c r="L322" s="13" t="str">
        <f>IF(C321="","",
IF(IFERROR(INDEX($C$1:$H$2,1,MATCH(2,$C$2:$H$2,0)),"")=$G$1,
IFERROR(IF(WEEKDAY(C321,1)=$H$2,IF(L321=$G$3,$G$1,""),""),""),
IFERROR(INDEX($C$1:$H$2,1,MATCH(2,$C$2:$H$2,0)),"")
))</f>
        <v>紙・衣</v>
      </c>
      <c r="M322" s="13" t="str">
        <f>IF(D321="","",
IF(IFERROR(INDEX($C$1:$H$2,1,MATCH(3,$C$2:$H$2,0)),"")=$G$1,
IFERROR(IF(WEEKDAY(D321,1)=$H$2,IF(M321=$G$3,$G$1,""),""),""),
IFERROR(INDEX($C$1:$H$2,1,MATCH(3,$C$2:$H$2,0)),"")
))</f>
        <v/>
      </c>
      <c r="N322" s="13" t="str">
        <f>IF(E321="","",
IF(IFERROR(INDEX($C$1:$H$2,1,MATCH(4,$C$2:$H$2,0)),"")=$G$1,
IFERROR(IF(WEEKDAY(E321,1)=$H$2,IF(N321=$G$3,$G$1,""),""),""),
IFERROR(INDEX($C$1:$H$2,1,MATCH(4,$C$2:$H$2,0)),"")
))</f>
        <v>燃</v>
      </c>
      <c r="O322" s="13" t="str">
        <f>IF(F321="","",
IF(IFERROR(INDEX($C$1:$H$2,1,MATCH(5,$C$2:$H$2,0)),"")=$G$1,
IFERROR(IF(WEEKDAY(F321,1)=$H$2,IF(O321=$G$3,$G$1,""),""),""),
IFERROR(INDEX($C$1:$H$2,1,MATCH(5,$C$2:$H$2,0)),"")
))</f>
        <v>び</v>
      </c>
      <c r="P322" s="13" t="str">
        <f>IF(G321="","",
IF(IFERROR(INDEX($C$1:$H$2,1,MATCH(6,$C$2:$H$2,0)),"")=$G$1,
IFERROR(IF(WEEKDAY(G321,1)=$H$2,IF(P321=$G$3,$G$1,""),""),""),
IFERROR(INDEX($C$1:$H$2,1,MATCH(6,$C$2:$H$2,0)),"")
))</f>
        <v/>
      </c>
      <c r="Q322" s="13" t="str">
        <f>IF(H321="","",
IF(IFERROR(INDEX($C$1:$H$2,1,MATCH(7,$C$2:$H$2,0)),"")=$G$1,
IFERROR(IF(WEEKDAY(H321,1)=$H$2,IF(Q321=$G$3,$G$1,""),""),""),
IFERROR(INDEX($C$1:$H$2,1,MATCH(7,$C$2:$H$2,0)),"")
))</f>
        <v>燃</v>
      </c>
    </row>
    <row r="323" spans="1:17" ht="33.75" customHeight="1">
      <c r="A323" s="6"/>
      <c r="B323" s="10" t="str">
        <f>IFERROR(IF(B321+7&lt;DATE(L299,L300+1,1),B321+7,""),"")</f>
        <v/>
      </c>
      <c r="C323" s="10" t="str">
        <f>IFERROR(IF(C321+7&lt;DATE(L299,L300+1,1),C321+7,""),"")</f>
        <v/>
      </c>
      <c r="D323" s="10"/>
      <c r="E323" s="10"/>
      <c r="F323" s="10"/>
      <c r="G323" s="10"/>
      <c r="H323" s="10"/>
      <c r="I323" s="6"/>
      <c r="K323" s="11" t="str">
        <f>IFERROR(IF(MOD(DAY(B323),7)=0,QUOTIENT(DAY(B323),7),QUOTIENT(DAY(B323),7)+1),"")</f>
        <v/>
      </c>
      <c r="L323" s="11" t="str">
        <f>IFERROR(IF(MOD(DAY(C323),7)=0,QUOTIENT(DAY(C323),7),QUOTIENT(DAY(C323),7)+1),"")</f>
        <v/>
      </c>
      <c r="M323" s="11"/>
      <c r="N323" s="11"/>
      <c r="O323" s="11"/>
      <c r="P323" s="11"/>
      <c r="Q323" s="11"/>
    </row>
    <row r="324" spans="1:17" ht="33.75" customHeight="1" thickBot="1">
      <c r="A324" s="6"/>
      <c r="B324" s="12" t="str">
        <f t="shared" ref="B324:C324" si="111">K324</f>
        <v/>
      </c>
      <c r="C324" s="12" t="str">
        <f t="shared" si="111"/>
        <v/>
      </c>
      <c r="D324" s="12" t="str">
        <f>IF(D323="","",IFERROR(INDEX($C$1:$H$2,1,MATCH(3,$C$2:$H$2,0)),""))</f>
        <v/>
      </c>
      <c r="E324" s="12" t="str">
        <f>IF(E323="","",IFERROR(INDEX($C$1:$H$2,1,MATCH(4,$C$2:$H$2,0)),""))</f>
        <v/>
      </c>
      <c r="F324" s="12" t="str">
        <f>IF(F323="","",IFERROR(INDEX($C$1:$H$2,1,MATCH(5,$C$2:$H$2,0)),""))</f>
        <v/>
      </c>
      <c r="G324" s="12" t="str">
        <f>IF(G323="","",IFERROR(INDEX($C$1:$H$2,1,MATCH(6,$C$2:$H$2,0)),""))</f>
        <v/>
      </c>
      <c r="H324" s="12" t="str">
        <f>IF(H323="","",IFERROR(INDEX($C$1:$H$2,1,MATCH(7,$C$2:$H$2,0)),""))</f>
        <v/>
      </c>
      <c r="I324" s="6"/>
      <c r="K324" s="13" t="str">
        <f>IF(B323="","",
IF(IFERROR(INDEX($C$1:$H$2,1,MATCH(1,$C$2:$H$2,0)), "")=$G$1,
    IFERROR( IF(WEEKDAY(B323,1)=$H$2, IF(K323=$G$3,$G$1,""),""),""),
  IFERROR(INDEX($C$1:$H$2,1,MATCH(1,$C$2:$H$2,0)),"")
))</f>
        <v/>
      </c>
      <c r="L324" s="13" t="str">
        <f>IF(C323="","",
IF(IFERROR(INDEX($C$1:$H$2,1,MATCH(2,$C$2:$H$2,0)),"")=$G$1,
IFERROR(IF(WEEKDAY(C323,1)=$H$2,IF(L323=$G$3,$G$1,""),""),""),
IFERROR(INDEX($C$1:$H$2,1,MATCH(2,$C$2:$H$2,0)),"")
))</f>
        <v/>
      </c>
      <c r="M324" s="13"/>
      <c r="N324" s="13"/>
      <c r="O324" s="13"/>
      <c r="P324" s="13"/>
      <c r="Q324" s="13"/>
    </row>
    <row r="325" spans="1:17">
      <c r="A325" s="6"/>
      <c r="B325" s="6"/>
      <c r="C325" s="6"/>
      <c r="D325" s="6"/>
      <c r="E325" s="6"/>
      <c r="F325" s="6"/>
      <c r="G325" s="6"/>
      <c r="H325" s="6"/>
      <c r="I325" s="6"/>
    </row>
    <row r="326" spans="1:17">
      <c r="A326" s="6"/>
      <c r="B326" s="6"/>
      <c r="C326" s="25" t="s">
        <v>15</v>
      </c>
      <c r="D326" s="22" t="s">
        <v>16</v>
      </c>
      <c r="E326" s="22"/>
      <c r="F326" s="22"/>
      <c r="G326" s="22"/>
      <c r="H326" s="22"/>
      <c r="I326" s="6"/>
    </row>
    <row r="327" spans="1:17">
      <c r="A327" s="6"/>
      <c r="B327" s="6"/>
      <c r="C327" s="25"/>
      <c r="D327" s="22"/>
      <c r="E327" s="22"/>
      <c r="F327" s="22"/>
      <c r="G327" s="22"/>
      <c r="H327" s="22"/>
      <c r="I327" s="6"/>
    </row>
    <row r="328" spans="1:17">
      <c r="A328" s="6"/>
      <c r="B328" s="6"/>
      <c r="C328" s="26" t="s">
        <v>17</v>
      </c>
      <c r="D328" s="22" t="s">
        <v>18</v>
      </c>
      <c r="E328" s="22"/>
      <c r="F328" s="22"/>
      <c r="G328" s="22"/>
      <c r="H328" s="22"/>
      <c r="I328" s="6"/>
    </row>
    <row r="329" spans="1:17">
      <c r="A329" s="6"/>
      <c r="B329" s="6"/>
      <c r="C329" s="26"/>
      <c r="D329" s="22"/>
      <c r="E329" s="22"/>
      <c r="F329" s="22"/>
      <c r="G329" s="22"/>
      <c r="H329" s="22"/>
      <c r="I329" s="6"/>
    </row>
    <row r="330" spans="1:17">
      <c r="A330" s="6"/>
      <c r="B330" s="6"/>
      <c r="C330" s="27" t="s">
        <v>19</v>
      </c>
      <c r="D330" s="28" t="s">
        <v>20</v>
      </c>
      <c r="E330" s="28"/>
      <c r="F330" s="28"/>
      <c r="G330" s="28"/>
      <c r="H330" s="28"/>
      <c r="I330" s="6"/>
    </row>
    <row r="331" spans="1:17">
      <c r="A331" s="6"/>
      <c r="B331" s="6"/>
      <c r="C331" s="27"/>
      <c r="D331" s="28"/>
      <c r="E331" s="28"/>
      <c r="F331" s="28"/>
      <c r="G331" s="28"/>
      <c r="H331" s="28"/>
      <c r="I331" s="6"/>
    </row>
    <row r="332" spans="1:17">
      <c r="A332" s="6"/>
      <c r="B332" s="6"/>
      <c r="C332" s="21" t="s">
        <v>21</v>
      </c>
      <c r="D332" s="22" t="s">
        <v>26</v>
      </c>
      <c r="E332" s="22"/>
      <c r="F332" s="22"/>
      <c r="G332" s="22"/>
      <c r="H332" s="22"/>
      <c r="I332" s="6"/>
    </row>
    <row r="333" spans="1:17">
      <c r="A333" s="6"/>
      <c r="B333" s="6"/>
      <c r="C333" s="21"/>
      <c r="D333" s="22"/>
      <c r="E333" s="22"/>
      <c r="F333" s="22"/>
      <c r="G333" s="22"/>
      <c r="H333" s="22"/>
      <c r="I333" s="6"/>
    </row>
    <row r="334" spans="1:17" ht="13.5" customHeight="1">
      <c r="A334" s="6"/>
      <c r="B334" s="6"/>
      <c r="C334" s="22" t="s">
        <v>23</v>
      </c>
      <c r="D334" s="22"/>
      <c r="E334" s="22"/>
      <c r="F334" s="22"/>
      <c r="G334" s="22"/>
      <c r="H334" s="22"/>
      <c r="I334" s="6"/>
    </row>
    <row r="335" spans="1:17" ht="20.25" customHeight="1">
      <c r="A335" s="6"/>
      <c r="C335" s="22"/>
      <c r="D335" s="22"/>
      <c r="E335" s="22"/>
      <c r="F335" s="22"/>
      <c r="G335" s="22"/>
      <c r="H335" s="22"/>
      <c r="I335" s="6"/>
    </row>
    <row r="336" spans="1:17" ht="17.25">
      <c r="A336" s="6"/>
      <c r="B336" s="23"/>
      <c r="C336" s="23"/>
      <c r="D336" s="23"/>
      <c r="E336" s="23"/>
      <c r="F336" s="23"/>
      <c r="G336" s="23"/>
      <c r="H336" s="23"/>
      <c r="I336" s="6"/>
    </row>
    <row r="337" spans="1:12" ht="18">
      <c r="A337" s="6"/>
      <c r="B337" s="24" t="s">
        <v>24</v>
      </c>
      <c r="C337" s="24"/>
      <c r="D337" s="24"/>
      <c r="E337" s="24"/>
      <c r="F337" s="24"/>
      <c r="G337" s="24"/>
      <c r="H337" s="24"/>
      <c r="I337" s="6"/>
    </row>
    <row r="338" spans="1:12" ht="18">
      <c r="A338" s="6"/>
      <c r="B338" s="24" t="s">
        <v>25</v>
      </c>
      <c r="C338" s="24"/>
      <c r="D338" s="24"/>
      <c r="E338" s="24"/>
      <c r="F338" s="24"/>
      <c r="G338" s="24"/>
      <c r="H338" s="24"/>
      <c r="I338" s="6"/>
    </row>
    <row r="339" spans="1:12">
      <c r="A339" s="6"/>
      <c r="B339" s="20"/>
      <c r="C339" s="20"/>
      <c r="D339" s="20"/>
      <c r="E339" s="20"/>
      <c r="F339" s="20"/>
      <c r="G339" s="20"/>
      <c r="H339" s="20"/>
      <c r="I339" s="6"/>
    </row>
    <row r="340" spans="1:12" ht="7.5" customHeight="1">
      <c r="A340" s="6"/>
      <c r="B340" s="6"/>
      <c r="C340" s="6"/>
      <c r="D340" s="6"/>
      <c r="E340" s="6"/>
      <c r="F340" s="6"/>
      <c r="G340" s="6"/>
      <c r="H340" s="6"/>
      <c r="I340" s="6"/>
    </row>
    <row r="341" spans="1:12">
      <c r="A341" s="6"/>
      <c r="B341" s="29" t="s">
        <v>5</v>
      </c>
      <c r="C341" s="29"/>
      <c r="D341" s="29"/>
      <c r="E341" s="29"/>
      <c r="F341" s="29"/>
      <c r="G341" s="29"/>
      <c r="H341" s="29"/>
      <c r="I341" s="6"/>
      <c r="K341" s="4">
        <f>DATE(L299,L300+1,1)</f>
        <v>46327</v>
      </c>
      <c r="L341" s="1">
        <f>YEAR(K341)</f>
        <v>2026</v>
      </c>
    </row>
    <row r="342" spans="1:12">
      <c r="A342" s="6"/>
      <c r="B342" s="29"/>
      <c r="C342" s="29"/>
      <c r="D342" s="29"/>
      <c r="E342" s="29"/>
      <c r="F342" s="29"/>
      <c r="G342" s="29"/>
      <c r="H342" s="29"/>
      <c r="I342" s="6"/>
      <c r="L342" s="1">
        <f>MONTH(K341)</f>
        <v>11</v>
      </c>
    </row>
    <row r="343" spans="1:12">
      <c r="A343" s="6"/>
      <c r="B343" s="29"/>
      <c r="C343" s="29"/>
      <c r="D343" s="29"/>
      <c r="E343" s="29"/>
      <c r="F343" s="29"/>
      <c r="G343" s="29"/>
      <c r="H343" s="29"/>
      <c r="I343" s="6"/>
    </row>
    <row r="344" spans="1:12" ht="7.5" customHeight="1" thickBot="1">
      <c r="A344" s="6"/>
      <c r="B344" s="7"/>
      <c r="C344" s="7"/>
      <c r="D344" s="7"/>
      <c r="E344" s="7"/>
      <c r="F344" s="7"/>
      <c r="G344" s="7"/>
      <c r="H344" s="7"/>
      <c r="I344" s="6"/>
    </row>
    <row r="345" spans="1:12" ht="15" thickTop="1" thickBot="1">
      <c r="A345" s="6"/>
      <c r="B345" s="6"/>
      <c r="C345" s="6"/>
      <c r="D345" s="6"/>
      <c r="E345" s="6"/>
      <c r="F345" s="6"/>
      <c r="G345" s="30" t="str">
        <f>$B$1</f>
        <v>地区２２</v>
      </c>
      <c r="H345" s="31"/>
      <c r="I345" s="6"/>
    </row>
    <row r="346" spans="1:12" ht="14.25" customHeight="1" thickBot="1">
      <c r="A346" s="6"/>
      <c r="B346" s="6"/>
      <c r="C346" s="6"/>
      <c r="D346" s="6"/>
      <c r="E346" s="6"/>
      <c r="F346" s="6"/>
      <c r="G346" s="32"/>
      <c r="H346" s="33"/>
      <c r="I346" s="6"/>
      <c r="K346" s="14"/>
      <c r="L346" s="15"/>
    </row>
    <row r="347" spans="1:12" ht="15.75" customHeight="1" thickTop="1">
      <c r="A347" s="34">
        <f>K341</f>
        <v>46327</v>
      </c>
      <c r="B347" s="34"/>
      <c r="C347" s="35">
        <f>L341</f>
        <v>2026</v>
      </c>
      <c r="D347" s="36" t="str">
        <f>$K$3</f>
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</c>
      <c r="E347" s="37"/>
      <c r="F347" s="37"/>
      <c r="G347" s="37"/>
      <c r="H347" s="38"/>
      <c r="I347" s="6"/>
      <c r="K347" s="16"/>
      <c r="L347" s="17"/>
    </row>
    <row r="348" spans="1:12" ht="15.75" customHeight="1">
      <c r="A348" s="34"/>
      <c r="B348" s="34"/>
      <c r="C348" s="35"/>
      <c r="D348" s="39"/>
      <c r="E348" s="40"/>
      <c r="F348" s="40"/>
      <c r="G348" s="40"/>
      <c r="H348" s="41"/>
      <c r="I348" s="6"/>
    </row>
    <row r="349" spans="1:12" ht="15.75" customHeight="1">
      <c r="A349" s="6"/>
      <c r="B349" s="45" t="str">
        <f>DBCS(L342)</f>
        <v>１１</v>
      </c>
      <c r="C349" s="46" t="s">
        <v>6</v>
      </c>
      <c r="D349" s="39"/>
      <c r="E349" s="40"/>
      <c r="F349" s="40"/>
      <c r="G349" s="40"/>
      <c r="H349" s="41"/>
      <c r="I349" s="6"/>
    </row>
    <row r="350" spans="1:12" ht="15.75" customHeight="1">
      <c r="A350" s="6"/>
      <c r="B350" s="45"/>
      <c r="C350" s="46"/>
      <c r="D350" s="39"/>
      <c r="E350" s="40"/>
      <c r="F350" s="40"/>
      <c r="G350" s="40"/>
      <c r="H350" s="41"/>
      <c r="I350" s="6"/>
    </row>
    <row r="351" spans="1:12" ht="15.75" customHeight="1">
      <c r="A351" s="6"/>
      <c r="B351" s="45"/>
      <c r="C351" s="46"/>
      <c r="D351" s="39"/>
      <c r="E351" s="40"/>
      <c r="F351" s="40"/>
      <c r="G351" s="40"/>
      <c r="H351" s="41"/>
      <c r="I351" s="6"/>
    </row>
    <row r="352" spans="1:12" ht="15.75" customHeight="1" thickBot="1">
      <c r="A352" s="6"/>
      <c r="B352" s="45"/>
      <c r="C352" s="46"/>
      <c r="D352" s="42"/>
      <c r="E352" s="43"/>
      <c r="F352" s="43"/>
      <c r="G352" s="43"/>
      <c r="H352" s="44"/>
      <c r="I352" s="6"/>
    </row>
    <row r="353" spans="1:17" ht="15" thickTop="1" thickBot="1">
      <c r="A353" s="6"/>
      <c r="B353" s="6"/>
      <c r="C353" s="6"/>
      <c r="D353" s="6"/>
      <c r="E353" s="6"/>
      <c r="F353" s="6"/>
      <c r="G353" s="6"/>
      <c r="H353" s="6"/>
      <c r="I353" s="6"/>
    </row>
    <row r="354" spans="1:17" ht="67.5" customHeight="1" thickBot="1">
      <c r="A354" s="6"/>
      <c r="B354" s="8" t="s">
        <v>7</v>
      </c>
      <c r="C354" s="9" t="s">
        <v>8</v>
      </c>
      <c r="D354" s="9" t="s">
        <v>9</v>
      </c>
      <c r="E354" s="9" t="s">
        <v>10</v>
      </c>
      <c r="F354" s="9" t="s">
        <v>11</v>
      </c>
      <c r="G354" s="9" t="s">
        <v>12</v>
      </c>
      <c r="H354" s="9" t="s">
        <v>13</v>
      </c>
      <c r="I354" s="6"/>
      <c r="K354" s="1" t="s">
        <v>14</v>
      </c>
      <c r="L354" s="1" t="s">
        <v>8</v>
      </c>
      <c r="M354" s="1" t="s">
        <v>9</v>
      </c>
      <c r="N354" s="1" t="s">
        <v>10</v>
      </c>
      <c r="O354" s="1" t="s">
        <v>11</v>
      </c>
      <c r="P354" s="1" t="s">
        <v>12</v>
      </c>
      <c r="Q354" s="1" t="s">
        <v>13</v>
      </c>
    </row>
    <row r="355" spans="1:17" ht="33.75" customHeight="1">
      <c r="A355" s="6"/>
      <c r="B355" s="10">
        <f>IF(A347-(WEEKDAY(A347)-1)&lt;K341,"",A347-(WEEKDAY(A347)-1))</f>
        <v>46327</v>
      </c>
      <c r="C355" s="10">
        <f>IF(A347-(WEEKDAY(A347)-2)&lt;K341,"",A347-(WEEKDAY(A347)-2))</f>
        <v>46328</v>
      </c>
      <c r="D355" s="10">
        <f>IF(A347-(WEEKDAY(A347)-3)&lt;K341,"",A347-(WEEKDAY(A347)-3))</f>
        <v>46329</v>
      </c>
      <c r="E355" s="10">
        <f>IF(A347-(WEEKDAY(A347)-4)&lt;K341,"",A347-(WEEKDAY(A347)-4))</f>
        <v>46330</v>
      </c>
      <c r="F355" s="10">
        <f>IF(A347-(WEEKDAY(A347)-5)&lt;K341,"",A347-(WEEKDAY(A347)-5))</f>
        <v>46331</v>
      </c>
      <c r="G355" s="10">
        <f>IF(A347-(WEEKDAY(A347)-6)&lt;K341,"",A347-(WEEKDAY(A347)-6))</f>
        <v>46332</v>
      </c>
      <c r="H355" s="10">
        <f>IF(A347-(WEEKDAY(A347)-7)&lt;K341,"",A347-(WEEKDAY(A347)-7))</f>
        <v>46333</v>
      </c>
      <c r="I355" s="6"/>
      <c r="K355" s="11">
        <f>IFERROR(IF(MOD(DAY(B355),7)=0,QUOTIENT(DAY(B355),7),QUOTIENT(DAY(B355),7)+1),"")</f>
        <v>1</v>
      </c>
      <c r="L355" s="11">
        <f t="shared" ref="L355:Q355" si="112">IFERROR(IF(MOD(DAY(C355),7)=0,QUOTIENT(DAY(C355),7),QUOTIENT(DAY(C355),7)+1),"")</f>
        <v>1</v>
      </c>
      <c r="M355" s="11">
        <f t="shared" si="112"/>
        <v>1</v>
      </c>
      <c r="N355" s="11">
        <f t="shared" si="112"/>
        <v>1</v>
      </c>
      <c r="O355" s="11">
        <f t="shared" si="112"/>
        <v>1</v>
      </c>
      <c r="P355" s="11">
        <f t="shared" si="112"/>
        <v>1</v>
      </c>
      <c r="Q355" s="11">
        <f t="shared" si="112"/>
        <v>1</v>
      </c>
    </row>
    <row r="356" spans="1:17" ht="33.75" customHeight="1" thickBot="1">
      <c r="A356" s="6"/>
      <c r="B356" s="12" t="str">
        <f>K356</f>
        <v/>
      </c>
      <c r="C356" s="12" t="str">
        <f t="shared" ref="C356:H356" si="113">L356</f>
        <v>紙・衣</v>
      </c>
      <c r="D356" s="12" t="str">
        <f t="shared" si="113"/>
        <v/>
      </c>
      <c r="E356" s="12" t="str">
        <f t="shared" si="113"/>
        <v>燃</v>
      </c>
      <c r="F356" s="12" t="str">
        <f t="shared" si="113"/>
        <v>び</v>
      </c>
      <c r="G356" s="12" t="str">
        <f t="shared" si="113"/>
        <v/>
      </c>
      <c r="H356" s="12" t="str">
        <f t="shared" si="113"/>
        <v>燃</v>
      </c>
      <c r="I356" s="6"/>
      <c r="K356" s="13" t="str">
        <f>IF(B355="","",
IF(IFERROR(INDEX($C$1:$H$2,1,MATCH(1,$C$2:$H$2,0)), "")=$G$1,
    IFERROR( IF(WEEKDAY(B355,1)=$H$2, IF(K355=$G$3,$G$1,""),""),""),
  IFERROR(INDEX($C$1:$H$2,1,MATCH(1,$C$2:$H$2,0)),"")
))</f>
        <v/>
      </c>
      <c r="L356" s="13" t="str">
        <f>IF(C355="","",
IF(IFERROR(INDEX($C$1:$H$2,1,MATCH(2,$C$2:$H$2,0)),"")=$G$1,
IFERROR(IF(WEEKDAY(C355,1)=$H$2,IF(L355=$G$3,$G$1,""),""),""),
IFERROR(INDEX($C$1:$H$2,1,MATCH(2,$C$2:$H$2,0)),"")
))</f>
        <v>紙・衣</v>
      </c>
      <c r="M356" s="13" t="str">
        <f>IF(D355="","",
IF(IFERROR(INDEX($C$1:$H$2,1,MATCH(3,$C$2:$H$2,0)),"")=$G$1,
IFERROR(IF(WEEKDAY(D355,1)=$H$2,IF(M355=$G$3,$G$1,""),""),""),
IFERROR(INDEX($C$1:$H$2,1,MATCH(3,$C$2:$H$2,0)),"")
))</f>
        <v/>
      </c>
      <c r="N356" s="13" t="str">
        <f>IF(E355="","",
IF(IFERROR(INDEX($C$1:$H$2,1,MATCH(4,$C$2:$H$2,0)),"")=$G$1,
IFERROR(IF(WEEKDAY(E355,1)=$H$2,IF(N355=$G$3,$G$1,""),""),""),
IFERROR(INDEX($C$1:$H$2,1,MATCH(4,$C$2:$H$2,0)),"")
))</f>
        <v>燃</v>
      </c>
      <c r="O356" s="13" t="str">
        <f>IF(F355="","",
IF(IFERROR(INDEX($C$1:$H$2,1,MATCH(5,$C$2:$H$2,0)),"")=$G$1,
IFERROR(IF(WEEKDAY(F355,1)=$H$2,IF(O355=$G$3,$G$1,""),""),""),
IFERROR(INDEX($C$1:$H$2,1,MATCH(5,$C$2:$H$2,0)),"")
))</f>
        <v>び</v>
      </c>
      <c r="P356" s="13" t="str">
        <f>IF(G355="","",
IF(IFERROR(INDEX($C$1:$H$2,1,MATCH(6,$C$2:$H$2,0)),"")=$G$1,
IFERROR(IF(WEEKDAY(G355,1)=$H$2,IF(P355=$G$3,$G$1,""),""),""),
IFERROR(INDEX($C$1:$H$2,1,MATCH(6,$C$2:$H$2,0)),"")
))</f>
        <v/>
      </c>
      <c r="Q356" s="13" t="str">
        <f>IF(H355="","",
IF(IFERROR(INDEX($C$1:$H$2,1,MATCH(7,$C$2:$H$2,0)),"")=$G$1,
IFERROR(IF(WEEKDAY(H355,1)=$H$2,IF(Q355=$G$3,$G$1,""),""),""),
IFERROR(INDEX($C$1:$H$2,1,MATCH(7,$C$2:$H$2,0)),"")
))</f>
        <v>燃</v>
      </c>
    </row>
    <row r="357" spans="1:17" ht="33.75" customHeight="1">
      <c r="A357" s="6"/>
      <c r="B357" s="10">
        <f>H355+1</f>
        <v>46334</v>
      </c>
      <c r="C357" s="10">
        <f>B357+1</f>
        <v>46335</v>
      </c>
      <c r="D357" s="10">
        <f t="shared" ref="D357:H357" si="114">C357+1</f>
        <v>46336</v>
      </c>
      <c r="E357" s="10">
        <f t="shared" si="114"/>
        <v>46337</v>
      </c>
      <c r="F357" s="10">
        <f t="shared" si="114"/>
        <v>46338</v>
      </c>
      <c r="G357" s="10">
        <f t="shared" si="114"/>
        <v>46339</v>
      </c>
      <c r="H357" s="10">
        <f t="shared" si="114"/>
        <v>46340</v>
      </c>
      <c r="I357" s="6"/>
      <c r="K357" s="11">
        <f t="shared" ref="K357:Q357" si="115">IFERROR(IF(MOD(DAY(B357),7)=0,QUOTIENT(DAY(B357),7),QUOTIENT(DAY(B357),7)+1),"")</f>
        <v>2</v>
      </c>
      <c r="L357" s="11">
        <f t="shared" si="115"/>
        <v>2</v>
      </c>
      <c r="M357" s="11">
        <f t="shared" si="115"/>
        <v>2</v>
      </c>
      <c r="N357" s="11">
        <f t="shared" si="115"/>
        <v>2</v>
      </c>
      <c r="O357" s="11">
        <f t="shared" si="115"/>
        <v>2</v>
      </c>
      <c r="P357" s="11">
        <f t="shared" si="115"/>
        <v>2</v>
      </c>
      <c r="Q357" s="11">
        <f t="shared" si="115"/>
        <v>2</v>
      </c>
    </row>
    <row r="358" spans="1:17" ht="33.75" customHeight="1" thickBot="1">
      <c r="A358" s="6"/>
      <c r="B358" s="12" t="str">
        <f t="shared" ref="B358:H358" si="116">K358</f>
        <v/>
      </c>
      <c r="C358" s="12" t="str">
        <f t="shared" si="116"/>
        <v>紙・衣</v>
      </c>
      <c r="D358" s="12" t="str">
        <f t="shared" si="116"/>
        <v>小・危</v>
      </c>
      <c r="E358" s="12" t="str">
        <f t="shared" si="116"/>
        <v>燃</v>
      </c>
      <c r="F358" s="12" t="str">
        <f t="shared" si="116"/>
        <v>び</v>
      </c>
      <c r="G358" s="12" t="str">
        <f t="shared" si="116"/>
        <v/>
      </c>
      <c r="H358" s="12" t="str">
        <f t="shared" si="116"/>
        <v>燃</v>
      </c>
      <c r="I358" s="6"/>
      <c r="K358" s="13" t="str">
        <f>IF(B357="","",
IF(IFERROR(INDEX($C$1:$H$2,1,MATCH(1,$C$2:$H$2,0)), "")=$G$1,
    IFERROR( IF(WEEKDAY(B357,1)=$H$2, IF(K357=$G$3,$G$1,""),""),""),
  IFERROR(INDEX($C$1:$H$2,1,MATCH(1,$C$2:$H$2,0)),"")
))</f>
        <v/>
      </c>
      <c r="L358" s="13" t="str">
        <f>IF(C357="","",
IF(IFERROR(INDEX($C$1:$H$2,1,MATCH(2,$C$2:$H$2,0)),"")=$G$1,
IFERROR(IF(WEEKDAY(C357,1)=$H$2,IF(L357=$G$3,$G$1,""),""),""),
IFERROR(INDEX($C$1:$H$2,1,MATCH(2,$C$2:$H$2,0)),"")
))</f>
        <v>紙・衣</v>
      </c>
      <c r="M358" s="13" t="str">
        <f>IF(D357="","",
IF(IFERROR(INDEX($C$1:$H$2,1,MATCH(3,$C$2:$H$2,0)),"")=$G$1,
IFERROR(IF(WEEKDAY(D357,1)=$H$2,IF(M357=$G$3,$G$1,""),""),""),
IFERROR(INDEX($C$1:$H$2,1,MATCH(3,$C$2:$H$2,0)),"")
))</f>
        <v>小・危</v>
      </c>
      <c r="N358" s="13" t="str">
        <f>IF(E357="","",
IF(IFERROR(INDEX($C$1:$H$2,1,MATCH(4,$C$2:$H$2,0)),"")=$G$1,
IFERROR(IF(WEEKDAY(E357,1)=$H$2,IF(N357=$G$3,$G$1,""),""),""),
IFERROR(INDEX($C$1:$H$2,1,MATCH(4,$C$2:$H$2,0)),"")
))</f>
        <v>燃</v>
      </c>
      <c r="O358" s="13" t="str">
        <f>IF(F357="","",
IF(IFERROR(INDEX($C$1:$H$2,1,MATCH(5,$C$2:$H$2,0)),"")=$G$1,
IFERROR(IF(WEEKDAY(F357,1)=$H$2,IF(O357=$G$3,$G$1,""),""),""),
IFERROR(INDEX($C$1:$H$2,1,MATCH(5,$C$2:$H$2,0)),"")
))</f>
        <v>び</v>
      </c>
      <c r="P358" s="13" t="str">
        <f>IF(G357="","",
IF(IFERROR(INDEX($C$1:$H$2,1,MATCH(6,$C$2:$H$2,0)),"")=$G$1,
IFERROR(IF(WEEKDAY(G357,1)=$H$2,IF(P357=$G$3,$G$1,""),""),""),
IFERROR(INDEX($C$1:$H$2,1,MATCH(6,$C$2:$H$2,0)),"")
))</f>
        <v/>
      </c>
      <c r="Q358" s="13" t="str">
        <f>IF(H357="","",
IF(IFERROR(INDEX($C$1:$H$2,1,MATCH(7,$C$2:$H$2,0)),"")=$G$1,
IFERROR(IF(WEEKDAY(H357,1)=$H$2,IF(Q357=$G$3,$G$1,""),""),""),
IFERROR(INDEX($C$1:$H$2,1,MATCH(7,$C$2:$H$2,0)),"")
))</f>
        <v>燃</v>
      </c>
    </row>
    <row r="359" spans="1:17" ht="33.75" customHeight="1">
      <c r="A359" s="6"/>
      <c r="B359" s="10">
        <f>B357+7</f>
        <v>46341</v>
      </c>
      <c r="C359" s="10">
        <f t="shared" ref="C359:H359" si="117">C357+7</f>
        <v>46342</v>
      </c>
      <c r="D359" s="10">
        <f t="shared" si="117"/>
        <v>46343</v>
      </c>
      <c r="E359" s="10">
        <f t="shared" si="117"/>
        <v>46344</v>
      </c>
      <c r="F359" s="10">
        <f t="shared" si="117"/>
        <v>46345</v>
      </c>
      <c r="G359" s="10">
        <f t="shared" si="117"/>
        <v>46346</v>
      </c>
      <c r="H359" s="10">
        <f t="shared" si="117"/>
        <v>46347</v>
      </c>
      <c r="I359" s="6"/>
      <c r="K359" s="11">
        <f t="shared" ref="K359:Q359" si="118">IFERROR(IF(MOD(DAY(B359),7)=0,QUOTIENT(DAY(B359),7),QUOTIENT(DAY(B359),7)+1),"")</f>
        <v>3</v>
      </c>
      <c r="L359" s="11">
        <f t="shared" si="118"/>
        <v>3</v>
      </c>
      <c r="M359" s="11">
        <f t="shared" si="118"/>
        <v>3</v>
      </c>
      <c r="N359" s="11">
        <f t="shared" si="118"/>
        <v>3</v>
      </c>
      <c r="O359" s="11">
        <f t="shared" si="118"/>
        <v>3</v>
      </c>
      <c r="P359" s="11">
        <f t="shared" si="118"/>
        <v>3</v>
      </c>
      <c r="Q359" s="11">
        <f t="shared" si="118"/>
        <v>3</v>
      </c>
    </row>
    <row r="360" spans="1:17" ht="33.75" customHeight="1" thickBot="1">
      <c r="A360" s="6"/>
      <c r="B360" s="12" t="str">
        <f t="shared" ref="B360:H360" si="119">K360</f>
        <v/>
      </c>
      <c r="C360" s="12" t="str">
        <f t="shared" si="119"/>
        <v>紙・衣</v>
      </c>
      <c r="D360" s="12" t="str">
        <f t="shared" si="119"/>
        <v/>
      </c>
      <c r="E360" s="12" t="str">
        <f t="shared" si="119"/>
        <v>燃</v>
      </c>
      <c r="F360" s="12" t="str">
        <f t="shared" si="119"/>
        <v>び</v>
      </c>
      <c r="G360" s="12" t="str">
        <f t="shared" si="119"/>
        <v/>
      </c>
      <c r="H360" s="12" t="str">
        <f t="shared" si="119"/>
        <v>燃</v>
      </c>
      <c r="I360" s="6"/>
      <c r="K360" s="13" t="str">
        <f>IF(B359="","",
IF(IFERROR(INDEX($C$1:$H$2,1,MATCH(1,$C$2:$H$2,0)), "")=$G$1,
    IFERROR( IF(WEEKDAY(B359,1)=$H$2, IF(K359=$G$3,$G$1,""),""),""),
  IFERROR(INDEX($C$1:$H$2,1,MATCH(1,$C$2:$H$2,0)),"")
))</f>
        <v/>
      </c>
      <c r="L360" s="13" t="str">
        <f>IF(C359="","",
IF(IFERROR(INDEX($C$1:$H$2,1,MATCH(2,$C$2:$H$2,0)),"")=$G$1,
IFERROR(IF(WEEKDAY(C359,1)=$H$2,IF(L359=$G$3,$G$1,""),""),""),
IFERROR(INDEX($C$1:$H$2,1,MATCH(2,$C$2:$H$2,0)),"")
))</f>
        <v>紙・衣</v>
      </c>
      <c r="M360" s="13" t="str">
        <f>IF(D359="","",
IF(IFERROR(INDEX($C$1:$H$2,1,MATCH(3,$C$2:$H$2,0)),"")=$G$1,
IFERROR(IF(WEEKDAY(D359,1)=$H$2,IF(M359=$G$3,$G$1,""),""),""),
IFERROR(INDEX($C$1:$H$2,1,MATCH(3,$C$2:$H$2,0)),"")
))</f>
        <v/>
      </c>
      <c r="N360" s="13" t="str">
        <f>IF(E359="","",
IF(IFERROR(INDEX($C$1:$H$2,1,MATCH(4,$C$2:$H$2,0)),"")=$G$1,
IFERROR(IF(WEEKDAY(E359,1)=$H$2,IF(N359=$G$3,$G$1,""),""),""),
IFERROR(INDEX($C$1:$H$2,1,MATCH(4,$C$2:$H$2,0)),"")
))</f>
        <v>燃</v>
      </c>
      <c r="O360" s="13" t="str">
        <f>IF(F359="","",
IF(IFERROR(INDEX($C$1:$H$2,1,MATCH(5,$C$2:$H$2,0)),"")=$G$1,
IFERROR(IF(WEEKDAY(F359,1)=$H$2,IF(O359=$G$3,$G$1,""),""),""),
IFERROR(INDEX($C$1:$H$2,1,MATCH(5,$C$2:$H$2,0)),"")
))</f>
        <v>び</v>
      </c>
      <c r="P360" s="13" t="str">
        <f>IF(G359="","",
IF(IFERROR(INDEX($C$1:$H$2,1,MATCH(6,$C$2:$H$2,0)),"")=$G$1,
IFERROR(IF(WEEKDAY(G359,1)=$H$2,IF(P359=$G$3,$G$1,""),""),""),
IFERROR(INDEX($C$1:$H$2,1,MATCH(6,$C$2:$H$2,0)),"")
))</f>
        <v/>
      </c>
      <c r="Q360" s="13" t="str">
        <f>IF(H359="","",
IF(IFERROR(INDEX($C$1:$H$2,1,MATCH(7,$C$2:$H$2,0)),"")=$G$1,
IFERROR(IF(WEEKDAY(H359,1)=$H$2,IF(Q359=$G$3,$G$1,""),""),""),
IFERROR(INDEX($C$1:$H$2,1,MATCH(7,$C$2:$H$2,0)),"")
))</f>
        <v>燃</v>
      </c>
    </row>
    <row r="361" spans="1:17" ht="33.75" customHeight="1">
      <c r="A361" s="6"/>
      <c r="B361" s="10">
        <f>B359+7</f>
        <v>46348</v>
      </c>
      <c r="C361" s="10">
        <f t="shared" ref="C361:H361" si="120">C359+7</f>
        <v>46349</v>
      </c>
      <c r="D361" s="10">
        <f t="shared" si="120"/>
        <v>46350</v>
      </c>
      <c r="E361" s="10">
        <f t="shared" si="120"/>
        <v>46351</v>
      </c>
      <c r="F361" s="10">
        <f t="shared" si="120"/>
        <v>46352</v>
      </c>
      <c r="G361" s="10">
        <f t="shared" si="120"/>
        <v>46353</v>
      </c>
      <c r="H361" s="10">
        <f t="shared" si="120"/>
        <v>46354</v>
      </c>
      <c r="I361" s="6"/>
      <c r="K361" s="11">
        <f t="shared" ref="K361:Q361" si="121">IFERROR(IF(MOD(DAY(B361),7)=0,QUOTIENT(DAY(B361),7),QUOTIENT(DAY(B361),7)+1),"")</f>
        <v>4</v>
      </c>
      <c r="L361" s="11">
        <f t="shared" si="121"/>
        <v>4</v>
      </c>
      <c r="M361" s="11">
        <f t="shared" si="121"/>
        <v>4</v>
      </c>
      <c r="N361" s="11">
        <f t="shared" si="121"/>
        <v>4</v>
      </c>
      <c r="O361" s="11">
        <f t="shared" si="121"/>
        <v>4</v>
      </c>
      <c r="P361" s="11">
        <f t="shared" si="121"/>
        <v>4</v>
      </c>
      <c r="Q361" s="11">
        <f t="shared" si="121"/>
        <v>4</v>
      </c>
    </row>
    <row r="362" spans="1:17" ht="33.75" customHeight="1" thickBot="1">
      <c r="A362" s="6"/>
      <c r="B362" s="12"/>
      <c r="C362" s="12" t="str">
        <f t="shared" ref="C362:H362" si="122">L362</f>
        <v>紙・衣</v>
      </c>
      <c r="D362" s="12" t="str">
        <f t="shared" si="122"/>
        <v/>
      </c>
      <c r="E362" s="12" t="str">
        <f t="shared" si="122"/>
        <v>燃</v>
      </c>
      <c r="F362" s="12" t="str">
        <f t="shared" si="122"/>
        <v>び</v>
      </c>
      <c r="G362" s="12" t="str">
        <f t="shared" si="122"/>
        <v/>
      </c>
      <c r="H362" s="12" t="str">
        <f t="shared" si="122"/>
        <v>燃</v>
      </c>
      <c r="I362" s="6"/>
      <c r="K362" s="13" t="str">
        <f>IF(B361="","",
IF(IFERROR(INDEX($C$1:$H$2,1,MATCH(1,$C$2:$H$2,0)), "")=$G$1,
    IFERROR( IF(WEEKDAY(B361,1)=$H$2, IF(K361=$G$3,$G$1,""),""),""),
  IFERROR(INDEX($C$1:$H$2,1,MATCH(1,$C$2:$H$2,0)),"")
))</f>
        <v/>
      </c>
      <c r="L362" s="13" t="str">
        <f>IF(C361="","",
IF(IFERROR(INDEX($C$1:$H$2,1,MATCH(2,$C$2:$H$2,0)),"")=$G$1,
IFERROR(IF(WEEKDAY(C361,1)=$H$2,IF(L361=$G$3,$G$1,""),""),""),
IFERROR(INDEX($C$1:$H$2,1,MATCH(2,$C$2:$H$2,0)),"")
))</f>
        <v>紙・衣</v>
      </c>
      <c r="M362" s="13" t="str">
        <f>IF(D361="","",
IF(IFERROR(INDEX($C$1:$H$2,1,MATCH(3,$C$2:$H$2,0)),"")=$G$1,
IFERROR(IF(WEEKDAY(D361,1)=$H$2,IF(M361=$G$3,$G$1,""),""),""),
IFERROR(INDEX($C$1:$H$2,1,MATCH(3,$C$2:$H$2,0)),"")
))</f>
        <v/>
      </c>
      <c r="N362" s="13" t="str">
        <f>IF(E361="","",
IF(IFERROR(INDEX($C$1:$H$2,1,MATCH(4,$C$2:$H$2,0)),"")=$G$1,
IFERROR(IF(WEEKDAY(E361,1)=$H$2,IF(N361=$G$3,$G$1,""),""),""),
IFERROR(INDEX($C$1:$H$2,1,MATCH(4,$C$2:$H$2,0)),"")
))</f>
        <v>燃</v>
      </c>
      <c r="O362" s="13" t="str">
        <f>IF(F361="","",
IF(IFERROR(INDEX($C$1:$H$2,1,MATCH(5,$C$2:$H$2,0)),"")=$G$1,
IFERROR(IF(WEEKDAY(F361,1)=$H$2,IF(O361=$G$3,$G$1,""),""),""),
IFERROR(INDEX($C$1:$H$2,1,MATCH(5,$C$2:$H$2,0)),"")
))</f>
        <v>び</v>
      </c>
      <c r="P362" s="13" t="str">
        <f>IF(G361="","",
IF(IFERROR(INDEX($C$1:$H$2,1,MATCH(6,$C$2:$H$2,0)),"")=$G$1,
IFERROR(IF(WEEKDAY(G361,1)=$H$2,IF(P361=$G$3,$G$1,""),""),""),
IFERROR(INDEX($C$1:$H$2,1,MATCH(6,$C$2:$H$2,0)),"")
))</f>
        <v/>
      </c>
      <c r="Q362" s="13" t="str">
        <f>IF(H361="","",
IF(IFERROR(INDEX($C$1:$H$2,1,MATCH(7,$C$2:$H$2,0)),"")=$G$1,
IFERROR(IF(WEEKDAY(H361,1)=$H$2,IF(Q361=$G$3,$G$1,""),""),""),
IFERROR(INDEX($C$1:$H$2,1,MATCH(7,$C$2:$H$2,0)),"")
))</f>
        <v>燃</v>
      </c>
    </row>
    <row r="363" spans="1:17" ht="33.75" customHeight="1">
      <c r="A363" s="6"/>
      <c r="B363" s="10">
        <f>IFERROR(IF(B361+7&lt;DATE(L341,L342+1,1),B361+7,""),"")</f>
        <v>46355</v>
      </c>
      <c r="C363" s="10">
        <f>IFERROR(IF(C361+7&lt;DATE(L341,L342+1,1),C361+7,""),"")</f>
        <v>46356</v>
      </c>
      <c r="D363" s="10" t="str">
        <f>IFERROR(IF(D361+7&lt;DATE(L341,L342+1,1),D361+7,""),"")</f>
        <v/>
      </c>
      <c r="E363" s="10" t="str">
        <f>IFERROR(IF(E361+7&lt;DATE(L341,L342+1,1),E361+7,""),"")</f>
        <v/>
      </c>
      <c r="F363" s="10" t="str">
        <f>IFERROR(IF(F361+7&lt;DATE(L341,L342+1,1),F361+7,""),"")</f>
        <v/>
      </c>
      <c r="G363" s="10" t="str">
        <f>IFERROR(IF(G361+7&lt;DATE(L341,L342+1,1),G361+7,""),"")</f>
        <v/>
      </c>
      <c r="H363" s="10" t="str">
        <f>IFERROR(IF(H361+7&lt;DATE(L341,L342+1,1),H361+7,""),"")</f>
        <v/>
      </c>
      <c r="I363" s="6"/>
      <c r="K363" s="11">
        <f>IFERROR(IF(MOD(DAY(B363),7)=0,QUOTIENT(DAY(B363),7),QUOTIENT(DAY(B363),7)+1),"")</f>
        <v>5</v>
      </c>
      <c r="L363" s="11">
        <f>IFERROR(IF(MOD(DAY(C363),7)=0,QUOTIENT(DAY(C363),7),QUOTIENT(DAY(C363),7)+1),"")</f>
        <v>5</v>
      </c>
      <c r="M363" s="11" t="str">
        <f t="shared" ref="M363:Q363" si="123">IFERROR(IF(MOD(DAY(D363),7)=0,QUOTIENT(DAY(D363),7),QUOTIENT(DAY(D363),7)+1),"")</f>
        <v/>
      </c>
      <c r="N363" s="11" t="str">
        <f t="shared" si="123"/>
        <v/>
      </c>
      <c r="O363" s="11" t="str">
        <f t="shared" si="123"/>
        <v/>
      </c>
      <c r="P363" s="11" t="str">
        <f t="shared" si="123"/>
        <v/>
      </c>
      <c r="Q363" s="11" t="str">
        <f t="shared" si="123"/>
        <v/>
      </c>
    </row>
    <row r="364" spans="1:17" ht="33.75" customHeight="1" thickBot="1">
      <c r="A364" s="6"/>
      <c r="B364" s="12"/>
      <c r="C364" s="12" t="str">
        <f t="shared" ref="C364:H364" si="124">L364</f>
        <v>紙・衣</v>
      </c>
      <c r="D364" s="12" t="str">
        <f t="shared" si="124"/>
        <v/>
      </c>
      <c r="E364" s="12" t="str">
        <f t="shared" si="124"/>
        <v/>
      </c>
      <c r="F364" s="12" t="str">
        <f t="shared" si="124"/>
        <v/>
      </c>
      <c r="G364" s="12" t="str">
        <f t="shared" si="124"/>
        <v/>
      </c>
      <c r="H364" s="12" t="str">
        <f t="shared" si="124"/>
        <v/>
      </c>
      <c r="I364" s="6"/>
      <c r="K364" s="13" t="str">
        <f>IF(B363="","",
IF(IFERROR(INDEX($C$1:$H$2,1,MATCH(1,$C$2:$H$2,0)), "")=$G$1,
    IFERROR( IF(WEEKDAY(B363,1)=$H$2, IF(K363=$G$3,$G$1,""),""),""),
  IFERROR(INDEX($C$1:$H$2,1,MATCH(1,$C$2:$H$2,0)),"")
))</f>
        <v/>
      </c>
      <c r="L364" s="13" t="str">
        <f>IF(C363="","",
IF(IFERROR(INDEX($C$1:$H$2,1,MATCH(2,$C$2:$H$2,0)),"")=$G$1,
IFERROR(IF(WEEKDAY(C363,1)=$H$2,IF(L363=$G$3,$G$1,""),""),""),
IFERROR(INDEX($C$1:$H$2,1,MATCH(2,$C$2:$H$2,0)),"")
))</f>
        <v>紙・衣</v>
      </c>
      <c r="M364" s="13" t="str">
        <f>IF(D363="","",
IF(IFERROR(INDEX($C$1:$H$2,1,MATCH(3,$C$2:$H$2,0)),"")=$G$1,
IFERROR(IF(WEEKDAY(D363,1)=$H$2,IF(M363=$G$3,$G$1,""),""),""),
IFERROR(INDEX($C$1:$H$2,1,MATCH(3,$C$2:$H$2,0)),"")
))</f>
        <v/>
      </c>
      <c r="N364" s="13" t="str">
        <f>IF(E363="","",
IF(IFERROR(INDEX($C$1:$H$2,1,MATCH(4,$C$2:$H$2,0)),"")=$G$1,
IFERROR(IF(WEEKDAY(E363,1)=$H$2,IF(N363=$G$3,$G$1,""),""),""),
IFERROR(INDEX($C$1:$H$2,1,MATCH(4,$C$2:$H$2,0)),"")
))</f>
        <v/>
      </c>
      <c r="O364" s="13" t="str">
        <f>IF(F363="","",
IF(IFERROR(INDEX($C$1:$H$2,1,MATCH(5,$C$2:$H$2,0)),"")=$G$1,
IFERROR(IF(WEEKDAY(F363,1)=$H$2,IF(O363=$G$3,$G$1,""),""),""),
IFERROR(INDEX($C$1:$H$2,1,MATCH(5,$C$2:$H$2,0)),"")
))</f>
        <v/>
      </c>
      <c r="P364" s="13" t="str">
        <f>IF(G363="","",
IF(IFERROR(INDEX($C$1:$H$2,1,MATCH(6,$C$2:$H$2,0)),"")=$G$1,
IFERROR(IF(WEEKDAY(G363,1)=$H$2,IF(P363=$G$3,$G$1,""),""),""),
IFERROR(INDEX($C$1:$H$2,1,MATCH(6,$C$2:$H$2,0)),"")
))</f>
        <v/>
      </c>
      <c r="Q364" s="13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6"/>
      <c r="B365" s="10" t="str">
        <f>IFERROR(IF(B363+7&lt;DATE(L341,L342+1,1),B363+7,""),"")</f>
        <v/>
      </c>
      <c r="C365" s="10" t="str">
        <f>IFERROR(IF(C363+7&lt;DATE(L341,L342+1,1),C363+7,""),"")</f>
        <v/>
      </c>
      <c r="D365" s="10"/>
      <c r="E365" s="10"/>
      <c r="F365" s="10"/>
      <c r="G365" s="10"/>
      <c r="H365" s="10"/>
      <c r="I365" s="6"/>
      <c r="K365" s="11" t="str">
        <f>IFERROR(IF(MOD(DAY(B365),7)=0,QUOTIENT(DAY(B365),7),QUOTIENT(DAY(B365),7)+1),"")</f>
        <v/>
      </c>
      <c r="L365" s="11" t="str">
        <f>IFERROR(IF(MOD(DAY(C365),7)=0,QUOTIENT(DAY(C365),7),QUOTIENT(DAY(C365),7)+1),"")</f>
        <v/>
      </c>
      <c r="M365" s="11"/>
      <c r="N365" s="11"/>
      <c r="O365" s="11"/>
      <c r="P365" s="11"/>
      <c r="Q365" s="11"/>
    </row>
    <row r="366" spans="1:17" ht="33.75" customHeight="1" thickBot="1">
      <c r="A366" s="6"/>
      <c r="B366" s="12"/>
      <c r="C366" s="12" t="str">
        <f>L366</f>
        <v/>
      </c>
      <c r="D366" s="12"/>
      <c r="E366" s="12"/>
      <c r="F366" s="12"/>
      <c r="G366" s="12"/>
      <c r="H366" s="12"/>
      <c r="I366" s="6"/>
      <c r="K366" s="13" t="str">
        <f>IF(B365="","",
IF(IFERROR(INDEX($C$1:$H$2,1,MATCH(1,$C$2:$H$2,0)), "")=$G$1,
    IFERROR( IF(WEEKDAY(B365,1)=$H$2, IF(K365=$G$3,$G$1,""),""),""),
  IFERROR(INDEX($C$1:$H$2,1,MATCH(1,$C$2:$H$2,0)),"")
))</f>
        <v/>
      </c>
      <c r="L366" s="13" t="str">
        <f>IF(C365="","",
IF(IFERROR(INDEX($C$1:$H$2,1,MATCH(2,$C$2:$H$2,0)),"")=$G$1,
IFERROR(IF(WEEKDAY(C365,1)=$H$2,IF(L365=$G$3,$G$1,""),""),""),
IFERROR(INDEX($C$1:$H$2,1,MATCH(2,$C$2:$H$2,0)),"")
))</f>
        <v/>
      </c>
      <c r="M366" s="13"/>
      <c r="N366" s="13"/>
      <c r="O366" s="13"/>
      <c r="P366" s="13"/>
      <c r="Q366" s="13"/>
    </row>
    <row r="367" spans="1:17">
      <c r="A367" s="6"/>
      <c r="B367" s="6"/>
      <c r="C367" s="6"/>
      <c r="D367" s="6"/>
      <c r="E367" s="6"/>
      <c r="F367" s="6"/>
      <c r="G367" s="6"/>
      <c r="H367" s="6"/>
      <c r="I367" s="6"/>
    </row>
    <row r="368" spans="1:17">
      <c r="A368" s="6"/>
      <c r="B368" s="6"/>
      <c r="C368" s="25" t="s">
        <v>15</v>
      </c>
      <c r="D368" s="22" t="s">
        <v>16</v>
      </c>
      <c r="E368" s="22"/>
      <c r="F368" s="22"/>
      <c r="G368" s="22"/>
      <c r="H368" s="22"/>
      <c r="I368" s="6"/>
    </row>
    <row r="369" spans="1:12">
      <c r="A369" s="6"/>
      <c r="B369" s="6"/>
      <c r="C369" s="25"/>
      <c r="D369" s="22"/>
      <c r="E369" s="22"/>
      <c r="F369" s="22"/>
      <c r="G369" s="22"/>
      <c r="H369" s="22"/>
      <c r="I369" s="6"/>
    </row>
    <row r="370" spans="1:12">
      <c r="A370" s="6"/>
      <c r="B370" s="6"/>
      <c r="C370" s="26" t="s">
        <v>17</v>
      </c>
      <c r="D370" s="22" t="s">
        <v>18</v>
      </c>
      <c r="E370" s="22"/>
      <c r="F370" s="22"/>
      <c r="G370" s="22"/>
      <c r="H370" s="22"/>
      <c r="I370" s="6"/>
    </row>
    <row r="371" spans="1:12">
      <c r="A371" s="6"/>
      <c r="B371" s="6"/>
      <c r="C371" s="26"/>
      <c r="D371" s="22"/>
      <c r="E371" s="22"/>
      <c r="F371" s="22"/>
      <c r="G371" s="22"/>
      <c r="H371" s="22"/>
      <c r="I371" s="6"/>
    </row>
    <row r="372" spans="1:12">
      <c r="A372" s="6"/>
      <c r="B372" s="6"/>
      <c r="C372" s="27" t="s">
        <v>19</v>
      </c>
      <c r="D372" s="28" t="s">
        <v>20</v>
      </c>
      <c r="E372" s="28"/>
      <c r="F372" s="28"/>
      <c r="G372" s="28"/>
      <c r="H372" s="28"/>
      <c r="I372" s="6"/>
    </row>
    <row r="373" spans="1:12">
      <c r="A373" s="6"/>
      <c r="B373" s="6"/>
      <c r="C373" s="27"/>
      <c r="D373" s="28"/>
      <c r="E373" s="28"/>
      <c r="F373" s="28"/>
      <c r="G373" s="28"/>
      <c r="H373" s="28"/>
      <c r="I373" s="6"/>
    </row>
    <row r="374" spans="1:12">
      <c r="A374" s="6"/>
      <c r="B374" s="6"/>
      <c r="C374" s="21" t="s">
        <v>21</v>
      </c>
      <c r="D374" s="22" t="s">
        <v>26</v>
      </c>
      <c r="E374" s="22"/>
      <c r="F374" s="22"/>
      <c r="G374" s="22"/>
      <c r="H374" s="22"/>
      <c r="I374" s="6"/>
    </row>
    <row r="375" spans="1:12">
      <c r="A375" s="6"/>
      <c r="B375" s="6"/>
      <c r="C375" s="21"/>
      <c r="D375" s="22"/>
      <c r="E375" s="22"/>
      <c r="F375" s="22"/>
      <c r="G375" s="22"/>
      <c r="H375" s="22"/>
      <c r="I375" s="6"/>
    </row>
    <row r="376" spans="1:12" ht="13.5" customHeight="1">
      <c r="A376" s="6"/>
      <c r="B376" s="6"/>
      <c r="C376" s="22" t="s">
        <v>23</v>
      </c>
      <c r="D376" s="22"/>
      <c r="E376" s="22"/>
      <c r="F376" s="22"/>
      <c r="G376" s="22"/>
      <c r="H376" s="22"/>
      <c r="I376" s="6"/>
    </row>
    <row r="377" spans="1:12" ht="20.25" customHeight="1">
      <c r="A377" s="6"/>
      <c r="C377" s="22"/>
      <c r="D377" s="22"/>
      <c r="E377" s="22"/>
      <c r="F377" s="22"/>
      <c r="G377" s="22"/>
      <c r="H377" s="22"/>
      <c r="I377" s="6"/>
    </row>
    <row r="378" spans="1:12" ht="17.25">
      <c r="A378" s="6"/>
      <c r="B378" s="23"/>
      <c r="C378" s="23"/>
      <c r="D378" s="23"/>
      <c r="E378" s="23"/>
      <c r="F378" s="23"/>
      <c r="G378" s="23"/>
      <c r="H378" s="23"/>
      <c r="I378" s="6"/>
    </row>
    <row r="379" spans="1:12" ht="18">
      <c r="A379" s="6"/>
      <c r="B379" s="24" t="s">
        <v>24</v>
      </c>
      <c r="C379" s="24"/>
      <c r="D379" s="24"/>
      <c r="E379" s="24"/>
      <c r="F379" s="24"/>
      <c r="G379" s="24"/>
      <c r="H379" s="24"/>
      <c r="I379" s="6"/>
    </row>
    <row r="380" spans="1:12" ht="18">
      <c r="A380" s="6"/>
      <c r="B380" s="24" t="s">
        <v>25</v>
      </c>
      <c r="C380" s="24"/>
      <c r="D380" s="24"/>
      <c r="E380" s="24"/>
      <c r="F380" s="24"/>
      <c r="G380" s="24"/>
      <c r="H380" s="24"/>
      <c r="I380" s="6"/>
    </row>
    <row r="381" spans="1:12">
      <c r="A381" s="6"/>
      <c r="B381" s="20"/>
      <c r="C381" s="20"/>
      <c r="D381" s="20"/>
      <c r="E381" s="20"/>
      <c r="F381" s="20"/>
      <c r="G381" s="20"/>
      <c r="H381" s="20"/>
      <c r="I381" s="6"/>
    </row>
    <row r="382" spans="1:12" ht="7.5" customHeight="1">
      <c r="A382" s="6"/>
      <c r="B382" s="6"/>
      <c r="C382" s="6"/>
      <c r="D382" s="6"/>
      <c r="E382" s="6"/>
      <c r="F382" s="6"/>
      <c r="G382" s="6"/>
      <c r="H382" s="6"/>
      <c r="I382" s="6"/>
    </row>
    <row r="383" spans="1:12">
      <c r="A383" s="6"/>
      <c r="B383" s="29" t="s">
        <v>5</v>
      </c>
      <c r="C383" s="29"/>
      <c r="D383" s="29"/>
      <c r="E383" s="29"/>
      <c r="F383" s="29"/>
      <c r="G383" s="29"/>
      <c r="H383" s="29"/>
      <c r="I383" s="6"/>
      <c r="K383" s="4">
        <f>DATE(L341,L342+1,1)</f>
        <v>46357</v>
      </c>
      <c r="L383" s="1">
        <f>YEAR(K383)</f>
        <v>2026</v>
      </c>
    </row>
    <row r="384" spans="1:12">
      <c r="A384" s="6"/>
      <c r="B384" s="29"/>
      <c r="C384" s="29"/>
      <c r="D384" s="29"/>
      <c r="E384" s="29"/>
      <c r="F384" s="29"/>
      <c r="G384" s="29"/>
      <c r="H384" s="29"/>
      <c r="I384" s="6"/>
      <c r="L384" s="1">
        <f>MONTH(K383)</f>
        <v>12</v>
      </c>
    </row>
    <row r="385" spans="1:17">
      <c r="A385" s="6"/>
      <c r="B385" s="29"/>
      <c r="C385" s="29"/>
      <c r="D385" s="29"/>
      <c r="E385" s="29"/>
      <c r="F385" s="29"/>
      <c r="G385" s="29"/>
      <c r="H385" s="29"/>
      <c r="I385" s="6"/>
    </row>
    <row r="386" spans="1:17" ht="7.5" customHeight="1" thickBot="1">
      <c r="A386" s="6"/>
      <c r="B386" s="7"/>
      <c r="C386" s="7"/>
      <c r="D386" s="7"/>
      <c r="E386" s="7"/>
      <c r="F386" s="7"/>
      <c r="G386" s="7"/>
      <c r="H386" s="7"/>
      <c r="I386" s="6"/>
    </row>
    <row r="387" spans="1:17" ht="15" thickTop="1" thickBot="1">
      <c r="A387" s="6"/>
      <c r="B387" s="6"/>
      <c r="C387" s="6"/>
      <c r="D387" s="6"/>
      <c r="E387" s="6"/>
      <c r="F387" s="6"/>
      <c r="G387" s="30" t="str">
        <f>$B$1</f>
        <v>地区２２</v>
      </c>
      <c r="H387" s="31"/>
      <c r="I387" s="6"/>
    </row>
    <row r="388" spans="1:17" ht="14.25" thickBot="1">
      <c r="A388" s="6"/>
      <c r="B388" s="6"/>
      <c r="C388" s="6"/>
      <c r="D388" s="6"/>
      <c r="E388" s="6"/>
      <c r="F388" s="6"/>
      <c r="G388" s="32"/>
      <c r="H388" s="33"/>
      <c r="I388" s="6"/>
      <c r="K388" s="14"/>
      <c r="L388" s="2"/>
    </row>
    <row r="389" spans="1:17" ht="15.75" customHeight="1" thickTop="1">
      <c r="A389" s="34">
        <f>K383</f>
        <v>46357</v>
      </c>
      <c r="B389" s="34"/>
      <c r="C389" s="35">
        <f>L383</f>
        <v>2026</v>
      </c>
      <c r="D389" s="36" t="str">
        <f>$K$3</f>
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</c>
      <c r="E389" s="37"/>
      <c r="F389" s="37"/>
      <c r="G389" s="37"/>
      <c r="H389" s="38"/>
      <c r="I389" s="6"/>
    </row>
    <row r="390" spans="1:17" ht="15.75" customHeight="1">
      <c r="A390" s="34"/>
      <c r="B390" s="34"/>
      <c r="C390" s="35"/>
      <c r="D390" s="39"/>
      <c r="E390" s="40"/>
      <c r="F390" s="40"/>
      <c r="G390" s="40"/>
      <c r="H390" s="41"/>
      <c r="I390" s="6"/>
    </row>
    <row r="391" spans="1:17" ht="15.75" customHeight="1">
      <c r="A391" s="6"/>
      <c r="B391" s="45" t="str">
        <f>DBCS(L384)</f>
        <v>１２</v>
      </c>
      <c r="C391" s="46" t="s">
        <v>6</v>
      </c>
      <c r="D391" s="39"/>
      <c r="E391" s="40"/>
      <c r="F391" s="40"/>
      <c r="G391" s="40"/>
      <c r="H391" s="41"/>
      <c r="I391" s="6"/>
    </row>
    <row r="392" spans="1:17" ht="15.75" customHeight="1">
      <c r="A392" s="6"/>
      <c r="B392" s="45"/>
      <c r="C392" s="46"/>
      <c r="D392" s="39"/>
      <c r="E392" s="40"/>
      <c r="F392" s="40"/>
      <c r="G392" s="40"/>
      <c r="H392" s="41"/>
      <c r="I392" s="6"/>
    </row>
    <row r="393" spans="1:17" ht="15.75" customHeight="1">
      <c r="A393" s="6"/>
      <c r="B393" s="45"/>
      <c r="C393" s="46"/>
      <c r="D393" s="39"/>
      <c r="E393" s="40"/>
      <c r="F393" s="40"/>
      <c r="G393" s="40"/>
      <c r="H393" s="41"/>
      <c r="I393" s="6"/>
    </row>
    <row r="394" spans="1:17" ht="15.75" customHeight="1" thickBot="1">
      <c r="A394" s="6"/>
      <c r="B394" s="45"/>
      <c r="C394" s="46"/>
      <c r="D394" s="42"/>
      <c r="E394" s="43"/>
      <c r="F394" s="43"/>
      <c r="G394" s="43"/>
      <c r="H394" s="44"/>
      <c r="I394" s="6"/>
    </row>
    <row r="395" spans="1:17" ht="15" thickTop="1" thickBot="1">
      <c r="A395" s="6"/>
      <c r="B395" s="6"/>
      <c r="C395" s="6"/>
      <c r="D395" s="6"/>
      <c r="E395" s="6"/>
      <c r="F395" s="6"/>
      <c r="G395" s="6"/>
      <c r="H395" s="6"/>
      <c r="I395" s="6"/>
    </row>
    <row r="396" spans="1:17" ht="67.5" customHeight="1" thickBot="1">
      <c r="A396" s="6"/>
      <c r="B396" s="8" t="s">
        <v>7</v>
      </c>
      <c r="C396" s="9" t="s">
        <v>8</v>
      </c>
      <c r="D396" s="9" t="s">
        <v>9</v>
      </c>
      <c r="E396" s="9" t="s">
        <v>10</v>
      </c>
      <c r="F396" s="9" t="s">
        <v>11</v>
      </c>
      <c r="G396" s="9" t="s">
        <v>12</v>
      </c>
      <c r="H396" s="9" t="s">
        <v>13</v>
      </c>
      <c r="I396" s="6"/>
      <c r="K396" s="1" t="s">
        <v>14</v>
      </c>
      <c r="L396" s="1" t="s">
        <v>8</v>
      </c>
      <c r="M396" s="1" t="s">
        <v>9</v>
      </c>
      <c r="N396" s="1" t="s">
        <v>10</v>
      </c>
      <c r="O396" s="1" t="s">
        <v>11</v>
      </c>
      <c r="P396" s="1" t="s">
        <v>12</v>
      </c>
      <c r="Q396" s="1" t="s">
        <v>13</v>
      </c>
    </row>
    <row r="397" spans="1:17" ht="33.75" customHeight="1">
      <c r="A397" s="6"/>
      <c r="B397" s="10" t="str">
        <f>IF(A389-(WEEKDAY(A389)-1)&lt;K383,"",A389-(WEEKDAY(A389)-1))</f>
        <v/>
      </c>
      <c r="C397" s="10" t="str">
        <f>IF(A389-(WEEKDAY(A389)-2)&lt;K383,"",A389-(WEEKDAY(A389)-2))</f>
        <v/>
      </c>
      <c r="D397" s="10">
        <f>IF(A389-(WEEKDAY(A389)-3)&lt;K383,"",A389-(WEEKDAY(A389)-3))</f>
        <v>46357</v>
      </c>
      <c r="E397" s="10">
        <f>IF(A389-(WEEKDAY(A389)-4)&lt;K383,"",A389-(WEEKDAY(A389)-4))</f>
        <v>46358</v>
      </c>
      <c r="F397" s="10">
        <f>IF(A389-(WEEKDAY(A389)-5)&lt;K383,"",A389-(WEEKDAY(A389)-5))</f>
        <v>46359</v>
      </c>
      <c r="G397" s="10">
        <f>IF(A389-(WEEKDAY(A389)-6)&lt;K383,"",A389-(WEEKDAY(A389)-6))</f>
        <v>46360</v>
      </c>
      <c r="H397" s="10">
        <f>IF(A389-(WEEKDAY(A389)-7)&lt;K383,"",A389-(WEEKDAY(A389)-7))</f>
        <v>46361</v>
      </c>
      <c r="I397" s="6"/>
      <c r="K397" s="11" t="str">
        <f>IFERROR(IF(MOD(DAY(B397),7)=0,QUOTIENT(DAY(B397),7),QUOTIENT(DAY(B397),7)+1),"")</f>
        <v/>
      </c>
      <c r="L397" s="11" t="str">
        <f t="shared" ref="L397:Q397" si="125">IFERROR(IF(MOD(DAY(C397),7)=0,QUOTIENT(DAY(C397),7),QUOTIENT(DAY(C397),7)+1),"")</f>
        <v/>
      </c>
      <c r="M397" s="11">
        <f t="shared" si="125"/>
        <v>1</v>
      </c>
      <c r="N397" s="11">
        <f t="shared" si="125"/>
        <v>1</v>
      </c>
      <c r="O397" s="11">
        <f t="shared" si="125"/>
        <v>1</v>
      </c>
      <c r="P397" s="11">
        <f t="shared" si="125"/>
        <v>1</v>
      </c>
      <c r="Q397" s="11">
        <f t="shared" si="125"/>
        <v>1</v>
      </c>
    </row>
    <row r="398" spans="1:17" ht="33.75" customHeight="1" thickBot="1">
      <c r="A398" s="6"/>
      <c r="B398" s="12"/>
      <c r="C398" s="12" t="str">
        <f t="shared" ref="C398:H398" si="126">L398</f>
        <v/>
      </c>
      <c r="D398" s="12" t="str">
        <f t="shared" si="126"/>
        <v/>
      </c>
      <c r="E398" s="12" t="str">
        <f t="shared" si="126"/>
        <v>燃</v>
      </c>
      <c r="F398" s="12" t="str">
        <f t="shared" si="126"/>
        <v>び</v>
      </c>
      <c r="G398" s="12" t="str">
        <f t="shared" si="126"/>
        <v/>
      </c>
      <c r="H398" s="12" t="str">
        <f t="shared" si="126"/>
        <v>燃</v>
      </c>
      <c r="I398" s="6"/>
      <c r="K398" s="13" t="str">
        <f>IF(B397="","",
IF(IFERROR(INDEX($C$1:$H$2,1,MATCH(1,$C$2:$H$2,0)), "")=$G$1,
    IFERROR( IF(WEEKDAY(B397,1)=$H$2, IF(K397=$G$3,$G$1,""),""),""),
  IFERROR(INDEX($C$1:$H$2,1,MATCH(1,$C$2:$H$2,0)),"")
))</f>
        <v/>
      </c>
      <c r="L398" s="13" t="str">
        <f>IF(C397="","",
IF(IFERROR(INDEX($C$1:$H$2,1,MATCH(2,$C$2:$H$2,0)),"")=$G$1,
IFERROR(IF(WEEKDAY(C397,1)=$H$2,IF(L397=$G$3,$G$1,""),""),""),
IFERROR(INDEX($C$1:$H$2,1,MATCH(2,$C$2:$H$2,0)),"")
))</f>
        <v/>
      </c>
      <c r="M398" s="13" t="str">
        <f>IF(D397="","",
IF(IFERROR(INDEX($C$1:$H$2,1,MATCH(3,$C$2:$H$2,0)),"")=$G$1,
IFERROR(IF(WEEKDAY(D397,1)=$H$2,IF(M397=$G$3,$G$1,""),""),""),
IFERROR(INDEX($C$1:$H$2,1,MATCH(3,$C$2:$H$2,0)),"")
))</f>
        <v/>
      </c>
      <c r="N398" s="13" t="str">
        <f>IF(E397="","",
IF(IFERROR(INDEX($C$1:$H$2,1,MATCH(4,$C$2:$H$2,0)),"")=$G$1,
IFERROR(IF(WEEKDAY(E397,1)=$H$2,IF(N397=$G$3,$G$1,""),""),""),
IFERROR(INDEX($C$1:$H$2,1,MATCH(4,$C$2:$H$2,0)),"")
))</f>
        <v>燃</v>
      </c>
      <c r="O398" s="13" t="str">
        <f>IF(F397="","",
IF(IFERROR(INDEX($C$1:$H$2,1,MATCH(5,$C$2:$H$2,0)),"")=$G$1,
IFERROR(IF(WEEKDAY(F397,1)=$H$2,IF(O397=$G$3,$G$1,""),""),""),
IFERROR(INDEX($C$1:$H$2,1,MATCH(5,$C$2:$H$2,0)),"")
))</f>
        <v>び</v>
      </c>
      <c r="P398" s="13" t="str">
        <f>IF(G397="","",
IF(IFERROR(INDEX($C$1:$H$2,1,MATCH(6,$C$2:$H$2,0)),"")=$G$1,
IFERROR(IF(WEEKDAY(G397,1)=$H$2,IF(P397=$G$3,$G$1,""),""),""),
IFERROR(INDEX($C$1:$H$2,1,MATCH(6,$C$2:$H$2,0)),"")
))</f>
        <v/>
      </c>
      <c r="Q398" s="13" t="str">
        <f>IF(H397="","",
IF(IFERROR(INDEX($C$1:$H$2,1,MATCH(7,$C$2:$H$2,0)),"")=$G$1,
IFERROR(IF(WEEKDAY(H397,1)=$H$2,IF(Q397=$G$3,$G$1,""),""),""),
IFERROR(INDEX($C$1:$H$2,1,MATCH(7,$C$2:$H$2,0)),"")
))</f>
        <v>燃</v>
      </c>
    </row>
    <row r="399" spans="1:17" ht="33.75" customHeight="1">
      <c r="A399" s="6"/>
      <c r="B399" s="10">
        <f>H397+1</f>
        <v>46362</v>
      </c>
      <c r="C399" s="10">
        <f>B399+1</f>
        <v>46363</v>
      </c>
      <c r="D399" s="10">
        <f t="shared" ref="D399:H399" si="127">C399+1</f>
        <v>46364</v>
      </c>
      <c r="E399" s="10">
        <f t="shared" si="127"/>
        <v>46365</v>
      </c>
      <c r="F399" s="10">
        <f t="shared" si="127"/>
        <v>46366</v>
      </c>
      <c r="G399" s="10">
        <f t="shared" si="127"/>
        <v>46367</v>
      </c>
      <c r="H399" s="10">
        <f t="shared" si="127"/>
        <v>46368</v>
      </c>
      <c r="I399" s="6"/>
      <c r="K399" s="11">
        <f t="shared" ref="K399:Q399" si="128">IFERROR(IF(MOD(DAY(B399),7)=0,QUOTIENT(DAY(B399),7),QUOTIENT(DAY(B399),7)+1),"")</f>
        <v>1</v>
      </c>
      <c r="L399" s="11">
        <f t="shared" si="128"/>
        <v>1</v>
      </c>
      <c r="M399" s="11">
        <f t="shared" si="128"/>
        <v>2</v>
      </c>
      <c r="N399" s="11">
        <f t="shared" si="128"/>
        <v>2</v>
      </c>
      <c r="O399" s="11">
        <f t="shared" si="128"/>
        <v>2</v>
      </c>
      <c r="P399" s="11">
        <f t="shared" si="128"/>
        <v>2</v>
      </c>
      <c r="Q399" s="11">
        <f t="shared" si="128"/>
        <v>2</v>
      </c>
    </row>
    <row r="400" spans="1:17" ht="33.75" customHeight="1" thickBot="1">
      <c r="A400" s="6"/>
      <c r="B400" s="12"/>
      <c r="C400" s="12" t="str">
        <f t="shared" ref="C400:H400" si="129">L400</f>
        <v>紙・衣</v>
      </c>
      <c r="D400" s="12" t="str">
        <f t="shared" si="129"/>
        <v>小・危</v>
      </c>
      <c r="E400" s="12" t="str">
        <f t="shared" si="129"/>
        <v>燃</v>
      </c>
      <c r="F400" s="12" t="str">
        <f t="shared" si="129"/>
        <v>び</v>
      </c>
      <c r="G400" s="12" t="str">
        <f t="shared" si="129"/>
        <v/>
      </c>
      <c r="H400" s="12" t="str">
        <f t="shared" si="129"/>
        <v>燃</v>
      </c>
      <c r="I400" s="6"/>
      <c r="K400" s="13" t="str">
        <f>IF(B399="","",
IF(IFERROR(INDEX($C$1:$H$2,1,MATCH(1,$C$2:$H$2,0)), "")=$G$1,
    IFERROR( IF(WEEKDAY(B399,1)=$H$2, IF(K399=$G$3,$G$1,""),""),""),
  IFERROR(INDEX($C$1:$H$2,1,MATCH(1,$C$2:$H$2,0)),"")
))</f>
        <v/>
      </c>
      <c r="L400" s="13" t="str">
        <f>IF(C399="","",
IF(IFERROR(INDEX($C$1:$H$2,1,MATCH(2,$C$2:$H$2,0)),"")=$G$1,
IFERROR(IF(WEEKDAY(C399,1)=$H$2,IF(L399=$G$3,$G$1,""),""),""),
IFERROR(INDEX($C$1:$H$2,1,MATCH(2,$C$2:$H$2,0)),"")
))</f>
        <v>紙・衣</v>
      </c>
      <c r="M400" s="13" t="str">
        <f>IF(D399="","",
IF(IFERROR(INDEX($C$1:$H$2,1,MATCH(3,$C$2:$H$2,0)),"")=$G$1,
IFERROR(IF(WEEKDAY(D399,1)=$H$2,IF(M399=$G$3,$G$1,""),""),""),
IFERROR(INDEX($C$1:$H$2,1,MATCH(3,$C$2:$H$2,0)),"")
))</f>
        <v>小・危</v>
      </c>
      <c r="N400" s="13" t="str">
        <f>IF(E399="","",
IF(IFERROR(INDEX($C$1:$H$2,1,MATCH(4,$C$2:$H$2,0)),"")=$G$1,
IFERROR(IF(WEEKDAY(E399,1)=$H$2,IF(N399=$G$3,$G$1,""),""),""),
IFERROR(INDEX($C$1:$H$2,1,MATCH(4,$C$2:$H$2,0)),"")
))</f>
        <v>燃</v>
      </c>
      <c r="O400" s="13" t="str">
        <f>IF(F399="","",
IF(IFERROR(INDEX($C$1:$H$2,1,MATCH(5,$C$2:$H$2,0)),"")=$G$1,
IFERROR(IF(WEEKDAY(F399,1)=$H$2,IF(O399=$G$3,$G$1,""),""),""),
IFERROR(INDEX($C$1:$H$2,1,MATCH(5,$C$2:$H$2,0)),"")
))</f>
        <v>び</v>
      </c>
      <c r="P400" s="13" t="str">
        <f>IF(G399="","",
IF(IFERROR(INDEX($C$1:$H$2,1,MATCH(6,$C$2:$H$2,0)),"")=$G$1,
IFERROR(IF(WEEKDAY(G399,1)=$H$2,IF(P399=$G$3,$G$1,""),""),""),
IFERROR(INDEX($C$1:$H$2,1,MATCH(6,$C$2:$H$2,0)),"")
))</f>
        <v/>
      </c>
      <c r="Q400" s="13" t="str">
        <f>IF(H399="","",
IF(IFERROR(INDEX($C$1:$H$2,1,MATCH(7,$C$2:$H$2,0)),"")=$G$1,
IFERROR(IF(WEEKDAY(H399,1)=$H$2,IF(Q399=$G$3,$G$1,""),""),""),
IFERROR(INDEX($C$1:$H$2,1,MATCH(7,$C$2:$H$2,0)),"")
))</f>
        <v>燃</v>
      </c>
    </row>
    <row r="401" spans="1:17" ht="33.75" customHeight="1">
      <c r="A401" s="6"/>
      <c r="B401" s="10">
        <f>B399+7</f>
        <v>46369</v>
      </c>
      <c r="C401" s="10">
        <f t="shared" ref="C401:H401" si="130">C399+7</f>
        <v>46370</v>
      </c>
      <c r="D401" s="10">
        <f t="shared" si="130"/>
        <v>46371</v>
      </c>
      <c r="E401" s="10">
        <f t="shared" si="130"/>
        <v>46372</v>
      </c>
      <c r="F401" s="10">
        <f t="shared" si="130"/>
        <v>46373</v>
      </c>
      <c r="G401" s="10">
        <f t="shared" si="130"/>
        <v>46374</v>
      </c>
      <c r="H401" s="10">
        <f t="shared" si="130"/>
        <v>46375</v>
      </c>
      <c r="I401" s="6"/>
      <c r="K401" s="11">
        <f t="shared" ref="K401:Q401" si="131">IFERROR(IF(MOD(DAY(B401),7)=0,QUOTIENT(DAY(B401),7),QUOTIENT(DAY(B401),7)+1),"")</f>
        <v>2</v>
      </c>
      <c r="L401" s="11">
        <f t="shared" si="131"/>
        <v>2</v>
      </c>
      <c r="M401" s="11">
        <f t="shared" si="131"/>
        <v>3</v>
      </c>
      <c r="N401" s="11">
        <f t="shared" si="131"/>
        <v>3</v>
      </c>
      <c r="O401" s="11">
        <f t="shared" si="131"/>
        <v>3</v>
      </c>
      <c r="P401" s="11">
        <f t="shared" si="131"/>
        <v>3</v>
      </c>
      <c r="Q401" s="11">
        <f t="shared" si="131"/>
        <v>3</v>
      </c>
    </row>
    <row r="402" spans="1:17" ht="33.75" customHeight="1" thickBot="1">
      <c r="A402" s="6"/>
      <c r="B402" s="12"/>
      <c r="C402" s="12" t="str">
        <f t="shared" ref="C402:H402" si="132">L402</f>
        <v>紙・衣</v>
      </c>
      <c r="D402" s="12" t="str">
        <f t="shared" si="132"/>
        <v/>
      </c>
      <c r="E402" s="12" t="str">
        <f t="shared" si="132"/>
        <v>燃</v>
      </c>
      <c r="F402" s="12" t="str">
        <f t="shared" si="132"/>
        <v>び</v>
      </c>
      <c r="G402" s="12" t="str">
        <f t="shared" si="132"/>
        <v/>
      </c>
      <c r="H402" s="12" t="str">
        <f t="shared" si="132"/>
        <v>燃</v>
      </c>
      <c r="I402" s="6"/>
      <c r="K402" s="13" t="str">
        <f>IF(B401="","",
IF(IFERROR(INDEX($C$1:$H$2,1,MATCH(1,$C$2:$H$2,0)), "")=$G$1,
    IFERROR( IF(WEEKDAY(B401,1)=$H$2, IF(K401=$G$3,$G$1,""),""),""),
  IFERROR(INDEX($C$1:$H$2,1,MATCH(1,$C$2:$H$2,0)),"")
))</f>
        <v/>
      </c>
      <c r="L402" s="13" t="str">
        <f>IF(C401="","",
IF(IFERROR(INDEX($C$1:$H$2,1,MATCH(2,$C$2:$H$2,0)),"")=$G$1,
IFERROR(IF(WEEKDAY(C401,1)=$H$2,IF(L401=$G$3,$G$1,""),""),""),
IFERROR(INDEX($C$1:$H$2,1,MATCH(2,$C$2:$H$2,0)),"")
))</f>
        <v>紙・衣</v>
      </c>
      <c r="M402" s="13" t="str">
        <f>IF(D401="","",
IF(IFERROR(INDEX($C$1:$H$2,1,MATCH(3,$C$2:$H$2,0)),"")=$G$1,
IFERROR(IF(WEEKDAY(D401,1)=$H$2,IF(M401=$G$3,$G$1,""),""),""),
IFERROR(INDEX($C$1:$H$2,1,MATCH(3,$C$2:$H$2,0)),"")
))</f>
        <v/>
      </c>
      <c r="N402" s="13" t="str">
        <f>IF(E401="","",
IF(IFERROR(INDEX($C$1:$H$2,1,MATCH(4,$C$2:$H$2,0)),"")=$G$1,
IFERROR(IF(WEEKDAY(E401,1)=$H$2,IF(N401=$G$3,$G$1,""),""),""),
IFERROR(INDEX($C$1:$H$2,1,MATCH(4,$C$2:$H$2,0)),"")
))</f>
        <v>燃</v>
      </c>
      <c r="O402" s="13" t="str">
        <f>IF(F401="","",
IF(IFERROR(INDEX($C$1:$H$2,1,MATCH(5,$C$2:$H$2,0)),"")=$G$1,
IFERROR(IF(WEEKDAY(F401,1)=$H$2,IF(O401=$G$3,$G$1,""),""),""),
IFERROR(INDEX($C$1:$H$2,1,MATCH(5,$C$2:$H$2,0)),"")
))</f>
        <v>び</v>
      </c>
      <c r="P402" s="13" t="str">
        <f>IF(G401="","",
IF(IFERROR(INDEX($C$1:$H$2,1,MATCH(6,$C$2:$H$2,0)),"")=$G$1,
IFERROR(IF(WEEKDAY(G401,1)=$H$2,IF(P401=$G$3,$G$1,""),""),""),
IFERROR(INDEX($C$1:$H$2,1,MATCH(6,$C$2:$H$2,0)),"")
))</f>
        <v/>
      </c>
      <c r="Q402" s="13" t="str">
        <f>IF(H401="","",
IF(IFERROR(INDEX($C$1:$H$2,1,MATCH(7,$C$2:$H$2,0)),"")=$G$1,
IFERROR(IF(WEEKDAY(H401,1)=$H$2,IF(Q401=$G$3,$G$1,""),""),""),
IFERROR(INDEX($C$1:$H$2,1,MATCH(7,$C$2:$H$2,0)),"")
))</f>
        <v>燃</v>
      </c>
    </row>
    <row r="403" spans="1:17" ht="33.75" customHeight="1">
      <c r="A403" s="6"/>
      <c r="B403" s="18">
        <f>B401+7</f>
        <v>46376</v>
      </c>
      <c r="C403" s="18">
        <f t="shared" ref="C403:H403" si="133">C401+7</f>
        <v>46377</v>
      </c>
      <c r="D403" s="18">
        <f t="shared" si="133"/>
        <v>46378</v>
      </c>
      <c r="E403" s="18">
        <f t="shared" si="133"/>
        <v>46379</v>
      </c>
      <c r="F403" s="18">
        <f t="shared" si="133"/>
        <v>46380</v>
      </c>
      <c r="G403" s="18">
        <f t="shared" si="133"/>
        <v>46381</v>
      </c>
      <c r="H403" s="18">
        <f t="shared" si="133"/>
        <v>46382</v>
      </c>
      <c r="I403" s="6"/>
      <c r="K403" s="11">
        <f t="shared" ref="K403:Q403" si="134">IFERROR(IF(MOD(DAY(B403),7)=0,QUOTIENT(DAY(B403),7),QUOTIENT(DAY(B403),7)+1),"")</f>
        <v>3</v>
      </c>
      <c r="L403" s="11">
        <f t="shared" si="134"/>
        <v>3</v>
      </c>
      <c r="M403" s="11">
        <f t="shared" si="134"/>
        <v>4</v>
      </c>
      <c r="N403" s="11">
        <f t="shared" si="134"/>
        <v>4</v>
      </c>
      <c r="O403" s="11">
        <f t="shared" si="134"/>
        <v>4</v>
      </c>
      <c r="P403" s="11">
        <f t="shared" si="134"/>
        <v>4</v>
      </c>
      <c r="Q403" s="11">
        <f t="shared" si="134"/>
        <v>4</v>
      </c>
    </row>
    <row r="404" spans="1:17" ht="33.75" customHeight="1" thickBot="1">
      <c r="A404" s="6"/>
      <c r="B404" s="19"/>
      <c r="C404" s="19"/>
      <c r="D404" s="19"/>
      <c r="E404" s="19"/>
      <c r="F404" s="19"/>
      <c r="G404" s="19"/>
      <c r="H404" s="19"/>
      <c r="I404" s="6"/>
      <c r="K404" s="13" t="str">
        <f>IF(B403="","",
IF(IFERROR(INDEX($C$1:$H$2,1,MATCH(1,$C$2:$H$2,0)), "")=$G$1,
    IFERROR( IF(WEEKDAY(B403,1)=$H$2, IF(K403=$G$3,$G$1,""),""),""),
  IFERROR(INDEX($C$1:$H$2,1,MATCH(1,$C$2:$H$2,0)),"")
))</f>
        <v/>
      </c>
      <c r="L404" s="13" t="str">
        <f>IF(C403="","",
IF(IFERROR(INDEX($C$1:$H$2,1,MATCH(2,$C$2:$H$2,0)),"")=$G$1,
IFERROR(IF(WEEKDAY(C403,1)=$H$2,IF(L403=$G$3,$G$1,""),""),""),
IFERROR(INDEX($C$1:$H$2,1,MATCH(2,$C$2:$H$2,0)),"")
))</f>
        <v>紙・衣</v>
      </c>
      <c r="M404" s="13" t="str">
        <f>IF(D403="","",
IF(IFERROR(INDEX($C$1:$H$2,1,MATCH(3,$C$2:$H$2,0)),"")=$G$1,
IFERROR(IF(WEEKDAY(D403,1)=$H$2,IF(M403=$G$3,$G$1,""),""),""),
IFERROR(INDEX($C$1:$H$2,1,MATCH(3,$C$2:$H$2,0)),"")
))</f>
        <v/>
      </c>
      <c r="N404" s="13" t="str">
        <f>IF(E403="","",
IF(IFERROR(INDEX($C$1:$H$2,1,MATCH(4,$C$2:$H$2,0)),"")=$G$1,
IFERROR(IF(WEEKDAY(E403,1)=$H$2,IF(N403=$G$3,$G$1,""),""),""),
IFERROR(INDEX($C$1:$H$2,1,MATCH(4,$C$2:$H$2,0)),"")
))</f>
        <v>燃</v>
      </c>
      <c r="O404" s="13" t="str">
        <f>IF(F403="","",
IF(IFERROR(INDEX($C$1:$H$2,1,MATCH(5,$C$2:$H$2,0)),"")=$G$1,
IFERROR(IF(WEEKDAY(F403,1)=$H$2,IF(O403=$G$3,$G$1,""),""),""),
IFERROR(INDEX($C$1:$H$2,1,MATCH(5,$C$2:$H$2,0)),"")
))</f>
        <v>び</v>
      </c>
      <c r="P404" s="13" t="str">
        <f>IF(G403="","",
IF(IFERROR(INDEX($C$1:$H$2,1,MATCH(6,$C$2:$H$2,0)),"")=$G$1,
IFERROR(IF(WEEKDAY(G403,1)=$H$2,IF(P403=$G$3,$G$1,""),""),""),
IFERROR(INDEX($C$1:$H$2,1,MATCH(6,$C$2:$H$2,0)),"")
))</f>
        <v/>
      </c>
      <c r="Q404" s="13" t="str">
        <f>IF(H403="","",
IF(IFERROR(INDEX($C$1:$H$2,1,MATCH(7,$C$2:$H$2,0)),"")=$G$1,
IFERROR(IF(WEEKDAY(H403,1)=$H$2,IF(Q403=$G$3,$G$1,""),""),""),
IFERROR(INDEX($C$1:$H$2,1,MATCH(7,$C$2:$H$2,0)),"")
))</f>
        <v>燃</v>
      </c>
    </row>
    <row r="405" spans="1:17" ht="33.75" customHeight="1">
      <c r="A405" s="6"/>
      <c r="B405" s="18">
        <f>IFERROR(IF(B403+7&lt;DATE(L383,L384+1,1),B403+7,""),"")</f>
        <v>46383</v>
      </c>
      <c r="C405" s="18">
        <f>IFERROR(IF(C403+7&lt;DATE(L383,L384+1,1),C403+7,""),"")</f>
        <v>46384</v>
      </c>
      <c r="D405" s="18">
        <f>IFERROR(IF(D403+7&lt;DATE(L383,L384+1,1),D403+7,""),"")</f>
        <v>46385</v>
      </c>
      <c r="E405" s="18">
        <f>IFERROR(IF(E403+7&lt;DATE(L383,L384+1,1),E403+7,""),"")</f>
        <v>46386</v>
      </c>
      <c r="F405" s="18">
        <f>IFERROR(IF(F403+7&lt;DATE(L383,L384+1,1),F403+7,""),"")</f>
        <v>46387</v>
      </c>
      <c r="G405" s="18" t="str">
        <f>IFERROR(IF(G403+7&lt;DATE(L383,L384+1,1),G403+7,""),"")</f>
        <v/>
      </c>
      <c r="H405" s="18" t="str">
        <f>IFERROR(IF(H403+7&lt;DATE(L383,L384+1,1),H403+7,""),"")</f>
        <v/>
      </c>
      <c r="I405" s="6"/>
      <c r="K405" s="11">
        <f>IFERROR(IF(MOD(DAY(B405),7)=0,QUOTIENT(DAY(B405),7),QUOTIENT(DAY(B405),7)+1),"")</f>
        <v>4</v>
      </c>
      <c r="L405" s="11">
        <f>IFERROR(IF(MOD(DAY(C405),7)=0,QUOTIENT(DAY(C405),7),QUOTIENT(DAY(C405),7)+1),"")</f>
        <v>4</v>
      </c>
      <c r="M405" s="11">
        <f t="shared" ref="M405:Q405" si="135">IFERROR(IF(MOD(DAY(D405),7)=0,QUOTIENT(DAY(D405),7),QUOTIENT(DAY(D405),7)+1),"")</f>
        <v>5</v>
      </c>
      <c r="N405" s="11">
        <f t="shared" si="135"/>
        <v>5</v>
      </c>
      <c r="O405" s="11">
        <f t="shared" si="135"/>
        <v>5</v>
      </c>
      <c r="P405" s="11" t="str">
        <f t="shared" si="135"/>
        <v/>
      </c>
      <c r="Q405" s="11" t="str">
        <f t="shared" si="135"/>
        <v/>
      </c>
    </row>
    <row r="406" spans="1:17" ht="33.75" customHeight="1" thickBot="1">
      <c r="A406" s="6"/>
      <c r="B406" s="19"/>
      <c r="C406" s="12"/>
      <c r="D406" s="19"/>
      <c r="E406" s="19"/>
      <c r="F406" s="19"/>
      <c r="G406" s="19"/>
      <c r="H406" s="19"/>
      <c r="I406" s="6"/>
      <c r="K406" s="13" t="str">
        <f>IF(B405="","",
IF(IFERROR(INDEX($C$1:$H$2,1,MATCH(1,$C$2:$H$2,0)), "")=$G$1,
    IFERROR( IF(WEEKDAY(B405,1)=$H$2, IF(K405=$G$3,$G$1,""),""),""),
  IFERROR(INDEX($C$1:$H$2,1,MATCH(1,$C$2:$H$2,0)),"")
))</f>
        <v/>
      </c>
      <c r="L406" s="13" t="str">
        <f>IF(C405="","",
IF(IFERROR(INDEX($C$1:$H$2,1,MATCH(2,$C$2:$H$2,0)),"")=$G$1,
IFERROR(IF(WEEKDAY(C405,1)=$H$2,IF(L405=$G$3,$G$1,""),""),""),
IFERROR(INDEX($C$1:$H$2,1,MATCH(2,$C$2:$H$2,0)),"")
))</f>
        <v>紙・衣</v>
      </c>
      <c r="M406" s="13" t="str">
        <f>IF(D405="","",
IF(IFERROR(INDEX($C$1:$H$2,1,MATCH(3,$C$2:$H$2,0)),"")=$G$1,
IFERROR(IF(WEEKDAY(D405,1)=$H$2,IF(M405=$G$3,$G$1,""),""),""),
IFERROR(INDEX($C$1:$H$2,1,MATCH(3,$C$2:$H$2,0)),"")
))</f>
        <v/>
      </c>
      <c r="N406" s="13" t="str">
        <f>IF(E405="","",
IF(IFERROR(INDEX($C$1:$H$2,1,MATCH(4,$C$2:$H$2,0)),"")=$G$1,
IFERROR(IF(WEEKDAY(E405,1)=$H$2,IF(N405=$G$3,$G$1,""),""),""),
IFERROR(INDEX($C$1:$H$2,1,MATCH(4,$C$2:$H$2,0)),"")
))</f>
        <v>燃</v>
      </c>
      <c r="O406" s="13" t="str">
        <f>IF(F405="","",
IF(IFERROR(INDEX($C$1:$H$2,1,MATCH(5,$C$2:$H$2,0)),"")=$G$1,
IFERROR(IF(WEEKDAY(F405,1)=$H$2,IF(O405=$G$3,$G$1,""),""),""),
IFERROR(INDEX($C$1:$H$2,1,MATCH(5,$C$2:$H$2,0)),"")
))</f>
        <v>び</v>
      </c>
      <c r="P406" s="13" t="str">
        <f>IF(G405="","",
IF(IFERROR(INDEX($C$1:$H$2,1,MATCH(6,$C$2:$H$2,0)),"")=$G$1,
IFERROR(IF(WEEKDAY(G405,1)=$H$2,IF(P405=$G$3,$G$1,""),""),""),
IFERROR(INDEX($C$1:$H$2,1,MATCH(6,$C$2:$H$2,0)),"")
))</f>
        <v/>
      </c>
      <c r="Q406" s="13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6"/>
      <c r="B407" s="18" t="str">
        <f>IFERROR(IF(B405+7&lt;DATE(L383,L384+1,1),B405+7,""),"")</f>
        <v/>
      </c>
      <c r="C407" s="18" t="str">
        <f>IFERROR(IF(C405+7&lt;DATE(L383,L384+1,1),C405+7,""),"")</f>
        <v/>
      </c>
      <c r="D407" s="18"/>
      <c r="E407" s="18"/>
      <c r="F407" s="18"/>
      <c r="G407" s="18"/>
      <c r="H407" s="18"/>
      <c r="I407" s="6"/>
      <c r="K407" s="11" t="str">
        <f>IFERROR(IF(MOD(DAY(B407),7)=0,QUOTIENT(DAY(B407),7),QUOTIENT(DAY(B407),7)+1),"")</f>
        <v/>
      </c>
      <c r="L407" s="11" t="str">
        <f>IFERROR(IF(MOD(DAY(C407),7)=0,QUOTIENT(DAY(C407),7),QUOTIENT(DAY(C407),7)+1),"")</f>
        <v/>
      </c>
      <c r="M407" s="11"/>
      <c r="N407" s="11"/>
      <c r="O407" s="11"/>
      <c r="P407" s="11"/>
      <c r="Q407" s="11"/>
    </row>
    <row r="408" spans="1:17" ht="33.75" customHeight="1" thickBot="1">
      <c r="A408" s="6"/>
      <c r="B408" s="19"/>
      <c r="C408" s="19"/>
      <c r="D408" s="19"/>
      <c r="E408" s="19"/>
      <c r="F408" s="19"/>
      <c r="G408" s="19"/>
      <c r="H408" s="19"/>
      <c r="I408" s="6"/>
      <c r="K408" s="13" t="str">
        <f>IF(B407="","",
IF(IFERROR(INDEX($C$1:$H$2,1,MATCH(1,$C$2:$H$2,0)), "")=$G$1,
    IFERROR( IF(WEEKDAY(B407,1)=$H$2, IF(K407=$G$3,$G$1,""),""),""),
  IFERROR(INDEX($C$1:$H$2,1,MATCH(1,$C$2:$H$2,0)),"")
))</f>
        <v/>
      </c>
      <c r="L408" s="13" t="str">
        <f>IF(C407="","",
IF(IFERROR(INDEX($C$1:$H$2,1,MATCH(2,$C$2:$H$2,0)),"")=$G$1,
IFERROR(IF(WEEKDAY(C407,1)=$H$2,IF(L407=$G$3,$G$1,""),""),""),
IFERROR(INDEX($C$1:$H$2,1,MATCH(2,$C$2:$H$2,0)),"")
))</f>
        <v/>
      </c>
      <c r="M408" s="13"/>
      <c r="N408" s="13"/>
      <c r="O408" s="13"/>
      <c r="P408" s="13"/>
      <c r="Q408" s="13"/>
    </row>
    <row r="409" spans="1:17">
      <c r="A409" s="6"/>
      <c r="B409" s="6"/>
      <c r="C409" s="6"/>
      <c r="D409" s="6"/>
      <c r="E409" s="6"/>
      <c r="F409" s="6"/>
      <c r="G409" s="6"/>
      <c r="H409" s="6"/>
      <c r="I409" s="6"/>
    </row>
    <row r="410" spans="1:17">
      <c r="A410" s="6"/>
      <c r="B410" s="6"/>
      <c r="C410" s="25" t="s">
        <v>15</v>
      </c>
      <c r="D410" s="22" t="s">
        <v>16</v>
      </c>
      <c r="E410" s="22"/>
      <c r="F410" s="22"/>
      <c r="G410" s="22"/>
      <c r="H410" s="22"/>
      <c r="I410" s="6"/>
    </row>
    <row r="411" spans="1:17">
      <c r="A411" s="6"/>
      <c r="B411" s="6"/>
      <c r="C411" s="25"/>
      <c r="D411" s="22"/>
      <c r="E411" s="22"/>
      <c r="F411" s="22"/>
      <c r="G411" s="22"/>
      <c r="H411" s="22"/>
      <c r="I411" s="6"/>
    </row>
    <row r="412" spans="1:17">
      <c r="A412" s="6"/>
      <c r="B412" s="6"/>
      <c r="C412" s="26" t="s">
        <v>17</v>
      </c>
      <c r="D412" s="22" t="s">
        <v>18</v>
      </c>
      <c r="E412" s="22"/>
      <c r="F412" s="22"/>
      <c r="G412" s="22"/>
      <c r="H412" s="22"/>
      <c r="I412" s="6"/>
    </row>
    <row r="413" spans="1:17">
      <c r="A413" s="6"/>
      <c r="B413" s="6"/>
      <c r="C413" s="26"/>
      <c r="D413" s="22"/>
      <c r="E413" s="22"/>
      <c r="F413" s="22"/>
      <c r="G413" s="22"/>
      <c r="H413" s="22"/>
      <c r="I413" s="6"/>
    </row>
    <row r="414" spans="1:17">
      <c r="A414" s="6"/>
      <c r="B414" s="6"/>
      <c r="C414" s="27" t="s">
        <v>19</v>
      </c>
      <c r="D414" s="28" t="s">
        <v>20</v>
      </c>
      <c r="E414" s="28"/>
      <c r="F414" s="28"/>
      <c r="G414" s="28"/>
      <c r="H414" s="28"/>
      <c r="I414" s="6"/>
    </row>
    <row r="415" spans="1:17">
      <c r="A415" s="6"/>
      <c r="B415" s="6"/>
      <c r="C415" s="27"/>
      <c r="D415" s="28"/>
      <c r="E415" s="28"/>
      <c r="F415" s="28"/>
      <c r="G415" s="28"/>
      <c r="H415" s="28"/>
      <c r="I415" s="6"/>
    </row>
    <row r="416" spans="1:17">
      <c r="A416" s="6"/>
      <c r="B416" s="6"/>
      <c r="C416" s="21" t="s">
        <v>21</v>
      </c>
      <c r="D416" s="22" t="s">
        <v>26</v>
      </c>
      <c r="E416" s="22"/>
      <c r="F416" s="22"/>
      <c r="G416" s="22"/>
      <c r="H416" s="22"/>
      <c r="I416" s="6"/>
    </row>
    <row r="417" spans="1:12">
      <c r="A417" s="6"/>
      <c r="B417" s="6"/>
      <c r="C417" s="21"/>
      <c r="D417" s="22"/>
      <c r="E417" s="22"/>
      <c r="F417" s="22"/>
      <c r="G417" s="22"/>
      <c r="H417" s="22"/>
      <c r="I417" s="6"/>
    </row>
    <row r="418" spans="1:12" ht="13.5" customHeight="1">
      <c r="A418" s="6"/>
      <c r="B418" s="6"/>
      <c r="C418" s="22" t="s">
        <v>23</v>
      </c>
      <c r="D418" s="22"/>
      <c r="E418" s="22"/>
      <c r="F418" s="22"/>
      <c r="G418" s="22"/>
      <c r="H418" s="22"/>
      <c r="I418" s="6"/>
    </row>
    <row r="419" spans="1:12" ht="20.25" customHeight="1">
      <c r="A419" s="6"/>
      <c r="C419" s="22"/>
      <c r="D419" s="22"/>
      <c r="E419" s="22"/>
      <c r="F419" s="22"/>
      <c r="G419" s="22"/>
      <c r="H419" s="22"/>
      <c r="I419" s="6"/>
    </row>
    <row r="420" spans="1:12" ht="17.25">
      <c r="A420" s="6"/>
      <c r="B420" s="23"/>
      <c r="C420" s="23"/>
      <c r="D420" s="23"/>
      <c r="E420" s="23"/>
      <c r="F420" s="23"/>
      <c r="G420" s="23"/>
      <c r="H420" s="23"/>
      <c r="I420" s="6"/>
    </row>
    <row r="421" spans="1:12" ht="18">
      <c r="A421" s="6"/>
      <c r="B421" s="24" t="s">
        <v>24</v>
      </c>
      <c r="C421" s="24"/>
      <c r="D421" s="24"/>
      <c r="E421" s="24"/>
      <c r="F421" s="24"/>
      <c r="G421" s="24"/>
      <c r="H421" s="24"/>
      <c r="I421" s="6"/>
    </row>
    <row r="422" spans="1:12" ht="18">
      <c r="A422" s="6"/>
      <c r="B422" s="24" t="s">
        <v>25</v>
      </c>
      <c r="C422" s="24"/>
      <c r="D422" s="24"/>
      <c r="E422" s="24"/>
      <c r="F422" s="24"/>
      <c r="G422" s="24"/>
      <c r="H422" s="24"/>
      <c r="I422" s="6"/>
    </row>
    <row r="423" spans="1:12">
      <c r="A423" s="6"/>
      <c r="B423" s="20"/>
      <c r="C423" s="20"/>
      <c r="D423" s="20"/>
      <c r="E423" s="20"/>
      <c r="F423" s="20"/>
      <c r="G423" s="20"/>
      <c r="H423" s="20"/>
      <c r="I423" s="6"/>
    </row>
    <row r="424" spans="1:12" ht="7.5" customHeight="1">
      <c r="A424" s="6"/>
      <c r="B424" s="6"/>
      <c r="C424" s="6"/>
      <c r="D424" s="6"/>
      <c r="E424" s="6"/>
      <c r="F424" s="6"/>
      <c r="G424" s="6"/>
      <c r="H424" s="6"/>
      <c r="I424" s="6"/>
    </row>
    <row r="425" spans="1:12">
      <c r="A425" s="6"/>
      <c r="B425" s="29" t="s">
        <v>5</v>
      </c>
      <c r="C425" s="29"/>
      <c r="D425" s="29"/>
      <c r="E425" s="29"/>
      <c r="F425" s="29"/>
      <c r="G425" s="29"/>
      <c r="H425" s="29"/>
      <c r="I425" s="6"/>
      <c r="K425" s="4">
        <f>DATE(L383,L384+1,1)</f>
        <v>46388</v>
      </c>
      <c r="L425" s="1">
        <f>YEAR(K425)</f>
        <v>2027</v>
      </c>
    </row>
    <row r="426" spans="1:12">
      <c r="A426" s="6"/>
      <c r="B426" s="29"/>
      <c r="C426" s="29"/>
      <c r="D426" s="29"/>
      <c r="E426" s="29"/>
      <c r="F426" s="29"/>
      <c r="G426" s="29"/>
      <c r="H426" s="29"/>
      <c r="I426" s="6"/>
      <c r="L426" s="1">
        <f>MONTH(K425)</f>
        <v>1</v>
      </c>
    </row>
    <row r="427" spans="1:12">
      <c r="A427" s="6"/>
      <c r="B427" s="29"/>
      <c r="C427" s="29"/>
      <c r="D427" s="29"/>
      <c r="E427" s="29"/>
      <c r="F427" s="29"/>
      <c r="G427" s="29"/>
      <c r="H427" s="29"/>
      <c r="I427" s="6"/>
    </row>
    <row r="428" spans="1:12" ht="7.5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thickTop="1">
      <c r="A429" s="6"/>
      <c r="B429" s="6"/>
      <c r="C429" s="6"/>
      <c r="D429" s="6"/>
      <c r="E429" s="6"/>
      <c r="F429" s="6"/>
      <c r="G429" s="30" t="str">
        <f>$B$1</f>
        <v>地区２２</v>
      </c>
      <c r="H429" s="31"/>
      <c r="I429" s="6"/>
    </row>
    <row r="430" spans="1:12" ht="14.25" thickBot="1">
      <c r="A430" s="6"/>
      <c r="B430" s="6"/>
      <c r="C430" s="6"/>
      <c r="D430" s="6"/>
      <c r="E430" s="6"/>
      <c r="F430" s="6"/>
      <c r="G430" s="32"/>
      <c r="H430" s="33"/>
      <c r="I430" s="6"/>
    </row>
    <row r="431" spans="1:12" ht="15.75" customHeight="1" thickTop="1">
      <c r="A431" s="34">
        <f>K425</f>
        <v>46388</v>
      </c>
      <c r="B431" s="34"/>
      <c r="C431" s="35">
        <f>L425</f>
        <v>2027</v>
      </c>
      <c r="D431" s="36" t="str">
        <f>$K$3</f>
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</c>
      <c r="E431" s="37"/>
      <c r="F431" s="37"/>
      <c r="G431" s="37"/>
      <c r="H431" s="38"/>
      <c r="I431" s="6"/>
    </row>
    <row r="432" spans="1:12" ht="15.75" customHeight="1">
      <c r="A432" s="34"/>
      <c r="B432" s="34"/>
      <c r="C432" s="35"/>
      <c r="D432" s="39"/>
      <c r="E432" s="40"/>
      <c r="F432" s="40"/>
      <c r="G432" s="40"/>
      <c r="H432" s="41"/>
      <c r="I432" s="6"/>
    </row>
    <row r="433" spans="1:17" ht="15.75" customHeight="1">
      <c r="A433" s="6"/>
      <c r="B433" s="45" t="str">
        <f>DBCS(L426)</f>
        <v>１</v>
      </c>
      <c r="C433" s="46" t="s">
        <v>6</v>
      </c>
      <c r="D433" s="39"/>
      <c r="E433" s="40"/>
      <c r="F433" s="40"/>
      <c r="G433" s="40"/>
      <c r="H433" s="41"/>
      <c r="I433" s="6"/>
    </row>
    <row r="434" spans="1:17" ht="15.75" customHeight="1">
      <c r="A434" s="6"/>
      <c r="B434" s="45"/>
      <c r="C434" s="46"/>
      <c r="D434" s="39"/>
      <c r="E434" s="40"/>
      <c r="F434" s="40"/>
      <c r="G434" s="40"/>
      <c r="H434" s="41"/>
      <c r="I434" s="6"/>
    </row>
    <row r="435" spans="1:17" ht="15.75" customHeight="1">
      <c r="A435" s="6"/>
      <c r="B435" s="45"/>
      <c r="C435" s="46"/>
      <c r="D435" s="39"/>
      <c r="E435" s="40"/>
      <c r="F435" s="40"/>
      <c r="G435" s="40"/>
      <c r="H435" s="41"/>
      <c r="I435" s="6"/>
    </row>
    <row r="436" spans="1:17" ht="15.75" customHeight="1" thickBot="1">
      <c r="A436" s="6"/>
      <c r="B436" s="45"/>
      <c r="C436" s="46"/>
      <c r="D436" s="42"/>
      <c r="E436" s="43"/>
      <c r="F436" s="43"/>
      <c r="G436" s="43"/>
      <c r="H436" s="44"/>
      <c r="I436" s="6"/>
    </row>
    <row r="437" spans="1:17" ht="15" thickTop="1" thickBot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customHeight="1" thickBot="1">
      <c r="A438" s="6"/>
      <c r="B438" s="8" t="s">
        <v>7</v>
      </c>
      <c r="C438" s="9" t="s">
        <v>8</v>
      </c>
      <c r="D438" s="9" t="s">
        <v>9</v>
      </c>
      <c r="E438" s="9" t="s">
        <v>10</v>
      </c>
      <c r="F438" s="9" t="s">
        <v>11</v>
      </c>
      <c r="G438" s="9" t="s">
        <v>12</v>
      </c>
      <c r="H438" s="9" t="s">
        <v>13</v>
      </c>
      <c r="I438" s="6"/>
      <c r="K438" s="1" t="s">
        <v>14</v>
      </c>
      <c r="L438" s="1" t="s">
        <v>8</v>
      </c>
      <c r="M438" s="1" t="s">
        <v>9</v>
      </c>
      <c r="N438" s="1" t="s">
        <v>10</v>
      </c>
      <c r="O438" s="1" t="s">
        <v>11</v>
      </c>
      <c r="P438" s="1" t="s">
        <v>12</v>
      </c>
      <c r="Q438" s="1" t="s">
        <v>13</v>
      </c>
    </row>
    <row r="439" spans="1:17" ht="33.75" customHeight="1">
      <c r="A439" s="6"/>
      <c r="B439" s="18" t="str">
        <f>IF(A431-(WEEKDAY(A431)-1)&lt;K425,"",A431-(WEEKDAY(A431)-1))</f>
        <v/>
      </c>
      <c r="C439" s="18" t="str">
        <f>IF(A431-(WEEKDAY(A431)-2)&lt;K425,"",A431-(WEEKDAY(A431)-2))</f>
        <v/>
      </c>
      <c r="D439" s="18" t="str">
        <f>IF(A431-(WEEKDAY(A431)-3)&lt;K425,"",A431-(WEEKDAY(A431)-3))</f>
        <v/>
      </c>
      <c r="E439" s="18" t="str">
        <f>IF(A431-(WEEKDAY(A431)-4)&lt;K425,"",A431-(WEEKDAY(A431)-4))</f>
        <v/>
      </c>
      <c r="F439" s="18" t="str">
        <f>IF(A431-(WEEKDAY(A431)-5)&lt;K425,"",A431-(WEEKDAY(A431)-5))</f>
        <v/>
      </c>
      <c r="G439" s="18">
        <f>IF(A431-(WEEKDAY(A431)-6)&lt;K425,"",A431-(WEEKDAY(A431)-6))</f>
        <v>46388</v>
      </c>
      <c r="H439" s="18">
        <f>IF(A431-(WEEKDAY(A431)-7)&lt;K425,"",A431-(WEEKDAY(A431)-7))</f>
        <v>46389</v>
      </c>
      <c r="I439" s="6"/>
      <c r="K439" s="11" t="str">
        <f>IFERROR(IF(MOD(DAY(B439),7)=0,QUOTIENT(DAY(B439),7),QUOTIENT(DAY(B439),7)+1),"")</f>
        <v/>
      </c>
      <c r="L439" s="11" t="str">
        <f t="shared" ref="L439:Q439" si="136">IFERROR(IF(MOD(DAY(C439),7)=0,QUOTIENT(DAY(C439),7),QUOTIENT(DAY(C439),7)+1),"")</f>
        <v/>
      </c>
      <c r="M439" s="11" t="str">
        <f t="shared" si="136"/>
        <v/>
      </c>
      <c r="N439" s="11" t="str">
        <f t="shared" si="136"/>
        <v/>
      </c>
      <c r="O439" s="11" t="str">
        <f t="shared" si="136"/>
        <v/>
      </c>
      <c r="P439" s="11">
        <f t="shared" si="136"/>
        <v>1</v>
      </c>
      <c r="Q439" s="11">
        <f t="shared" si="136"/>
        <v>1</v>
      </c>
    </row>
    <row r="440" spans="1:17" ht="33.75" customHeight="1" thickBot="1">
      <c r="A440" s="6"/>
      <c r="B440" s="19"/>
      <c r="C440" s="19"/>
      <c r="D440" s="19"/>
      <c r="E440" s="19"/>
      <c r="F440" s="19"/>
      <c r="G440" s="19"/>
      <c r="H440" s="19"/>
      <c r="I440" s="6"/>
      <c r="K440" s="13" t="str">
        <f>IF(B439="","",
IF(IFERROR(INDEX($C$1:$H$2,1,MATCH(1,$C$2:$H$2,0)), "")=$G$1,
    IFERROR( IF(WEEKDAY(B439,1)=$H$2, IF(K439=$G$3,$G$1,""),""),""),
  IFERROR(INDEX($C$1:$H$2,1,MATCH(1,$C$2:$H$2,0)),"")
))</f>
        <v/>
      </c>
      <c r="L440" s="13" t="str">
        <f>IF(C439="","",
IF(IFERROR(INDEX($C$1:$H$2,1,MATCH(2,$C$2:$H$2,0)),"")=$G$1,
IFERROR(IF(WEEKDAY(C439,1)=$H$2,IF(L439=$G$3,$G$1,""),""),""),
IFERROR(INDEX($C$1:$H$2,1,MATCH(2,$C$2:$H$2,0)),"")
))</f>
        <v/>
      </c>
      <c r="M440" s="13" t="str">
        <f>IF(D439="","",
IF(IFERROR(INDEX($C$1:$H$2,1,MATCH(3,$C$2:$H$2,0)),"")=$G$1,
IFERROR(IF(WEEKDAY(D439,1)=$H$2,IF(M439=$G$3,$G$1,""),""),""),
IFERROR(INDEX($C$1:$H$2,1,MATCH(3,$C$2:$H$2,0)),"")
))</f>
        <v/>
      </c>
      <c r="N440" s="13" t="str">
        <f>IF(E439="","",
IF(IFERROR(INDEX($C$1:$H$2,1,MATCH(4,$C$2:$H$2,0)),"")=$G$1,
IFERROR(IF(WEEKDAY(E439,1)=$H$2,IF(N439=$G$3,$G$1,""),""),""),
IFERROR(INDEX($C$1:$H$2,1,MATCH(4,$C$2:$H$2,0)),"")
))</f>
        <v/>
      </c>
      <c r="O440" s="13" t="str">
        <f>IF(F439="","",
IF(IFERROR(INDEX($C$1:$H$2,1,MATCH(5,$C$2:$H$2,0)),"")=$G$1,
IFERROR(IF(WEEKDAY(F439,1)=$H$2,IF(O439=$G$3,$G$1,""),""),""),
IFERROR(INDEX($C$1:$H$2,1,MATCH(5,$C$2:$H$2,0)),"")
))</f>
        <v/>
      </c>
      <c r="P440" s="13" t="str">
        <f>IF(G439="","",
IF(IFERROR(INDEX($C$1:$H$2,1,MATCH(6,$C$2:$H$2,0)),"")=$G$1,
IFERROR(IF(WEEKDAY(G439,1)=$H$2,IF(P439=$G$3,$G$1,""),""),""),
IFERROR(INDEX($C$1:$H$2,1,MATCH(6,$C$2:$H$2,0)),"")
))</f>
        <v/>
      </c>
      <c r="Q440" s="13" t="str">
        <f>IF(H439="","",
IF(IFERROR(INDEX($C$1:$H$2,1,MATCH(7,$C$2:$H$2,0)),"")=$G$1,
IFERROR(IF(WEEKDAY(H439,1)=$H$2,IF(Q439=$G$3,$G$1,""),""),""),
IFERROR(INDEX($C$1:$H$2,1,MATCH(7,$C$2:$H$2,0)),"")
))</f>
        <v>燃</v>
      </c>
    </row>
    <row r="441" spans="1:17" ht="33.75" customHeight="1">
      <c r="A441" s="6"/>
      <c r="B441" s="18">
        <f>H439+1</f>
        <v>46390</v>
      </c>
      <c r="C441" s="18">
        <f>B441+1</f>
        <v>46391</v>
      </c>
      <c r="D441" s="18">
        <f t="shared" ref="D441:H441" si="137">C441+1</f>
        <v>46392</v>
      </c>
      <c r="E441" s="18">
        <f t="shared" si="137"/>
        <v>46393</v>
      </c>
      <c r="F441" s="18">
        <f t="shared" si="137"/>
        <v>46394</v>
      </c>
      <c r="G441" s="18">
        <f t="shared" si="137"/>
        <v>46395</v>
      </c>
      <c r="H441" s="18">
        <f t="shared" si="137"/>
        <v>46396</v>
      </c>
      <c r="I441" s="6"/>
      <c r="K441" s="11">
        <f t="shared" ref="K441:Q441" si="138">IFERROR(IF(MOD(DAY(B441),7)=0,QUOTIENT(DAY(B441),7),QUOTIENT(DAY(B441),7)+1),"")</f>
        <v>1</v>
      </c>
      <c r="L441" s="11">
        <f t="shared" si="138"/>
        <v>1</v>
      </c>
      <c r="M441" s="11">
        <f t="shared" si="138"/>
        <v>1</v>
      </c>
      <c r="N441" s="11">
        <f t="shared" si="138"/>
        <v>1</v>
      </c>
      <c r="O441" s="11">
        <f t="shared" si="138"/>
        <v>1</v>
      </c>
      <c r="P441" s="11">
        <f t="shared" si="138"/>
        <v>2</v>
      </c>
      <c r="Q441" s="11">
        <f t="shared" si="138"/>
        <v>2</v>
      </c>
    </row>
    <row r="442" spans="1:17" ht="33.75" customHeight="1" thickBot="1">
      <c r="A442" s="6"/>
      <c r="B442" s="19"/>
      <c r="C442" s="19"/>
      <c r="D442" s="19"/>
      <c r="E442" s="19"/>
      <c r="F442" s="19"/>
      <c r="G442" s="19"/>
      <c r="H442" s="19"/>
      <c r="I442" s="6"/>
      <c r="K442" s="13" t="str">
        <f>IF(B441="","",
IF(IFERROR(INDEX($C$1:$H$2,1,MATCH(1,$C$2:$H$2,0)), "")=$G$1,
    IFERROR( IF(WEEKDAY(B441,1)=$H$2, IF(K441=$G$3,$G$1,""),""),""),
  IFERROR(INDEX($C$1:$H$2,1,MATCH(1,$C$2:$H$2,0)),"")
))</f>
        <v/>
      </c>
      <c r="L442" s="13" t="str">
        <f>IF(C441="","",
IF(IFERROR(INDEX($C$1:$H$2,1,MATCH(2,$C$2:$H$2,0)),"")=$G$1,
IFERROR(IF(WEEKDAY(C441,1)=$H$2,IF(L441=$G$3,$G$1,""),""),""),
IFERROR(INDEX($C$1:$H$2,1,MATCH(2,$C$2:$H$2,0)),"")
))</f>
        <v>紙・衣</v>
      </c>
      <c r="M442" s="13" t="str">
        <f>IF(D441="","",
IF(IFERROR(INDEX($C$1:$H$2,1,MATCH(3,$C$2:$H$2,0)),"")=$G$1,
IFERROR(IF(WEEKDAY(D441,1)=$H$2,IF(M441=$G$3,$G$1,""),""),""),
IFERROR(INDEX($C$1:$H$2,1,MATCH(3,$C$2:$H$2,0)),"")
))</f>
        <v/>
      </c>
      <c r="N442" s="13" t="str">
        <f>IF(E441="","",
IF(IFERROR(INDEX($C$1:$H$2,1,MATCH(4,$C$2:$H$2,0)),"")=$G$1,
IFERROR(IF(WEEKDAY(E441,1)=$H$2,IF(N441=$G$3,$G$1,""),""),""),
IFERROR(INDEX($C$1:$H$2,1,MATCH(4,$C$2:$H$2,0)),"")
))</f>
        <v>燃</v>
      </c>
      <c r="O442" s="13" t="str">
        <f>IF(F441="","",
IF(IFERROR(INDEX($C$1:$H$2,1,MATCH(5,$C$2:$H$2,0)),"")=$G$1,
IFERROR(IF(WEEKDAY(F441,1)=$H$2,IF(O441=$G$3,$G$1,""),""),""),
IFERROR(INDEX($C$1:$H$2,1,MATCH(5,$C$2:$H$2,0)),"")
))</f>
        <v>び</v>
      </c>
      <c r="P442" s="13" t="str">
        <f>IF(G441="","",
IF(IFERROR(INDEX($C$1:$H$2,1,MATCH(6,$C$2:$H$2,0)),"")=$G$1,
IFERROR(IF(WEEKDAY(G441,1)=$H$2,IF(P441=$G$3,$G$1,""),""),""),
IFERROR(INDEX($C$1:$H$2,1,MATCH(6,$C$2:$H$2,0)),"")
))</f>
        <v/>
      </c>
      <c r="Q442" s="13" t="str">
        <f>IF(H441="","",
IF(IFERROR(INDEX($C$1:$H$2,1,MATCH(7,$C$2:$H$2,0)),"")=$G$1,
IFERROR(IF(WEEKDAY(H441,1)=$H$2,IF(Q441=$G$3,$G$1,""),""),""),
IFERROR(INDEX($C$1:$H$2,1,MATCH(7,$C$2:$H$2,0)),"")
))</f>
        <v>燃</v>
      </c>
    </row>
    <row r="443" spans="1:17" ht="33.75" customHeight="1">
      <c r="A443" s="6"/>
      <c r="B443" s="18">
        <f>B441+7</f>
        <v>46397</v>
      </c>
      <c r="C443" s="18">
        <f t="shared" ref="C443:H443" si="139">C441+7</f>
        <v>46398</v>
      </c>
      <c r="D443" s="18">
        <f t="shared" si="139"/>
        <v>46399</v>
      </c>
      <c r="E443" s="18">
        <f t="shared" si="139"/>
        <v>46400</v>
      </c>
      <c r="F443" s="18">
        <f t="shared" si="139"/>
        <v>46401</v>
      </c>
      <c r="G443" s="18">
        <f t="shared" si="139"/>
        <v>46402</v>
      </c>
      <c r="H443" s="18">
        <f t="shared" si="139"/>
        <v>46403</v>
      </c>
      <c r="I443" s="6"/>
      <c r="K443" s="11">
        <f t="shared" ref="K443:Q443" si="140">IFERROR(IF(MOD(DAY(B443),7)=0,QUOTIENT(DAY(B443),7),QUOTIENT(DAY(B443),7)+1),"")</f>
        <v>2</v>
      </c>
      <c r="L443" s="11">
        <f t="shared" si="140"/>
        <v>2</v>
      </c>
      <c r="M443" s="11">
        <f t="shared" si="140"/>
        <v>2</v>
      </c>
      <c r="N443" s="11">
        <f t="shared" si="140"/>
        <v>2</v>
      </c>
      <c r="O443" s="11">
        <f t="shared" si="140"/>
        <v>2</v>
      </c>
      <c r="P443" s="11">
        <f t="shared" si="140"/>
        <v>3</v>
      </c>
      <c r="Q443" s="11">
        <f t="shared" si="140"/>
        <v>3</v>
      </c>
    </row>
    <row r="444" spans="1:17" ht="33.75" customHeight="1" thickBot="1">
      <c r="A444" s="6"/>
      <c r="B444" s="19"/>
      <c r="C444" s="19"/>
      <c r="D444" s="19"/>
      <c r="E444" s="19"/>
      <c r="F444" s="19"/>
      <c r="G444" s="19"/>
      <c r="H444" s="19"/>
      <c r="I444" s="6"/>
      <c r="K444" s="13" t="str">
        <f>IF(B443="","",
IF(IFERROR(INDEX($C$1:$H$2,1,MATCH(1,$C$2:$H$2,0)), "")=$G$1,
    IFERROR( IF(WEEKDAY(B443,1)=$H$2, IF(K443=$G$3,$G$1,""),""),""),
  IFERROR(INDEX($C$1:$H$2,1,MATCH(1,$C$2:$H$2,0)),"")
))</f>
        <v/>
      </c>
      <c r="L444" s="13" t="str">
        <f>IF(C443="","",
IF(IFERROR(INDEX($C$1:$H$2,1,MATCH(2,$C$2:$H$2,0)),"")=$G$1,
IFERROR(IF(WEEKDAY(C443,1)=$H$2,IF(L443=$G$3,$G$1,""),""),""),
IFERROR(INDEX($C$1:$H$2,1,MATCH(2,$C$2:$H$2,0)),"")
))</f>
        <v>紙・衣</v>
      </c>
      <c r="M444" s="13" t="str">
        <f>IF(D443="","",
IF(IFERROR(INDEX($C$1:$H$2,1,MATCH(3,$C$2:$H$2,0)),"")=$G$1,
IFERROR(IF(WEEKDAY(D443,1)=$H$2,IF(M443=$G$3,$G$1,""),""),""),
IFERROR(INDEX($C$1:$H$2,1,MATCH(3,$C$2:$H$2,0)),"")
))</f>
        <v>小・危</v>
      </c>
      <c r="N444" s="13" t="str">
        <f>IF(E443="","",
IF(IFERROR(INDEX($C$1:$H$2,1,MATCH(4,$C$2:$H$2,0)),"")=$G$1,
IFERROR(IF(WEEKDAY(E443,1)=$H$2,IF(N443=$G$3,$G$1,""),""),""),
IFERROR(INDEX($C$1:$H$2,1,MATCH(4,$C$2:$H$2,0)),"")
))</f>
        <v>燃</v>
      </c>
      <c r="O444" s="13" t="str">
        <f>IF(F443="","",
IF(IFERROR(INDEX($C$1:$H$2,1,MATCH(5,$C$2:$H$2,0)),"")=$G$1,
IFERROR(IF(WEEKDAY(F443,1)=$H$2,IF(O443=$G$3,$G$1,""),""),""),
IFERROR(INDEX($C$1:$H$2,1,MATCH(5,$C$2:$H$2,0)),"")
))</f>
        <v>び</v>
      </c>
      <c r="P444" s="13" t="str">
        <f>IF(G443="","",
IF(IFERROR(INDEX($C$1:$H$2,1,MATCH(6,$C$2:$H$2,0)),"")=$G$1,
IFERROR(IF(WEEKDAY(G443,1)=$H$2,IF(P443=$G$3,$G$1,""),""),""),
IFERROR(INDEX($C$1:$H$2,1,MATCH(6,$C$2:$H$2,0)),"")
))</f>
        <v/>
      </c>
      <c r="Q444" s="13" t="str">
        <f>IF(H443="","",
IF(IFERROR(INDEX($C$1:$H$2,1,MATCH(7,$C$2:$H$2,0)),"")=$G$1,
IFERROR(IF(WEEKDAY(H443,1)=$H$2,IF(Q443=$G$3,$G$1,""),""),""),
IFERROR(INDEX($C$1:$H$2,1,MATCH(7,$C$2:$H$2,0)),"")
))</f>
        <v>燃</v>
      </c>
    </row>
    <row r="445" spans="1:17" ht="33.75" customHeight="1">
      <c r="A445" s="6"/>
      <c r="B445" s="10">
        <f>B443+7</f>
        <v>46404</v>
      </c>
      <c r="C445" s="10">
        <f t="shared" ref="C445:H445" si="141">C443+7</f>
        <v>46405</v>
      </c>
      <c r="D445" s="10">
        <f t="shared" si="141"/>
        <v>46406</v>
      </c>
      <c r="E445" s="10">
        <f t="shared" si="141"/>
        <v>46407</v>
      </c>
      <c r="F445" s="10">
        <f t="shared" si="141"/>
        <v>46408</v>
      </c>
      <c r="G445" s="10">
        <f t="shared" si="141"/>
        <v>46409</v>
      </c>
      <c r="H445" s="10">
        <f t="shared" si="141"/>
        <v>46410</v>
      </c>
      <c r="I445" s="6"/>
      <c r="K445" s="11">
        <f t="shared" ref="K445:Q445" si="142">IFERROR(IF(MOD(DAY(B445),7)=0,QUOTIENT(DAY(B445),7),QUOTIENT(DAY(B445),7)+1),"")</f>
        <v>3</v>
      </c>
      <c r="L445" s="11">
        <f t="shared" si="142"/>
        <v>3</v>
      </c>
      <c r="M445" s="11">
        <f t="shared" si="142"/>
        <v>3</v>
      </c>
      <c r="N445" s="11">
        <f t="shared" si="142"/>
        <v>3</v>
      </c>
      <c r="O445" s="11">
        <f t="shared" si="142"/>
        <v>3</v>
      </c>
      <c r="P445" s="11">
        <f t="shared" si="142"/>
        <v>4</v>
      </c>
      <c r="Q445" s="11">
        <f t="shared" si="142"/>
        <v>4</v>
      </c>
    </row>
    <row r="446" spans="1:17" ht="33.75" customHeight="1" thickBot="1">
      <c r="A446" s="6"/>
      <c r="B446" s="12" t="str">
        <f t="shared" ref="B446:H446" si="143">K446</f>
        <v/>
      </c>
      <c r="C446" s="12" t="str">
        <f t="shared" si="143"/>
        <v>紙・衣</v>
      </c>
      <c r="D446" s="12" t="str">
        <f t="shared" si="143"/>
        <v/>
      </c>
      <c r="E446" s="12" t="str">
        <f t="shared" si="143"/>
        <v>燃</v>
      </c>
      <c r="F446" s="12" t="str">
        <f t="shared" si="143"/>
        <v>び</v>
      </c>
      <c r="G446" s="12" t="str">
        <f t="shared" si="143"/>
        <v/>
      </c>
      <c r="H446" s="12" t="str">
        <f t="shared" si="143"/>
        <v>燃</v>
      </c>
      <c r="I446" s="6"/>
      <c r="K446" s="13" t="str">
        <f>IF(B445="","",
IF(IFERROR(INDEX($C$1:$H$2,1,MATCH(1,$C$2:$H$2,0)), "")=$G$1,
    IFERROR( IF(WEEKDAY(B445,1)=$H$2, IF(K445=$G$3,$G$1,""),""),""),
  IFERROR(INDEX($C$1:$H$2,1,MATCH(1,$C$2:$H$2,0)),"")
))</f>
        <v/>
      </c>
      <c r="L446" s="13" t="str">
        <f>IF(C445="","",
IF(IFERROR(INDEX($C$1:$H$2,1,MATCH(2,$C$2:$H$2,0)),"")=$G$1,
IFERROR(IF(WEEKDAY(C445,1)=$H$2,IF(L445=$G$3,$G$1,""),""),""),
IFERROR(INDEX($C$1:$H$2,1,MATCH(2,$C$2:$H$2,0)),"")
))</f>
        <v>紙・衣</v>
      </c>
      <c r="M446" s="13" t="str">
        <f>IF(D445="","",
IF(IFERROR(INDEX($C$1:$H$2,1,MATCH(3,$C$2:$H$2,0)),"")=$G$1,
IFERROR(IF(WEEKDAY(D445,1)=$H$2,IF(M445=$G$3,$G$1,""),""),""),
IFERROR(INDEX($C$1:$H$2,1,MATCH(3,$C$2:$H$2,0)),"")
))</f>
        <v/>
      </c>
      <c r="N446" s="13" t="str">
        <f>IF(E445="","",
IF(IFERROR(INDEX($C$1:$H$2,1,MATCH(4,$C$2:$H$2,0)),"")=$G$1,
IFERROR(IF(WEEKDAY(E445,1)=$H$2,IF(N445=$G$3,$G$1,""),""),""),
IFERROR(INDEX($C$1:$H$2,1,MATCH(4,$C$2:$H$2,0)),"")
))</f>
        <v>燃</v>
      </c>
      <c r="O446" s="13" t="str">
        <f>IF(F445="","",
IF(IFERROR(INDEX($C$1:$H$2,1,MATCH(5,$C$2:$H$2,0)),"")=$G$1,
IFERROR(IF(WEEKDAY(F445,1)=$H$2,IF(O445=$G$3,$G$1,""),""),""),
IFERROR(INDEX($C$1:$H$2,1,MATCH(5,$C$2:$H$2,0)),"")
))</f>
        <v>び</v>
      </c>
      <c r="P446" s="13" t="str">
        <f>IF(G445="","",
IF(IFERROR(INDEX($C$1:$H$2,1,MATCH(6,$C$2:$H$2,0)),"")=$G$1,
IFERROR(IF(WEEKDAY(G445,1)=$H$2,IF(P445=$G$3,$G$1,""),""),""),
IFERROR(INDEX($C$1:$H$2,1,MATCH(6,$C$2:$H$2,0)),"")
))</f>
        <v/>
      </c>
      <c r="Q446" s="13" t="str">
        <f>IF(H445="","",
IF(IFERROR(INDEX($C$1:$H$2,1,MATCH(7,$C$2:$H$2,0)),"")=$G$1,
IFERROR(IF(WEEKDAY(H445,1)=$H$2,IF(Q445=$G$3,$G$1,""),""),""),
IFERROR(INDEX($C$1:$H$2,1,MATCH(7,$C$2:$H$2,0)),"")
))</f>
        <v>燃</v>
      </c>
    </row>
    <row r="447" spans="1:17" ht="33.75" customHeight="1">
      <c r="A447" s="6"/>
      <c r="B447" s="10">
        <f>IFERROR(IF(B445+7&lt;DATE(L425,L426+1,1),B445+7,""),"")</f>
        <v>46411</v>
      </c>
      <c r="C447" s="10">
        <f>IFERROR(IF(C445+7&lt;DATE(L425,L426+1,1),C445+7,""),"")</f>
        <v>46412</v>
      </c>
      <c r="D447" s="10">
        <f>IFERROR(IF(D445+7&lt;DATE(L425,L426+1,1),D445+7,""),"")</f>
        <v>46413</v>
      </c>
      <c r="E447" s="10">
        <f>IFERROR(IF(E445+7&lt;DATE(L425,L426+1,1),E445+7,""),"")</f>
        <v>46414</v>
      </c>
      <c r="F447" s="10">
        <f>IFERROR(IF(F445+7&lt;DATE(L425,L426+1,1),F445+7,""),"")</f>
        <v>46415</v>
      </c>
      <c r="G447" s="10">
        <f>IFERROR(IF(G445+7&lt;DATE(L425,L426+1,1),G445+7,""),"")</f>
        <v>46416</v>
      </c>
      <c r="H447" s="10">
        <f>IFERROR(IF(H445+7&lt;DATE(L425,L426+1,1),H445+7,""),"")</f>
        <v>46417</v>
      </c>
      <c r="I447" s="6"/>
      <c r="K447" s="11">
        <f>IFERROR(IF(MOD(DAY(B447),7)=0,QUOTIENT(DAY(B447),7),QUOTIENT(DAY(B447),7)+1),"")</f>
        <v>4</v>
      </c>
      <c r="L447" s="11">
        <f>IFERROR(IF(MOD(DAY(C447),7)=0,QUOTIENT(DAY(C447),7),QUOTIENT(DAY(C447),7)+1),"")</f>
        <v>4</v>
      </c>
      <c r="M447" s="11">
        <f t="shared" ref="M447:Q447" si="144">IFERROR(IF(MOD(DAY(D447),7)=0,QUOTIENT(DAY(D447),7),QUOTIENT(DAY(D447),7)+1),"")</f>
        <v>4</v>
      </c>
      <c r="N447" s="11">
        <f t="shared" si="144"/>
        <v>4</v>
      </c>
      <c r="O447" s="11">
        <f t="shared" si="144"/>
        <v>4</v>
      </c>
      <c r="P447" s="11">
        <f t="shared" si="144"/>
        <v>5</v>
      </c>
      <c r="Q447" s="11">
        <f t="shared" si="144"/>
        <v>5</v>
      </c>
    </row>
    <row r="448" spans="1:17" ht="33.75" customHeight="1" thickBot="1">
      <c r="A448" s="6"/>
      <c r="B448" s="12" t="str">
        <f t="shared" ref="B448:H448" si="145">K448</f>
        <v/>
      </c>
      <c r="C448" s="12" t="str">
        <f t="shared" si="145"/>
        <v>紙・衣</v>
      </c>
      <c r="D448" s="12" t="str">
        <f t="shared" si="145"/>
        <v/>
      </c>
      <c r="E448" s="12" t="str">
        <f t="shared" si="145"/>
        <v>燃</v>
      </c>
      <c r="F448" s="12" t="str">
        <f t="shared" si="145"/>
        <v>び</v>
      </c>
      <c r="G448" s="12" t="str">
        <f t="shared" si="145"/>
        <v/>
      </c>
      <c r="H448" s="12" t="str">
        <f t="shared" si="145"/>
        <v>燃</v>
      </c>
      <c r="I448" s="6"/>
      <c r="K448" s="13" t="str">
        <f>IF(B447="","",
IF(IFERROR(INDEX($C$1:$H$2,1,MATCH(1,$C$2:$H$2,0)), "")=$G$1,
    IFERROR( IF(WEEKDAY(B447,1)=$H$2, IF(K447=$G$3,$G$1,""),""),""),
  IFERROR(INDEX($C$1:$H$2,1,MATCH(1,$C$2:$H$2,0)),"")
))</f>
        <v/>
      </c>
      <c r="L448" s="13" t="str">
        <f>IF(C447="","",
IF(IFERROR(INDEX($C$1:$H$2,1,MATCH(2,$C$2:$H$2,0)),"")=$G$1,
IFERROR(IF(WEEKDAY(C447,1)=$H$2,IF(L447=$G$3,$G$1,""),""),""),
IFERROR(INDEX($C$1:$H$2,1,MATCH(2,$C$2:$H$2,0)),"")
))</f>
        <v>紙・衣</v>
      </c>
      <c r="M448" s="13" t="str">
        <f>IF(D447="","",
IF(IFERROR(INDEX($C$1:$H$2,1,MATCH(3,$C$2:$H$2,0)),"")=$G$1,
IFERROR(IF(WEEKDAY(D447,1)=$H$2,IF(M447=$G$3,$G$1,""),""),""),
IFERROR(INDEX($C$1:$H$2,1,MATCH(3,$C$2:$H$2,0)),"")
))</f>
        <v/>
      </c>
      <c r="N448" s="13" t="str">
        <f>IF(E447="","",
IF(IFERROR(INDEX($C$1:$H$2,1,MATCH(4,$C$2:$H$2,0)),"")=$G$1,
IFERROR(IF(WEEKDAY(E447,1)=$H$2,IF(N447=$G$3,$G$1,""),""),""),
IFERROR(INDEX($C$1:$H$2,1,MATCH(4,$C$2:$H$2,0)),"")
))</f>
        <v>燃</v>
      </c>
      <c r="O448" s="13" t="str">
        <f>IF(F447="","",
IF(IFERROR(INDEX($C$1:$H$2,1,MATCH(5,$C$2:$H$2,0)),"")=$G$1,
IFERROR(IF(WEEKDAY(F447,1)=$H$2,IF(O447=$G$3,$G$1,""),""),""),
IFERROR(INDEX($C$1:$H$2,1,MATCH(5,$C$2:$H$2,0)),"")
))</f>
        <v>び</v>
      </c>
      <c r="P448" s="13" t="str">
        <f>IF(G447="","",
IF(IFERROR(INDEX($C$1:$H$2,1,MATCH(6,$C$2:$H$2,0)),"")=$G$1,
IFERROR(IF(WEEKDAY(G447,1)=$H$2,IF(P447=$G$3,$G$1,""),""),""),
IFERROR(INDEX($C$1:$H$2,1,MATCH(6,$C$2:$H$2,0)),"")
))</f>
        <v/>
      </c>
      <c r="Q448" s="13" t="str">
        <f>IF(H447="","",
IF(IFERROR(INDEX($C$1:$H$2,1,MATCH(7,$C$2:$H$2,0)),"")=$G$1,
IFERROR(IF(WEEKDAY(H447,1)=$H$2,IF(Q447=$G$3,$G$1,""),""),""),
IFERROR(INDEX($C$1:$H$2,1,MATCH(7,$C$2:$H$2,0)),"")
))</f>
        <v>燃</v>
      </c>
    </row>
    <row r="449" spans="1:17" ht="33.75" customHeight="1">
      <c r="A449" s="6"/>
      <c r="B449" s="10">
        <f>IFERROR(IF(B447+7&lt;DATE(L425,L426+1,1),B447+7,""),"")</f>
        <v>46418</v>
      </c>
      <c r="C449" s="10" t="str">
        <f>IFERROR(IF(C447+7&lt;DATE(L425,L426+1,1),C447+7,""),"")</f>
        <v/>
      </c>
      <c r="D449" s="10"/>
      <c r="E449" s="10"/>
      <c r="F449" s="10"/>
      <c r="G449" s="10"/>
      <c r="H449" s="10"/>
      <c r="I449" s="6"/>
      <c r="K449" s="11">
        <f>IFERROR(IF(MOD(DAY(B449),7)=0,QUOTIENT(DAY(B449),7),QUOTIENT(DAY(B449),7)+1),"")</f>
        <v>5</v>
      </c>
      <c r="L449" s="11" t="str">
        <f>IFERROR(IF(MOD(DAY(C449),7)=0,QUOTIENT(DAY(C449),7),QUOTIENT(DAY(C449),7)+1),"")</f>
        <v/>
      </c>
      <c r="M449" s="11"/>
      <c r="N449" s="11"/>
      <c r="O449" s="11"/>
      <c r="P449" s="11"/>
      <c r="Q449" s="11"/>
    </row>
    <row r="450" spans="1:17" ht="33.75" customHeight="1" thickBot="1">
      <c r="A450" s="6"/>
      <c r="B450" s="12" t="str">
        <f t="shared" ref="B450:C450" si="146">K450</f>
        <v/>
      </c>
      <c r="C450" s="12" t="str">
        <f t="shared" si="146"/>
        <v/>
      </c>
      <c r="D450" s="12" t="str">
        <f>IF(D449="","",IFERROR(INDEX($C$1:$H$2,1,MATCH(3,$C$2:$H$2,0)),""))</f>
        <v/>
      </c>
      <c r="E450" s="12" t="str">
        <f>IF(E449="","",IFERROR(INDEX($C$1:$H$2,1,MATCH(4,$C$2:$H$2,0)),""))</f>
        <v/>
      </c>
      <c r="F450" s="12" t="str">
        <f>IF(F449="","",IFERROR(INDEX($C$1:$H$2,1,MATCH(5,$C$2:$H$2,0)),""))</f>
        <v/>
      </c>
      <c r="G450" s="12" t="str">
        <f>IF(G449="","",IFERROR(INDEX($C$1:$H$2,1,MATCH(6,$C$2:$H$2,0)),""))</f>
        <v/>
      </c>
      <c r="H450" s="12" t="str">
        <f>IF(H449="","",IFERROR(INDEX($C$1:$H$2,1,MATCH(7,$C$2:$H$2,0)),""))</f>
        <v/>
      </c>
      <c r="I450" s="6"/>
      <c r="K450" s="13" t="str">
        <f>IF(B449="","",
IF(IFERROR(INDEX($C$1:$H$2,1,MATCH(1,$C$2:$H$2,0)), "")=$G$1,
    IFERROR( IF(WEEKDAY(B449,1)=$H$2, IF(K449=$G$3,$G$1,""),""),""),
  IFERROR(INDEX($C$1:$H$2,1,MATCH(1,$C$2:$H$2,0)),"")
))</f>
        <v/>
      </c>
      <c r="L450" s="13" t="str">
        <f>IF(C449="","",
IF(IFERROR(INDEX($C$1:$H$2,1,MATCH(2,$C$2:$H$2,0)),"")=$G$1,
IFERROR(IF(WEEKDAY(C449,1)=$H$2,IF(L449=$G$3,$G$1,""),""),""),
IFERROR(INDEX($C$1:$H$2,1,MATCH(2,$C$2:$H$2,0)),"")
))</f>
        <v/>
      </c>
      <c r="M450" s="13"/>
      <c r="N450" s="13"/>
      <c r="O450" s="13"/>
      <c r="P450" s="13"/>
      <c r="Q450" s="13"/>
    </row>
    <row r="451" spans="1:17">
      <c r="A451" s="6"/>
      <c r="B451" s="6"/>
      <c r="C451" s="6"/>
      <c r="D451" s="6"/>
      <c r="E451" s="6"/>
      <c r="F451" s="6"/>
      <c r="G451" s="6"/>
      <c r="H451" s="6"/>
      <c r="I451" s="6"/>
    </row>
    <row r="452" spans="1:17">
      <c r="A452" s="6"/>
      <c r="B452" s="6"/>
      <c r="C452" s="25" t="s">
        <v>15</v>
      </c>
      <c r="D452" s="22" t="s">
        <v>16</v>
      </c>
      <c r="E452" s="22"/>
      <c r="F452" s="22"/>
      <c r="G452" s="22"/>
      <c r="H452" s="22"/>
      <c r="I452" s="6"/>
    </row>
    <row r="453" spans="1:17">
      <c r="A453" s="6"/>
      <c r="B453" s="6"/>
      <c r="C453" s="25"/>
      <c r="D453" s="22"/>
      <c r="E453" s="22"/>
      <c r="F453" s="22"/>
      <c r="G453" s="22"/>
      <c r="H453" s="22"/>
      <c r="I453" s="6"/>
    </row>
    <row r="454" spans="1:17">
      <c r="A454" s="6"/>
      <c r="B454" s="6"/>
      <c r="C454" s="26" t="s">
        <v>17</v>
      </c>
      <c r="D454" s="22" t="s">
        <v>18</v>
      </c>
      <c r="E454" s="22"/>
      <c r="F454" s="22"/>
      <c r="G454" s="22"/>
      <c r="H454" s="22"/>
      <c r="I454" s="6"/>
    </row>
    <row r="455" spans="1:17">
      <c r="A455" s="6"/>
      <c r="B455" s="6"/>
      <c r="C455" s="26"/>
      <c r="D455" s="22"/>
      <c r="E455" s="22"/>
      <c r="F455" s="22"/>
      <c r="G455" s="22"/>
      <c r="H455" s="22"/>
      <c r="I455" s="6"/>
    </row>
    <row r="456" spans="1:17">
      <c r="A456" s="6"/>
      <c r="B456" s="6"/>
      <c r="C456" s="27" t="s">
        <v>19</v>
      </c>
      <c r="D456" s="28" t="s">
        <v>20</v>
      </c>
      <c r="E456" s="28"/>
      <c r="F456" s="28"/>
      <c r="G456" s="28"/>
      <c r="H456" s="28"/>
      <c r="I456" s="6"/>
    </row>
    <row r="457" spans="1:17">
      <c r="A457" s="6"/>
      <c r="B457" s="6"/>
      <c r="C457" s="27"/>
      <c r="D457" s="28"/>
      <c r="E457" s="28"/>
      <c r="F457" s="28"/>
      <c r="G457" s="28"/>
      <c r="H457" s="28"/>
      <c r="I457" s="6"/>
    </row>
    <row r="458" spans="1:17">
      <c r="A458" s="6"/>
      <c r="B458" s="6"/>
      <c r="C458" s="21" t="s">
        <v>21</v>
      </c>
      <c r="D458" s="22" t="s">
        <v>26</v>
      </c>
      <c r="E458" s="22"/>
      <c r="F458" s="22"/>
      <c r="G458" s="22"/>
      <c r="H458" s="22"/>
      <c r="I458" s="6"/>
    </row>
    <row r="459" spans="1:17">
      <c r="A459" s="6"/>
      <c r="B459" s="6"/>
      <c r="C459" s="21"/>
      <c r="D459" s="22"/>
      <c r="E459" s="22"/>
      <c r="F459" s="22"/>
      <c r="G459" s="22"/>
      <c r="H459" s="22"/>
      <c r="I459" s="6"/>
    </row>
    <row r="460" spans="1:17" ht="13.5" customHeight="1">
      <c r="A460" s="6"/>
      <c r="B460" s="6"/>
      <c r="C460" s="22" t="s">
        <v>23</v>
      </c>
      <c r="D460" s="22"/>
      <c r="E460" s="22"/>
      <c r="F460" s="22"/>
      <c r="G460" s="22"/>
      <c r="H460" s="22"/>
      <c r="I460" s="6"/>
    </row>
    <row r="461" spans="1:17" ht="20.25" customHeight="1">
      <c r="A461" s="6"/>
      <c r="C461" s="22"/>
      <c r="D461" s="22"/>
      <c r="E461" s="22"/>
      <c r="F461" s="22"/>
      <c r="G461" s="22"/>
      <c r="H461" s="22"/>
      <c r="I461" s="6"/>
    </row>
    <row r="462" spans="1:17" ht="17.25">
      <c r="A462" s="6"/>
      <c r="B462" s="23"/>
      <c r="C462" s="23"/>
      <c r="D462" s="23"/>
      <c r="E462" s="23"/>
      <c r="F462" s="23"/>
      <c r="G462" s="23"/>
      <c r="H462" s="23"/>
      <c r="I462" s="6"/>
    </row>
    <row r="463" spans="1:17" ht="18">
      <c r="A463" s="6"/>
      <c r="B463" s="24" t="s">
        <v>24</v>
      </c>
      <c r="C463" s="24"/>
      <c r="D463" s="24"/>
      <c r="E463" s="24"/>
      <c r="F463" s="24"/>
      <c r="G463" s="24"/>
      <c r="H463" s="24"/>
      <c r="I463" s="6"/>
    </row>
    <row r="464" spans="1:17" ht="18">
      <c r="A464" s="6"/>
      <c r="B464" s="24" t="s">
        <v>25</v>
      </c>
      <c r="C464" s="24"/>
      <c r="D464" s="24"/>
      <c r="E464" s="24"/>
      <c r="F464" s="24"/>
      <c r="G464" s="24"/>
      <c r="H464" s="24"/>
      <c r="I464" s="6"/>
    </row>
    <row r="465" spans="1:17">
      <c r="A465" s="6"/>
      <c r="B465" s="20"/>
      <c r="C465" s="20"/>
      <c r="D465" s="20"/>
      <c r="E465" s="20"/>
      <c r="F465" s="20"/>
      <c r="G465" s="20"/>
      <c r="H465" s="20"/>
      <c r="I465" s="6"/>
    </row>
    <row r="466" spans="1:17" ht="7.5" customHeight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>
      <c r="A467" s="6"/>
      <c r="B467" s="29" t="s">
        <v>5</v>
      </c>
      <c r="C467" s="29"/>
      <c r="D467" s="29"/>
      <c r="E467" s="29"/>
      <c r="F467" s="29"/>
      <c r="G467" s="29"/>
      <c r="H467" s="29"/>
      <c r="I467" s="6"/>
      <c r="K467" s="4">
        <f>DATE(L425,L426+1,1)</f>
        <v>46419</v>
      </c>
      <c r="L467" s="1">
        <f>YEAR(K467)</f>
        <v>2027</v>
      </c>
    </row>
    <row r="468" spans="1:17">
      <c r="A468" s="6"/>
      <c r="B468" s="29"/>
      <c r="C468" s="29"/>
      <c r="D468" s="29"/>
      <c r="E468" s="29"/>
      <c r="F468" s="29"/>
      <c r="G468" s="29"/>
      <c r="H468" s="29"/>
      <c r="I468" s="6"/>
      <c r="L468" s="1">
        <f>MONTH(K467)</f>
        <v>2</v>
      </c>
    </row>
    <row r="469" spans="1:17">
      <c r="A469" s="6"/>
      <c r="B469" s="29"/>
      <c r="C469" s="29"/>
      <c r="D469" s="29"/>
      <c r="E469" s="29"/>
      <c r="F469" s="29"/>
      <c r="G469" s="29"/>
      <c r="H469" s="29"/>
      <c r="I469" s="6"/>
    </row>
    <row r="470" spans="1:17" ht="7.5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thickTop="1">
      <c r="A471" s="6"/>
      <c r="B471" s="6"/>
      <c r="C471" s="6"/>
      <c r="D471" s="6"/>
      <c r="E471" s="6"/>
      <c r="F471" s="6"/>
      <c r="G471" s="30" t="str">
        <f>$B$1</f>
        <v>地区２２</v>
      </c>
      <c r="H471" s="31"/>
      <c r="I471" s="6"/>
    </row>
    <row r="472" spans="1:17" ht="14.25" thickBot="1">
      <c r="A472" s="6"/>
      <c r="B472" s="6"/>
      <c r="C472" s="6"/>
      <c r="D472" s="6"/>
      <c r="E472" s="6"/>
      <c r="F472" s="6"/>
      <c r="G472" s="32"/>
      <c r="H472" s="33"/>
      <c r="I472" s="6"/>
    </row>
    <row r="473" spans="1:17" ht="15.75" customHeight="1" thickTop="1">
      <c r="A473" s="34">
        <f>K467</f>
        <v>46419</v>
      </c>
      <c r="B473" s="34"/>
      <c r="C473" s="35">
        <f>L467</f>
        <v>2027</v>
      </c>
      <c r="D473" s="36" t="str">
        <f>$K$3</f>
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</c>
      <c r="E473" s="37"/>
      <c r="F473" s="37"/>
      <c r="G473" s="37"/>
      <c r="H473" s="38"/>
      <c r="I473" s="6"/>
    </row>
    <row r="474" spans="1:17" ht="15.75" customHeight="1">
      <c r="A474" s="34"/>
      <c r="B474" s="34"/>
      <c r="C474" s="35"/>
      <c r="D474" s="39"/>
      <c r="E474" s="40"/>
      <c r="F474" s="40"/>
      <c r="G474" s="40"/>
      <c r="H474" s="41"/>
      <c r="I474" s="6"/>
    </row>
    <row r="475" spans="1:17" ht="15.75" customHeight="1">
      <c r="A475" s="6"/>
      <c r="B475" s="45" t="str">
        <f>DBCS(L468)</f>
        <v>２</v>
      </c>
      <c r="C475" s="46" t="s">
        <v>6</v>
      </c>
      <c r="D475" s="39"/>
      <c r="E475" s="40"/>
      <c r="F475" s="40"/>
      <c r="G475" s="40"/>
      <c r="H475" s="41"/>
      <c r="I475" s="6"/>
    </row>
    <row r="476" spans="1:17" ht="15.75" customHeight="1">
      <c r="A476" s="6"/>
      <c r="B476" s="45"/>
      <c r="C476" s="46"/>
      <c r="D476" s="39"/>
      <c r="E476" s="40"/>
      <c r="F476" s="40"/>
      <c r="G476" s="40"/>
      <c r="H476" s="41"/>
      <c r="I476" s="6"/>
    </row>
    <row r="477" spans="1:17" ht="15.75" customHeight="1">
      <c r="A477" s="6"/>
      <c r="B477" s="45"/>
      <c r="C477" s="46"/>
      <c r="D477" s="39"/>
      <c r="E477" s="40"/>
      <c r="F477" s="40"/>
      <c r="G477" s="40"/>
      <c r="H477" s="41"/>
      <c r="I477" s="6"/>
    </row>
    <row r="478" spans="1:17" ht="15.75" customHeight="1" thickBot="1">
      <c r="A478" s="6"/>
      <c r="B478" s="45"/>
      <c r="C478" s="46"/>
      <c r="D478" s="42"/>
      <c r="E478" s="43"/>
      <c r="F478" s="43"/>
      <c r="G478" s="43"/>
      <c r="H478" s="44"/>
      <c r="I478" s="6"/>
    </row>
    <row r="479" spans="1:17" ht="15" thickTop="1" thickBot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customHeight="1" thickBot="1">
      <c r="A480" s="6"/>
      <c r="B480" s="8" t="s">
        <v>7</v>
      </c>
      <c r="C480" s="9" t="s">
        <v>8</v>
      </c>
      <c r="D480" s="9" t="s">
        <v>9</v>
      </c>
      <c r="E480" s="9" t="s">
        <v>10</v>
      </c>
      <c r="F480" s="9" t="s">
        <v>11</v>
      </c>
      <c r="G480" s="9" t="s">
        <v>12</v>
      </c>
      <c r="H480" s="9" t="s">
        <v>13</v>
      </c>
      <c r="I480" s="6"/>
      <c r="K480" s="1" t="s">
        <v>14</v>
      </c>
      <c r="L480" s="1" t="s">
        <v>8</v>
      </c>
      <c r="M480" s="1" t="s">
        <v>9</v>
      </c>
      <c r="N480" s="1" t="s">
        <v>10</v>
      </c>
      <c r="O480" s="1" t="s">
        <v>11</v>
      </c>
      <c r="P480" s="1" t="s">
        <v>12</v>
      </c>
      <c r="Q480" s="1" t="s">
        <v>13</v>
      </c>
    </row>
    <row r="481" spans="1:17" ht="33.75" customHeight="1">
      <c r="A481" s="6"/>
      <c r="B481" s="10" t="str">
        <f>IF(A473-(WEEKDAY(A473)-1)&lt;K467,"",A473-(WEEKDAY(A473)-1))</f>
        <v/>
      </c>
      <c r="C481" s="10">
        <f>IF(A473-(WEEKDAY(A473)-2)&lt;K467,"",A473-(WEEKDAY(A473)-2))</f>
        <v>46419</v>
      </c>
      <c r="D481" s="10">
        <f>IF(A473-(WEEKDAY(A473)-3)&lt;K467,"",A473-(WEEKDAY(A473)-3))</f>
        <v>46420</v>
      </c>
      <c r="E481" s="10">
        <f>IF(A473-(WEEKDAY(A473)-4)&lt;K467,"",A473-(WEEKDAY(A473)-4))</f>
        <v>46421</v>
      </c>
      <c r="F481" s="10">
        <f>IF(A473-(WEEKDAY(A473)-5)&lt;K467,"",A473-(WEEKDAY(A473)-5))</f>
        <v>46422</v>
      </c>
      <c r="G481" s="10">
        <f>IF(A473-(WEEKDAY(A473)-6)&lt;K467,"",A473-(WEEKDAY(A473)-6))</f>
        <v>46423</v>
      </c>
      <c r="H481" s="10">
        <f>IF(A473-(WEEKDAY(A473)-7)&lt;K467,"",A473-(WEEKDAY(A473)-7))</f>
        <v>46424</v>
      </c>
      <c r="I481" s="6"/>
      <c r="K481" s="11" t="str">
        <f>IFERROR(IF(MOD(DAY(B481),7)=0,QUOTIENT(DAY(B481),7),QUOTIENT(DAY(B481),7)+1),"")</f>
        <v/>
      </c>
      <c r="L481" s="11">
        <f t="shared" ref="L481:Q481" si="147">IFERROR(IF(MOD(DAY(C481),7)=0,QUOTIENT(DAY(C481),7),QUOTIENT(DAY(C481),7)+1),"")</f>
        <v>1</v>
      </c>
      <c r="M481" s="11">
        <f t="shared" si="147"/>
        <v>1</v>
      </c>
      <c r="N481" s="11">
        <f t="shared" si="147"/>
        <v>1</v>
      </c>
      <c r="O481" s="11">
        <f t="shared" si="147"/>
        <v>1</v>
      </c>
      <c r="P481" s="11">
        <f t="shared" si="147"/>
        <v>1</v>
      </c>
      <c r="Q481" s="11">
        <f t="shared" si="147"/>
        <v>1</v>
      </c>
    </row>
    <row r="482" spans="1:17" ht="33.75" customHeight="1" thickBot="1">
      <c r="A482" s="6"/>
      <c r="B482" s="12" t="str">
        <f>K482</f>
        <v/>
      </c>
      <c r="C482" s="12" t="str">
        <f t="shared" ref="C482:H482" si="148">L482</f>
        <v>紙・衣</v>
      </c>
      <c r="D482" s="12" t="str">
        <f t="shared" si="148"/>
        <v/>
      </c>
      <c r="E482" s="12" t="str">
        <f t="shared" si="148"/>
        <v>燃</v>
      </c>
      <c r="F482" s="12" t="str">
        <f t="shared" si="148"/>
        <v>び</v>
      </c>
      <c r="G482" s="12" t="str">
        <f t="shared" si="148"/>
        <v/>
      </c>
      <c r="H482" s="12" t="str">
        <f t="shared" si="148"/>
        <v>燃</v>
      </c>
      <c r="I482" s="6"/>
      <c r="K482" s="13" t="str">
        <f>IF(B481="","",
IF(IFERROR(INDEX($C$1:$H$2,1,MATCH(1,$C$2:$H$2,0)), "")=$G$1,
    IFERROR( IF(WEEKDAY(B481,1)=$H$2, IF(K481=$G$3,$G$1,""),""),""),
  IFERROR(INDEX($C$1:$H$2,1,MATCH(1,$C$2:$H$2,0)),"")
))</f>
        <v/>
      </c>
      <c r="L482" s="13" t="str">
        <f>IF(C481="","",
IF(IFERROR(INDEX($C$1:$H$2,1,MATCH(2,$C$2:$H$2,0)),"")=$G$1,
IFERROR(IF(WEEKDAY(C481,1)=$H$2,IF(L481=$G$3,$G$1,""),""),""),
IFERROR(INDEX($C$1:$H$2,1,MATCH(2,$C$2:$H$2,0)),"")
))</f>
        <v>紙・衣</v>
      </c>
      <c r="M482" s="13" t="str">
        <f>IF(D481="","",
IF(IFERROR(INDEX($C$1:$H$2,1,MATCH(3,$C$2:$H$2,0)),"")=$G$1,
IFERROR(IF(WEEKDAY(D481,1)=$H$2,IF(M481=$G$3,$G$1,""),""),""),
IFERROR(INDEX($C$1:$H$2,1,MATCH(3,$C$2:$H$2,0)),"")
))</f>
        <v/>
      </c>
      <c r="N482" s="13" t="str">
        <f>IF(E481="","",
IF(IFERROR(INDEX($C$1:$H$2,1,MATCH(4,$C$2:$H$2,0)),"")=$G$1,
IFERROR(IF(WEEKDAY(E481,1)=$H$2,IF(N481=$G$3,$G$1,""),""),""),
IFERROR(INDEX($C$1:$H$2,1,MATCH(4,$C$2:$H$2,0)),"")
))</f>
        <v>燃</v>
      </c>
      <c r="O482" s="13" t="str">
        <f>IF(F481="","",
IF(IFERROR(INDEX($C$1:$H$2,1,MATCH(5,$C$2:$H$2,0)),"")=$G$1,
IFERROR(IF(WEEKDAY(F481,1)=$H$2,IF(O481=$G$3,$G$1,""),""),""),
IFERROR(INDEX($C$1:$H$2,1,MATCH(5,$C$2:$H$2,0)),"")
))</f>
        <v>び</v>
      </c>
      <c r="P482" s="13" t="str">
        <f>IF(G481="","",
IF(IFERROR(INDEX($C$1:$H$2,1,MATCH(6,$C$2:$H$2,0)),"")=$G$1,
IFERROR(IF(WEEKDAY(G481,1)=$H$2,IF(P481=$G$3,$G$1,""),""),""),
IFERROR(INDEX($C$1:$H$2,1,MATCH(6,$C$2:$H$2,0)),"")
))</f>
        <v/>
      </c>
      <c r="Q482" s="13" t="str">
        <f>IF(H481="","",
IF(IFERROR(INDEX($C$1:$H$2,1,MATCH(7,$C$2:$H$2,0)),"")=$G$1,
IFERROR(IF(WEEKDAY(H481,1)=$H$2,IF(Q481=$G$3,$G$1,""),""),""),
IFERROR(INDEX($C$1:$H$2,1,MATCH(7,$C$2:$H$2,0)),"")
))</f>
        <v>燃</v>
      </c>
    </row>
    <row r="483" spans="1:17" ht="33.75" customHeight="1">
      <c r="A483" s="6"/>
      <c r="B483" s="10">
        <f>H481+1</f>
        <v>46425</v>
      </c>
      <c r="C483" s="10">
        <f>B483+1</f>
        <v>46426</v>
      </c>
      <c r="D483" s="10">
        <f t="shared" ref="D483:H483" si="149">C483+1</f>
        <v>46427</v>
      </c>
      <c r="E483" s="10">
        <f t="shared" si="149"/>
        <v>46428</v>
      </c>
      <c r="F483" s="10">
        <f t="shared" si="149"/>
        <v>46429</v>
      </c>
      <c r="G483" s="10">
        <f t="shared" si="149"/>
        <v>46430</v>
      </c>
      <c r="H483" s="10">
        <f t="shared" si="149"/>
        <v>46431</v>
      </c>
      <c r="I483" s="6"/>
      <c r="K483" s="11">
        <f t="shared" ref="K483:Q483" si="150">IFERROR(IF(MOD(DAY(B483),7)=0,QUOTIENT(DAY(B483),7),QUOTIENT(DAY(B483),7)+1),"")</f>
        <v>1</v>
      </c>
      <c r="L483" s="11">
        <f t="shared" si="150"/>
        <v>2</v>
      </c>
      <c r="M483" s="11">
        <f t="shared" si="150"/>
        <v>2</v>
      </c>
      <c r="N483" s="11">
        <f t="shared" si="150"/>
        <v>2</v>
      </c>
      <c r="O483" s="11">
        <f t="shared" si="150"/>
        <v>2</v>
      </c>
      <c r="P483" s="11">
        <f t="shared" si="150"/>
        <v>2</v>
      </c>
      <c r="Q483" s="11">
        <f t="shared" si="150"/>
        <v>2</v>
      </c>
    </row>
    <row r="484" spans="1:17" ht="33.75" customHeight="1" thickBot="1">
      <c r="A484" s="6"/>
      <c r="B484" s="12" t="str">
        <f t="shared" ref="B484:H484" si="151">K484</f>
        <v/>
      </c>
      <c r="C484" s="12" t="str">
        <f t="shared" si="151"/>
        <v>紙・衣</v>
      </c>
      <c r="D484" s="12" t="str">
        <f t="shared" si="151"/>
        <v>小・危</v>
      </c>
      <c r="E484" s="12" t="str">
        <f t="shared" si="151"/>
        <v>燃</v>
      </c>
      <c r="F484" s="12" t="str">
        <f t="shared" si="151"/>
        <v>び</v>
      </c>
      <c r="G484" s="12" t="str">
        <f t="shared" si="151"/>
        <v/>
      </c>
      <c r="H484" s="12" t="str">
        <f t="shared" si="151"/>
        <v>燃</v>
      </c>
      <c r="I484" s="6"/>
      <c r="K484" s="13" t="str">
        <f>IF(B483="","",
IF(IFERROR(INDEX($C$1:$H$2,1,MATCH(1,$C$2:$H$2,0)), "")=$G$1,
    IFERROR( IF(WEEKDAY(B483,1)=$H$2, IF(K483=$G$3,$G$1,""),""),""),
  IFERROR(INDEX($C$1:$H$2,1,MATCH(1,$C$2:$H$2,0)),"")
))</f>
        <v/>
      </c>
      <c r="L484" s="13" t="str">
        <f>IF(C483="","",
IF(IFERROR(INDEX($C$1:$H$2,1,MATCH(2,$C$2:$H$2,0)),"")=$G$1,
IFERROR(IF(WEEKDAY(C483,1)=$H$2,IF(L483=$G$3,$G$1,""),""),""),
IFERROR(INDEX($C$1:$H$2,1,MATCH(2,$C$2:$H$2,0)),"")
))</f>
        <v>紙・衣</v>
      </c>
      <c r="M484" s="13" t="str">
        <f>IF(D483="","",
IF(IFERROR(INDEX($C$1:$H$2,1,MATCH(3,$C$2:$H$2,0)),"")=$G$1,
IFERROR(IF(WEEKDAY(D483,1)=$H$2,IF(M483=$G$3,$G$1,""),""),""),
IFERROR(INDEX($C$1:$H$2,1,MATCH(3,$C$2:$H$2,0)),"")
))</f>
        <v>小・危</v>
      </c>
      <c r="N484" s="13" t="str">
        <f>IF(E483="","",
IF(IFERROR(INDEX($C$1:$H$2,1,MATCH(4,$C$2:$H$2,0)),"")=$G$1,
IFERROR(IF(WEEKDAY(E483,1)=$H$2,IF(N483=$G$3,$G$1,""),""),""),
IFERROR(INDEX($C$1:$H$2,1,MATCH(4,$C$2:$H$2,0)),"")
))</f>
        <v>燃</v>
      </c>
      <c r="O484" s="13" t="str">
        <f>IF(F483="","",
IF(IFERROR(INDEX($C$1:$H$2,1,MATCH(5,$C$2:$H$2,0)),"")=$G$1,
IFERROR(IF(WEEKDAY(F483,1)=$H$2,IF(O483=$G$3,$G$1,""),""),""),
IFERROR(INDEX($C$1:$H$2,1,MATCH(5,$C$2:$H$2,0)),"")
))</f>
        <v>び</v>
      </c>
      <c r="P484" s="13" t="str">
        <f>IF(G483="","",
IF(IFERROR(INDEX($C$1:$H$2,1,MATCH(6,$C$2:$H$2,0)),"")=$G$1,
IFERROR(IF(WEEKDAY(G483,1)=$H$2,IF(P483=$G$3,$G$1,""),""),""),
IFERROR(INDEX($C$1:$H$2,1,MATCH(6,$C$2:$H$2,0)),"")
))</f>
        <v/>
      </c>
      <c r="Q484" s="13" t="str">
        <f>IF(H483="","",
IF(IFERROR(INDEX($C$1:$H$2,1,MATCH(7,$C$2:$H$2,0)),"")=$G$1,
IFERROR(IF(WEEKDAY(H483,1)=$H$2,IF(Q483=$G$3,$G$1,""),""),""),
IFERROR(INDEX($C$1:$H$2,1,MATCH(7,$C$2:$H$2,0)),"")
))</f>
        <v>燃</v>
      </c>
    </row>
    <row r="485" spans="1:17" ht="33.75" customHeight="1">
      <c r="A485" s="6"/>
      <c r="B485" s="10">
        <f>B483+7</f>
        <v>46432</v>
      </c>
      <c r="C485" s="10">
        <f t="shared" ref="C485:H485" si="152">C483+7</f>
        <v>46433</v>
      </c>
      <c r="D485" s="10">
        <f t="shared" si="152"/>
        <v>46434</v>
      </c>
      <c r="E485" s="10">
        <f t="shared" si="152"/>
        <v>46435</v>
      </c>
      <c r="F485" s="10">
        <f t="shared" si="152"/>
        <v>46436</v>
      </c>
      <c r="G485" s="10">
        <f t="shared" si="152"/>
        <v>46437</v>
      </c>
      <c r="H485" s="10">
        <f t="shared" si="152"/>
        <v>46438</v>
      </c>
      <c r="I485" s="6"/>
      <c r="K485" s="11">
        <f t="shared" ref="K485:Q485" si="153">IFERROR(IF(MOD(DAY(B485),7)=0,QUOTIENT(DAY(B485),7),QUOTIENT(DAY(B485),7)+1),"")</f>
        <v>2</v>
      </c>
      <c r="L485" s="11">
        <f t="shared" si="153"/>
        <v>3</v>
      </c>
      <c r="M485" s="11">
        <f t="shared" si="153"/>
        <v>3</v>
      </c>
      <c r="N485" s="11">
        <f t="shared" si="153"/>
        <v>3</v>
      </c>
      <c r="O485" s="11">
        <f t="shared" si="153"/>
        <v>3</v>
      </c>
      <c r="P485" s="11">
        <f t="shared" si="153"/>
        <v>3</v>
      </c>
      <c r="Q485" s="11">
        <f t="shared" si="153"/>
        <v>3</v>
      </c>
    </row>
    <row r="486" spans="1:17" ht="33.75" customHeight="1" thickBot="1">
      <c r="A486" s="6"/>
      <c r="B486" s="12" t="str">
        <f t="shared" ref="B486:H486" si="154">K486</f>
        <v/>
      </c>
      <c r="C486" s="12" t="str">
        <f t="shared" si="154"/>
        <v>紙・衣</v>
      </c>
      <c r="D486" s="12" t="str">
        <f t="shared" si="154"/>
        <v/>
      </c>
      <c r="E486" s="12" t="str">
        <f t="shared" si="154"/>
        <v>燃</v>
      </c>
      <c r="F486" s="12" t="str">
        <f t="shared" si="154"/>
        <v>び</v>
      </c>
      <c r="G486" s="12" t="str">
        <f t="shared" si="154"/>
        <v/>
      </c>
      <c r="H486" s="12" t="str">
        <f t="shared" si="154"/>
        <v>燃</v>
      </c>
      <c r="I486" s="6"/>
      <c r="K486" s="13" t="str">
        <f>IF(B485="","",
IF(IFERROR(INDEX($C$1:$H$2,1,MATCH(1,$C$2:$H$2,0)), "")=$G$1,
    IFERROR( IF(WEEKDAY(B485,1)=$H$2, IF(K485=$G$3,$G$1,""),""),""),
  IFERROR(INDEX($C$1:$H$2,1,MATCH(1,$C$2:$H$2,0)),"")
))</f>
        <v/>
      </c>
      <c r="L486" s="13" t="str">
        <f>IF(C485="","",
IF(IFERROR(INDEX($C$1:$H$2,1,MATCH(2,$C$2:$H$2,0)),"")=$G$1,
IFERROR(IF(WEEKDAY(C485,1)=$H$2,IF(L485=$G$3,$G$1,""),""),""),
IFERROR(INDEX($C$1:$H$2,1,MATCH(2,$C$2:$H$2,0)),"")
))</f>
        <v>紙・衣</v>
      </c>
      <c r="M486" s="13" t="str">
        <f>IF(D485="","",
IF(IFERROR(INDEX($C$1:$H$2,1,MATCH(3,$C$2:$H$2,0)),"")=$G$1,
IFERROR(IF(WEEKDAY(D485,1)=$H$2,IF(M485=$G$3,$G$1,""),""),""),
IFERROR(INDEX($C$1:$H$2,1,MATCH(3,$C$2:$H$2,0)),"")
))</f>
        <v/>
      </c>
      <c r="N486" s="13" t="str">
        <f>IF(E485="","",
IF(IFERROR(INDEX($C$1:$H$2,1,MATCH(4,$C$2:$H$2,0)),"")=$G$1,
IFERROR(IF(WEEKDAY(E485,1)=$H$2,IF(N485=$G$3,$G$1,""),""),""),
IFERROR(INDEX($C$1:$H$2,1,MATCH(4,$C$2:$H$2,0)),"")
))</f>
        <v>燃</v>
      </c>
      <c r="O486" s="13" t="str">
        <f>IF(F485="","",
IF(IFERROR(INDEX($C$1:$H$2,1,MATCH(5,$C$2:$H$2,0)),"")=$G$1,
IFERROR(IF(WEEKDAY(F485,1)=$H$2,IF(O485=$G$3,$G$1,""),""),""),
IFERROR(INDEX($C$1:$H$2,1,MATCH(5,$C$2:$H$2,0)),"")
))</f>
        <v>び</v>
      </c>
      <c r="P486" s="13" t="str">
        <f>IF(G485="","",
IF(IFERROR(INDEX($C$1:$H$2,1,MATCH(6,$C$2:$H$2,0)),"")=$G$1,
IFERROR(IF(WEEKDAY(G485,1)=$H$2,IF(P485=$G$3,$G$1,""),""),""),
IFERROR(INDEX($C$1:$H$2,1,MATCH(6,$C$2:$H$2,0)),"")
))</f>
        <v/>
      </c>
      <c r="Q486" s="13" t="str">
        <f>IF(H485="","",
IF(IFERROR(INDEX($C$1:$H$2,1,MATCH(7,$C$2:$H$2,0)),"")=$G$1,
IFERROR(IF(WEEKDAY(H485,1)=$H$2,IF(Q485=$G$3,$G$1,""),""),""),
IFERROR(INDEX($C$1:$H$2,1,MATCH(7,$C$2:$H$2,0)),"")
))</f>
        <v>燃</v>
      </c>
    </row>
    <row r="487" spans="1:17" ht="33.75" customHeight="1">
      <c r="A487" s="6"/>
      <c r="B487" s="10">
        <f>B485+7</f>
        <v>46439</v>
      </c>
      <c r="C487" s="10">
        <f t="shared" ref="C487:H487" si="155">C485+7</f>
        <v>46440</v>
      </c>
      <c r="D487" s="10">
        <f t="shared" si="155"/>
        <v>46441</v>
      </c>
      <c r="E487" s="10">
        <f t="shared" si="155"/>
        <v>46442</v>
      </c>
      <c r="F487" s="10">
        <f t="shared" si="155"/>
        <v>46443</v>
      </c>
      <c r="G487" s="10">
        <f t="shared" si="155"/>
        <v>46444</v>
      </c>
      <c r="H487" s="10">
        <f t="shared" si="155"/>
        <v>46445</v>
      </c>
      <c r="I487" s="6"/>
      <c r="K487" s="11">
        <f t="shared" ref="K487:Q487" si="156">IFERROR(IF(MOD(DAY(B487),7)=0,QUOTIENT(DAY(B487),7),QUOTIENT(DAY(B487),7)+1),"")</f>
        <v>3</v>
      </c>
      <c r="L487" s="11">
        <f t="shared" si="156"/>
        <v>4</v>
      </c>
      <c r="M487" s="11">
        <f t="shared" si="156"/>
        <v>4</v>
      </c>
      <c r="N487" s="11">
        <f t="shared" si="156"/>
        <v>4</v>
      </c>
      <c r="O487" s="11">
        <f t="shared" si="156"/>
        <v>4</v>
      </c>
      <c r="P487" s="11">
        <f t="shared" si="156"/>
        <v>4</v>
      </c>
      <c r="Q487" s="11">
        <f t="shared" si="156"/>
        <v>4</v>
      </c>
    </row>
    <row r="488" spans="1:17" ht="33.75" customHeight="1" thickBot="1">
      <c r="A488" s="6"/>
      <c r="B488" s="12" t="str">
        <f t="shared" ref="B488:H488" si="157">K488</f>
        <v/>
      </c>
      <c r="C488" s="12" t="str">
        <f t="shared" si="157"/>
        <v>紙・衣</v>
      </c>
      <c r="D488" s="12" t="str">
        <f t="shared" si="157"/>
        <v/>
      </c>
      <c r="E488" s="12" t="str">
        <f t="shared" si="157"/>
        <v>燃</v>
      </c>
      <c r="F488" s="12" t="str">
        <f t="shared" si="157"/>
        <v>び</v>
      </c>
      <c r="G488" s="12" t="str">
        <f t="shared" si="157"/>
        <v/>
      </c>
      <c r="H488" s="12" t="str">
        <f t="shared" si="157"/>
        <v>燃</v>
      </c>
      <c r="I488" s="6"/>
      <c r="K488" s="13" t="str">
        <f>IF(B487="","",
IF(IFERROR(INDEX($C$1:$H$2,1,MATCH(1,$C$2:$H$2,0)), "")=$G$1,
    IFERROR( IF(WEEKDAY(B487,1)=$H$2, IF(K487=$G$3,$G$1,""),""),""),
  IFERROR(INDEX($C$1:$H$2,1,MATCH(1,$C$2:$H$2,0)),"")
))</f>
        <v/>
      </c>
      <c r="L488" s="13" t="str">
        <f>IF(C487="","",
IF(IFERROR(INDEX($C$1:$H$2,1,MATCH(2,$C$2:$H$2,0)),"")=$G$1,
IFERROR(IF(WEEKDAY(C487,1)=$H$2,IF(L487=$G$3,$G$1,""),""),""),
IFERROR(INDEX($C$1:$H$2,1,MATCH(2,$C$2:$H$2,0)),"")
))</f>
        <v>紙・衣</v>
      </c>
      <c r="M488" s="13" t="str">
        <f>IF(D487="","",
IF(IFERROR(INDEX($C$1:$H$2,1,MATCH(3,$C$2:$H$2,0)),"")=$G$1,
IFERROR(IF(WEEKDAY(D487,1)=$H$2,IF(M487=$G$3,$G$1,""),""),""),
IFERROR(INDEX($C$1:$H$2,1,MATCH(3,$C$2:$H$2,0)),"")
))</f>
        <v/>
      </c>
      <c r="N488" s="13" t="str">
        <f>IF(E487="","",
IF(IFERROR(INDEX($C$1:$H$2,1,MATCH(4,$C$2:$H$2,0)),"")=$G$1,
IFERROR(IF(WEEKDAY(E487,1)=$H$2,IF(N487=$G$3,$G$1,""),""),""),
IFERROR(INDEX($C$1:$H$2,1,MATCH(4,$C$2:$H$2,0)),"")
))</f>
        <v>燃</v>
      </c>
      <c r="O488" s="13" t="str">
        <f>IF(F487="","",
IF(IFERROR(INDEX($C$1:$H$2,1,MATCH(5,$C$2:$H$2,0)),"")=$G$1,
IFERROR(IF(WEEKDAY(F487,1)=$H$2,IF(O487=$G$3,$G$1,""),""),""),
IFERROR(INDEX($C$1:$H$2,1,MATCH(5,$C$2:$H$2,0)),"")
))</f>
        <v>び</v>
      </c>
      <c r="P488" s="13" t="str">
        <f>IF(G487="","",
IF(IFERROR(INDEX($C$1:$H$2,1,MATCH(6,$C$2:$H$2,0)),"")=$G$1,
IFERROR(IF(WEEKDAY(G487,1)=$H$2,IF(P487=$G$3,$G$1,""),""),""),
IFERROR(INDEX($C$1:$H$2,1,MATCH(6,$C$2:$H$2,0)),"")
))</f>
        <v/>
      </c>
      <c r="Q488" s="13" t="str">
        <f>IF(H487="","",
IF(IFERROR(INDEX($C$1:$H$2,1,MATCH(7,$C$2:$H$2,0)),"")=$G$1,
IFERROR(IF(WEEKDAY(H487,1)=$H$2,IF(Q487=$G$3,$G$1,""),""),""),
IFERROR(INDEX($C$1:$H$2,1,MATCH(7,$C$2:$H$2,0)),"")
))</f>
        <v>燃</v>
      </c>
    </row>
    <row r="489" spans="1:17" ht="33.75" customHeight="1">
      <c r="A489" s="6"/>
      <c r="B489" s="10">
        <f>IFERROR(IF(B487+7&lt;DATE(L467,L468+1,1),B487+7,""),"")</f>
        <v>46446</v>
      </c>
      <c r="C489" s="10" t="str">
        <f>IFERROR(IF(C487+7&lt;DATE(L467,L468+1,1),C487+7,""),"")</f>
        <v/>
      </c>
      <c r="D489" s="10" t="str">
        <f>IFERROR(IF(D487+7&lt;DATE(L467,L468+1,1),D487+7,""),"")</f>
        <v/>
      </c>
      <c r="E489" s="10" t="str">
        <f>IFERROR(IF(E487+7&lt;DATE(L467,L468+1,1),E487+7,""),"")</f>
        <v/>
      </c>
      <c r="F489" s="10" t="str">
        <f>IFERROR(IF(F487+7&lt;DATE(L467,L468+1,1),F487+7,""),"")</f>
        <v/>
      </c>
      <c r="G489" s="10" t="str">
        <f>IFERROR(IF(G487+7&lt;DATE(L467,L468+1,1),G487+7,""),"")</f>
        <v/>
      </c>
      <c r="H489" s="10" t="str">
        <f>IFERROR(IF(H487+7&lt;DATE(L467,L468+1,1),H487+7,""),"")</f>
        <v/>
      </c>
      <c r="I489" s="6"/>
      <c r="K489" s="11">
        <f>IFERROR(IF(MOD(DAY(B489),7)=0,QUOTIENT(DAY(B489),7),QUOTIENT(DAY(B489),7)+1),"")</f>
        <v>4</v>
      </c>
      <c r="L489" s="11" t="str">
        <f>IFERROR(IF(MOD(DAY(C489),7)=0,QUOTIENT(DAY(C489),7),QUOTIENT(DAY(C489),7)+1),"")</f>
        <v/>
      </c>
      <c r="M489" s="11" t="str">
        <f t="shared" ref="M489:Q489" si="158">IFERROR(IF(MOD(DAY(D489),7)=0,QUOTIENT(DAY(D489),7),QUOTIENT(DAY(D489),7)+1),"")</f>
        <v/>
      </c>
      <c r="N489" s="11" t="str">
        <f t="shared" si="158"/>
        <v/>
      </c>
      <c r="O489" s="11" t="str">
        <f t="shared" si="158"/>
        <v/>
      </c>
      <c r="P489" s="11" t="str">
        <f t="shared" si="158"/>
        <v/>
      </c>
      <c r="Q489" s="11" t="str">
        <f t="shared" si="158"/>
        <v/>
      </c>
    </row>
    <row r="490" spans="1:17" ht="33.75" customHeight="1" thickBot="1">
      <c r="A490" s="6"/>
      <c r="B490" s="12" t="str">
        <f t="shared" ref="B490:H490" si="159">K490</f>
        <v/>
      </c>
      <c r="C490" s="12" t="str">
        <f t="shared" si="159"/>
        <v/>
      </c>
      <c r="D490" s="12" t="str">
        <f t="shared" si="159"/>
        <v/>
      </c>
      <c r="E490" s="12" t="str">
        <f t="shared" si="159"/>
        <v/>
      </c>
      <c r="F490" s="12" t="str">
        <f t="shared" si="159"/>
        <v/>
      </c>
      <c r="G490" s="12" t="str">
        <f t="shared" si="159"/>
        <v/>
      </c>
      <c r="H490" s="12" t="str">
        <f t="shared" si="159"/>
        <v/>
      </c>
      <c r="I490" s="6"/>
      <c r="K490" s="13" t="str">
        <f>IF(B489="","",
IF(IFERROR(INDEX($C$1:$H$2,1,MATCH(1,$C$2:$H$2,0)), "")=$G$1,
    IFERROR( IF(WEEKDAY(B489,1)=$H$2, IF(K489=$G$3,$G$1,""),""),""),
  IFERROR(INDEX($C$1:$H$2,1,MATCH(1,$C$2:$H$2,0)),"")
))</f>
        <v/>
      </c>
      <c r="L490" s="13" t="str">
        <f>IF(C489="","",
IF(IFERROR(INDEX($C$1:$H$2,1,MATCH(2,$C$2:$H$2,0)),"")=$G$1,
IFERROR(IF(WEEKDAY(C489,1)=$H$2,IF(L489=$G$3,$G$1,""),""),""),
IFERROR(INDEX($C$1:$H$2,1,MATCH(2,$C$2:$H$2,0)),"")
))</f>
        <v/>
      </c>
      <c r="M490" s="13" t="str">
        <f>IF(D489="","",
IF(IFERROR(INDEX($C$1:$H$2,1,MATCH(3,$C$2:$H$2,0)),"")=$G$1,
IFERROR(IF(WEEKDAY(D489,1)=$H$2,IF(M489=$G$3,$G$1,""),""),""),
IFERROR(INDEX($C$1:$H$2,1,MATCH(3,$C$2:$H$2,0)),"")
))</f>
        <v/>
      </c>
      <c r="N490" s="13" t="str">
        <f>IF(E489="","",
IF(IFERROR(INDEX($C$1:$H$2,1,MATCH(4,$C$2:$H$2,0)),"")=$G$1,
IFERROR(IF(WEEKDAY(E489,1)=$H$2,IF(N489=$G$3,$G$1,""),""),""),
IFERROR(INDEX($C$1:$H$2,1,MATCH(4,$C$2:$H$2,0)),"")
))</f>
        <v/>
      </c>
      <c r="O490" s="13" t="str">
        <f>IF(F489="","",
IF(IFERROR(INDEX($C$1:$H$2,1,MATCH(5,$C$2:$H$2,0)),"")=$G$1,
IFERROR(IF(WEEKDAY(F489,1)=$H$2,IF(O489=$G$3,$G$1,""),""),""),
IFERROR(INDEX($C$1:$H$2,1,MATCH(5,$C$2:$H$2,0)),"")
))</f>
        <v/>
      </c>
      <c r="P490" s="13" t="str">
        <f>IF(G489="","",
IF(IFERROR(INDEX($C$1:$H$2,1,MATCH(6,$C$2:$H$2,0)),"")=$G$1,
IFERROR(IF(WEEKDAY(G489,1)=$H$2,IF(P489=$G$3,$G$1,""),""),""),
IFERROR(INDEX($C$1:$H$2,1,MATCH(6,$C$2:$H$2,0)),"")
))</f>
        <v/>
      </c>
      <c r="Q490" s="13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customHeight="1">
      <c r="A491" s="6"/>
      <c r="B491" s="10" t="str">
        <f>IFERROR(IF(B489+7&lt;DATE(L467,L468+1,1),B489+7,""),"")</f>
        <v/>
      </c>
      <c r="C491" s="10" t="str">
        <f>IFERROR(IF(C489+7&lt;DATE(L467,L468+1,1),C489+7,""),"")</f>
        <v/>
      </c>
      <c r="D491" s="10"/>
      <c r="E491" s="10"/>
      <c r="F491" s="10"/>
      <c r="G491" s="10"/>
      <c r="H491" s="10"/>
      <c r="I491" s="6"/>
      <c r="K491" s="11" t="str">
        <f>IFERROR(IF(MOD(DAY(B491),7)=0,QUOTIENT(DAY(B491),7),QUOTIENT(DAY(B491),7)+1),"")</f>
        <v/>
      </c>
      <c r="L491" s="11" t="str">
        <f>IFERROR(IF(MOD(DAY(C491),7)=0,QUOTIENT(DAY(C491),7),QUOTIENT(DAY(C491),7)+1),"")</f>
        <v/>
      </c>
      <c r="M491" s="11"/>
      <c r="N491" s="11"/>
      <c r="O491" s="11"/>
      <c r="P491" s="11"/>
      <c r="Q491" s="11"/>
    </row>
    <row r="492" spans="1:17" ht="33.75" customHeight="1" thickBot="1">
      <c r="A492" s="6"/>
      <c r="B492" s="12" t="str">
        <f t="shared" ref="B492:C492" si="160">K492</f>
        <v/>
      </c>
      <c r="C492" s="12" t="str">
        <f t="shared" si="160"/>
        <v/>
      </c>
      <c r="D492" s="12" t="str">
        <f>IF(D491="","",IFERROR(INDEX($C$1:$H$2,1,MATCH(3,$C$2:$H$2,0)),""))</f>
        <v/>
      </c>
      <c r="E492" s="12" t="str">
        <f>IF(E491="","",IFERROR(INDEX($C$1:$H$2,1,MATCH(4,$C$2:$H$2,0)),""))</f>
        <v/>
      </c>
      <c r="F492" s="12" t="str">
        <f>IF(F491="","",IFERROR(INDEX($C$1:$H$2,1,MATCH(5,$C$2:$H$2,0)),""))</f>
        <v/>
      </c>
      <c r="G492" s="12" t="str">
        <f>IF(G491="","",IFERROR(INDEX($C$1:$H$2,1,MATCH(6,$C$2:$H$2,0)),""))</f>
        <v/>
      </c>
      <c r="H492" s="12" t="str">
        <f>IF(H491="","",IFERROR(INDEX($C$1:$H$2,1,MATCH(7,$C$2:$H$2,0)),""))</f>
        <v/>
      </c>
      <c r="I492" s="6"/>
      <c r="K492" s="13" t="str">
        <f>IF(B491="","",
IF(IFERROR(INDEX($C$1:$H$2,1,MATCH(1,$C$2:$H$2,0)), "")=$G$1,
    IFERROR( IF(WEEKDAY(B491,1)=$H$2, IF(K491=$G$3,$G$1,""),""),""),
  IFERROR(INDEX($C$1:$H$2,1,MATCH(1,$C$2:$H$2,0)),"")
))</f>
        <v/>
      </c>
      <c r="L492" s="13" t="str">
        <f>IF(C491="","",
IF(IFERROR(INDEX($C$1:$H$2,1,MATCH(2,$C$2:$H$2,0)),"")=$G$1,
IFERROR(IF(WEEKDAY(C491,1)=$H$2,IF(L491=$G$3,$G$1,""),""),""),
IFERROR(INDEX($C$1:$H$2,1,MATCH(2,$C$2:$H$2,0)),"")
))</f>
        <v/>
      </c>
      <c r="M492" s="13"/>
      <c r="N492" s="13"/>
      <c r="O492" s="13"/>
      <c r="P492" s="13"/>
      <c r="Q492" s="13"/>
    </row>
    <row r="493" spans="1:17">
      <c r="A493" s="6"/>
      <c r="B493" s="6"/>
      <c r="C493" s="6"/>
      <c r="D493" s="6"/>
      <c r="E493" s="6"/>
      <c r="F493" s="6"/>
      <c r="G493" s="6"/>
      <c r="H493" s="6"/>
      <c r="I493" s="6"/>
    </row>
    <row r="494" spans="1:17">
      <c r="A494" s="6"/>
      <c r="B494" s="6"/>
      <c r="C494" s="25" t="s">
        <v>15</v>
      </c>
      <c r="D494" s="22" t="s">
        <v>16</v>
      </c>
      <c r="E494" s="22"/>
      <c r="F494" s="22"/>
      <c r="G494" s="22"/>
      <c r="H494" s="22"/>
      <c r="I494" s="6"/>
    </row>
    <row r="495" spans="1:17">
      <c r="A495" s="6"/>
      <c r="B495" s="6"/>
      <c r="C495" s="25"/>
      <c r="D495" s="22"/>
      <c r="E495" s="22"/>
      <c r="F495" s="22"/>
      <c r="G495" s="22"/>
      <c r="H495" s="22"/>
      <c r="I495" s="6"/>
    </row>
    <row r="496" spans="1:17">
      <c r="A496" s="6"/>
      <c r="B496" s="6"/>
      <c r="C496" s="26" t="s">
        <v>17</v>
      </c>
      <c r="D496" s="22" t="s">
        <v>18</v>
      </c>
      <c r="E496" s="22"/>
      <c r="F496" s="22"/>
      <c r="G496" s="22"/>
      <c r="H496" s="22"/>
      <c r="I496" s="6"/>
    </row>
    <row r="497" spans="1:12">
      <c r="A497" s="6"/>
      <c r="B497" s="6"/>
      <c r="C497" s="26"/>
      <c r="D497" s="22"/>
      <c r="E497" s="22"/>
      <c r="F497" s="22"/>
      <c r="G497" s="22"/>
      <c r="H497" s="22"/>
      <c r="I497" s="6"/>
    </row>
    <row r="498" spans="1:12">
      <c r="A498" s="6"/>
      <c r="B498" s="6"/>
      <c r="C498" s="27" t="s">
        <v>19</v>
      </c>
      <c r="D498" s="28" t="s">
        <v>20</v>
      </c>
      <c r="E498" s="28"/>
      <c r="F498" s="28"/>
      <c r="G498" s="28"/>
      <c r="H498" s="28"/>
      <c r="I498" s="6"/>
    </row>
    <row r="499" spans="1:12">
      <c r="A499" s="6"/>
      <c r="B499" s="6"/>
      <c r="C499" s="27"/>
      <c r="D499" s="28"/>
      <c r="E499" s="28"/>
      <c r="F499" s="28"/>
      <c r="G499" s="28"/>
      <c r="H499" s="28"/>
      <c r="I499" s="6"/>
    </row>
    <row r="500" spans="1:12">
      <c r="A500" s="6"/>
      <c r="B500" s="6"/>
      <c r="C500" s="21" t="s">
        <v>21</v>
      </c>
      <c r="D500" s="22" t="s">
        <v>26</v>
      </c>
      <c r="E500" s="22"/>
      <c r="F500" s="22"/>
      <c r="G500" s="22"/>
      <c r="H500" s="22"/>
      <c r="I500" s="6"/>
    </row>
    <row r="501" spans="1:12">
      <c r="A501" s="6"/>
      <c r="B501" s="6"/>
      <c r="C501" s="21"/>
      <c r="D501" s="22"/>
      <c r="E501" s="22"/>
      <c r="F501" s="22"/>
      <c r="G501" s="22"/>
      <c r="H501" s="22"/>
      <c r="I501" s="6"/>
    </row>
    <row r="502" spans="1:12" ht="13.5" customHeight="1">
      <c r="A502" s="6"/>
      <c r="B502" s="6"/>
      <c r="C502" s="22" t="s">
        <v>23</v>
      </c>
      <c r="D502" s="22"/>
      <c r="E502" s="22"/>
      <c r="F502" s="22"/>
      <c r="G502" s="22"/>
      <c r="H502" s="22"/>
      <c r="I502" s="6"/>
    </row>
    <row r="503" spans="1:12" ht="20.25" customHeight="1">
      <c r="A503" s="6"/>
      <c r="C503" s="22"/>
      <c r="D503" s="22"/>
      <c r="E503" s="22"/>
      <c r="F503" s="22"/>
      <c r="G503" s="22"/>
      <c r="H503" s="22"/>
      <c r="I503" s="6"/>
    </row>
    <row r="504" spans="1:12" ht="17.25">
      <c r="A504" s="6"/>
      <c r="B504" s="23"/>
      <c r="C504" s="23"/>
      <c r="D504" s="23"/>
      <c r="E504" s="23"/>
      <c r="F504" s="23"/>
      <c r="G504" s="23"/>
      <c r="H504" s="23"/>
      <c r="I504" s="6"/>
    </row>
    <row r="505" spans="1:12" ht="18">
      <c r="A505" s="6"/>
      <c r="B505" s="24" t="s">
        <v>24</v>
      </c>
      <c r="C505" s="24"/>
      <c r="D505" s="24"/>
      <c r="E505" s="24"/>
      <c r="F505" s="24"/>
      <c r="G505" s="24"/>
      <c r="H505" s="24"/>
      <c r="I505" s="6"/>
    </row>
    <row r="506" spans="1:12" ht="18">
      <c r="A506" s="6"/>
      <c r="B506" s="24" t="s">
        <v>25</v>
      </c>
      <c r="C506" s="24"/>
      <c r="D506" s="24"/>
      <c r="E506" s="24"/>
      <c r="F506" s="24"/>
      <c r="G506" s="24"/>
      <c r="H506" s="24"/>
      <c r="I506" s="6"/>
    </row>
    <row r="507" spans="1:12">
      <c r="A507" s="6"/>
      <c r="B507" s="20"/>
      <c r="C507" s="20"/>
      <c r="D507" s="20"/>
      <c r="E507" s="20"/>
      <c r="F507" s="20"/>
      <c r="G507" s="20"/>
      <c r="H507" s="20"/>
      <c r="I507" s="6"/>
    </row>
    <row r="508" spans="1:12" ht="7.5" customHeight="1">
      <c r="A508" s="6"/>
      <c r="B508" s="6"/>
      <c r="C508" s="6"/>
      <c r="D508" s="6"/>
      <c r="E508" s="6"/>
      <c r="F508" s="6"/>
      <c r="G508" s="6"/>
      <c r="H508" s="6"/>
      <c r="I508" s="6"/>
    </row>
    <row r="509" spans="1:12">
      <c r="A509" s="6"/>
      <c r="B509" s="29" t="s">
        <v>5</v>
      </c>
      <c r="C509" s="29"/>
      <c r="D509" s="29"/>
      <c r="E509" s="29"/>
      <c r="F509" s="29"/>
      <c r="G509" s="29"/>
      <c r="H509" s="29"/>
      <c r="I509" s="6"/>
      <c r="K509" s="4">
        <f>DATE(L467,L468+1,1)</f>
        <v>46447</v>
      </c>
      <c r="L509" s="1">
        <f>YEAR(K509)</f>
        <v>2027</v>
      </c>
    </row>
    <row r="510" spans="1:12">
      <c r="A510" s="6"/>
      <c r="B510" s="29"/>
      <c r="C510" s="29"/>
      <c r="D510" s="29"/>
      <c r="E510" s="29"/>
      <c r="F510" s="29"/>
      <c r="G510" s="29"/>
      <c r="H510" s="29"/>
      <c r="I510" s="6"/>
      <c r="L510" s="1">
        <f>MONTH(K509)</f>
        <v>3</v>
      </c>
    </row>
    <row r="511" spans="1:12">
      <c r="A511" s="6"/>
      <c r="B511" s="29"/>
      <c r="C511" s="29"/>
      <c r="D511" s="29"/>
      <c r="E511" s="29"/>
      <c r="F511" s="29"/>
      <c r="G511" s="29"/>
      <c r="H511" s="29"/>
      <c r="I511" s="6"/>
    </row>
    <row r="512" spans="1:12" ht="7.5" customHeight="1" thickBot="1">
      <c r="A512" s="6"/>
      <c r="B512" s="7"/>
      <c r="C512" s="7"/>
      <c r="D512" s="7"/>
      <c r="E512" s="7"/>
      <c r="F512" s="7"/>
      <c r="G512" s="7"/>
      <c r="H512" s="7"/>
      <c r="I512" s="6"/>
    </row>
    <row r="513" spans="1:17" ht="14.25" thickTop="1">
      <c r="A513" s="6"/>
      <c r="B513" s="6"/>
      <c r="C513" s="6"/>
      <c r="D513" s="6"/>
      <c r="E513" s="6"/>
      <c r="F513" s="6"/>
      <c r="G513" s="30" t="str">
        <f>$B$1</f>
        <v>地区２２</v>
      </c>
      <c r="H513" s="31"/>
      <c r="I513" s="6"/>
    </row>
    <row r="514" spans="1:17" ht="14.25" thickBot="1">
      <c r="A514" s="6"/>
      <c r="B514" s="6"/>
      <c r="C514" s="6"/>
      <c r="D514" s="6"/>
      <c r="E514" s="6"/>
      <c r="F514" s="6"/>
      <c r="G514" s="32"/>
      <c r="H514" s="33"/>
      <c r="I514" s="6"/>
    </row>
    <row r="515" spans="1:17" ht="15.75" customHeight="1" thickTop="1">
      <c r="A515" s="34">
        <f>K509</f>
        <v>46447</v>
      </c>
      <c r="B515" s="34"/>
      <c r="C515" s="35">
        <f>L509</f>
        <v>2027</v>
      </c>
      <c r="D515" s="36" t="str">
        <f>$K$3</f>
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</c>
      <c r="E515" s="37"/>
      <c r="F515" s="37"/>
      <c r="G515" s="37"/>
      <c r="H515" s="38"/>
      <c r="I515" s="6"/>
    </row>
    <row r="516" spans="1:17" ht="15.75" customHeight="1">
      <c r="A516" s="34"/>
      <c r="B516" s="34"/>
      <c r="C516" s="35"/>
      <c r="D516" s="39"/>
      <c r="E516" s="40"/>
      <c r="F516" s="40"/>
      <c r="G516" s="40"/>
      <c r="H516" s="41"/>
      <c r="I516" s="6"/>
    </row>
    <row r="517" spans="1:17" ht="15.75" customHeight="1">
      <c r="A517" s="6"/>
      <c r="B517" s="45" t="str">
        <f>DBCS(L510)</f>
        <v>３</v>
      </c>
      <c r="C517" s="46" t="s">
        <v>6</v>
      </c>
      <c r="D517" s="39"/>
      <c r="E517" s="40"/>
      <c r="F517" s="40"/>
      <c r="G517" s="40"/>
      <c r="H517" s="41"/>
      <c r="I517" s="6"/>
    </row>
    <row r="518" spans="1:17" ht="15.75" customHeight="1">
      <c r="A518" s="6"/>
      <c r="B518" s="45"/>
      <c r="C518" s="46"/>
      <c r="D518" s="39"/>
      <c r="E518" s="40"/>
      <c r="F518" s="40"/>
      <c r="G518" s="40"/>
      <c r="H518" s="41"/>
      <c r="I518" s="6"/>
    </row>
    <row r="519" spans="1:17" ht="15.75" customHeight="1">
      <c r="A519" s="6"/>
      <c r="B519" s="45"/>
      <c r="C519" s="46"/>
      <c r="D519" s="39"/>
      <c r="E519" s="40"/>
      <c r="F519" s="40"/>
      <c r="G519" s="40"/>
      <c r="H519" s="41"/>
      <c r="I519" s="6"/>
    </row>
    <row r="520" spans="1:17" ht="15.75" customHeight="1" thickBot="1">
      <c r="A520" s="6"/>
      <c r="B520" s="45"/>
      <c r="C520" s="46"/>
      <c r="D520" s="42"/>
      <c r="E520" s="43"/>
      <c r="F520" s="43"/>
      <c r="G520" s="43"/>
      <c r="H520" s="44"/>
      <c r="I520" s="6"/>
    </row>
    <row r="521" spans="1:17" ht="15" thickTop="1" thickBot="1">
      <c r="A521" s="6"/>
      <c r="B521" s="6"/>
      <c r="C521" s="6"/>
      <c r="D521" s="6"/>
      <c r="E521" s="6"/>
      <c r="F521" s="6"/>
      <c r="G521" s="6"/>
      <c r="H521" s="6"/>
      <c r="I521" s="6"/>
    </row>
    <row r="522" spans="1:17" ht="67.5" customHeight="1" thickBot="1">
      <c r="A522" s="6"/>
      <c r="B522" s="8" t="s">
        <v>7</v>
      </c>
      <c r="C522" s="9" t="s">
        <v>8</v>
      </c>
      <c r="D522" s="9" t="s">
        <v>9</v>
      </c>
      <c r="E522" s="9" t="s">
        <v>10</v>
      </c>
      <c r="F522" s="9" t="s">
        <v>11</v>
      </c>
      <c r="G522" s="9" t="s">
        <v>12</v>
      </c>
      <c r="H522" s="9" t="s">
        <v>13</v>
      </c>
      <c r="I522" s="6"/>
      <c r="K522" s="1" t="s">
        <v>14</v>
      </c>
      <c r="L522" s="1" t="s">
        <v>8</v>
      </c>
      <c r="M522" s="1" t="s">
        <v>9</v>
      </c>
      <c r="N522" s="1" t="s">
        <v>10</v>
      </c>
      <c r="O522" s="1" t="s">
        <v>11</v>
      </c>
      <c r="P522" s="1" t="s">
        <v>12</v>
      </c>
      <c r="Q522" s="1" t="s">
        <v>13</v>
      </c>
    </row>
    <row r="523" spans="1:17" ht="33.75" customHeight="1">
      <c r="A523" s="6"/>
      <c r="B523" s="10" t="str">
        <f>IF(A515-(WEEKDAY(A515)-1)&lt;K509,"",A515-(WEEKDAY(A515)-1))</f>
        <v/>
      </c>
      <c r="C523" s="10">
        <f>IF(A515-(WEEKDAY(A515)-2)&lt;K509,"",A515-(WEEKDAY(A515)-2))</f>
        <v>46447</v>
      </c>
      <c r="D523" s="10">
        <f>IF(A515-(WEEKDAY(A515)-3)&lt;K509,"",A515-(WEEKDAY(A515)-3))</f>
        <v>46448</v>
      </c>
      <c r="E523" s="10">
        <f>IF(A515-(WEEKDAY(A515)-4)&lt;K509,"",A515-(WEEKDAY(A515)-4))</f>
        <v>46449</v>
      </c>
      <c r="F523" s="10">
        <f>IF(A515-(WEEKDAY(A515)-5)&lt;K509,"",A515-(WEEKDAY(A515)-5))</f>
        <v>46450</v>
      </c>
      <c r="G523" s="10">
        <f>IF(A515-(WEEKDAY(A515)-6)&lt;K509,"",A515-(WEEKDAY(A515)-6))</f>
        <v>46451</v>
      </c>
      <c r="H523" s="10">
        <f>IF(A515-(WEEKDAY(A515)-7)&lt;K509,"",A515-(WEEKDAY(A515)-7))</f>
        <v>46452</v>
      </c>
      <c r="I523" s="6"/>
      <c r="K523" s="11" t="str">
        <f>IFERROR(IF(MOD(DAY(B523),7)=0,QUOTIENT(DAY(B523),7),QUOTIENT(DAY(B523),7)+1),"")</f>
        <v/>
      </c>
      <c r="L523" s="11">
        <f t="shared" ref="L523:Q523" si="161">IFERROR(IF(MOD(DAY(C523),7)=0,QUOTIENT(DAY(C523),7),QUOTIENT(DAY(C523),7)+1),"")</f>
        <v>1</v>
      </c>
      <c r="M523" s="11">
        <f t="shared" si="161"/>
        <v>1</v>
      </c>
      <c r="N523" s="11">
        <f t="shared" si="161"/>
        <v>1</v>
      </c>
      <c r="O523" s="11">
        <f t="shared" si="161"/>
        <v>1</v>
      </c>
      <c r="P523" s="11">
        <f t="shared" si="161"/>
        <v>1</v>
      </c>
      <c r="Q523" s="11">
        <f t="shared" si="161"/>
        <v>1</v>
      </c>
    </row>
    <row r="524" spans="1:17" ht="33.75" customHeight="1" thickBot="1">
      <c r="A524" s="6"/>
      <c r="B524" s="12" t="str">
        <f>K524</f>
        <v/>
      </c>
      <c r="C524" s="12" t="str">
        <f t="shared" ref="C524:H524" si="162">L524</f>
        <v>紙・衣</v>
      </c>
      <c r="D524" s="12" t="str">
        <f t="shared" si="162"/>
        <v/>
      </c>
      <c r="E524" s="12" t="str">
        <f t="shared" si="162"/>
        <v>燃</v>
      </c>
      <c r="F524" s="12" t="str">
        <f t="shared" si="162"/>
        <v>び</v>
      </c>
      <c r="G524" s="12" t="str">
        <f t="shared" si="162"/>
        <v/>
      </c>
      <c r="H524" s="12" t="str">
        <f t="shared" si="162"/>
        <v>燃</v>
      </c>
      <c r="I524" s="6"/>
      <c r="K524" s="13" t="str">
        <f>IF(B523="","",
IF(IFERROR(INDEX($C$1:$H$2,1,MATCH(1,$C$2:$H$2,0)), "")=$G$1,
    IFERROR( IF(WEEKDAY(B523,1)=$H$2, IF(K523=$G$3,$G$1,""),""),""),
  IFERROR(INDEX($C$1:$H$2,1,MATCH(1,$C$2:$H$2,0)),"")
))</f>
        <v/>
      </c>
      <c r="L524" s="13" t="str">
        <f>IF(C523="","",
IF(IFERROR(INDEX($C$1:$H$2,1,MATCH(2,$C$2:$H$2,0)),"")=$G$1,
IFERROR(IF(WEEKDAY(C523,1)=$H$2,IF(L523=$G$3,$G$1,""),""),""),
IFERROR(INDEX($C$1:$H$2,1,MATCH(2,$C$2:$H$2,0)),"")
))</f>
        <v>紙・衣</v>
      </c>
      <c r="M524" s="13" t="str">
        <f>IF(D523="","",
IF(IFERROR(INDEX($C$1:$H$2,1,MATCH(3,$C$2:$H$2,0)),"")=$G$1,
IFERROR(IF(WEEKDAY(D523,1)=$H$2,IF(M523=$G$3,$G$1,""),""),""),
IFERROR(INDEX($C$1:$H$2,1,MATCH(3,$C$2:$H$2,0)),"")
))</f>
        <v/>
      </c>
      <c r="N524" s="13" t="str">
        <f>IF(E523="","",
IF(IFERROR(INDEX($C$1:$H$2,1,MATCH(4,$C$2:$H$2,0)),"")=$G$1,
IFERROR(IF(WEEKDAY(E523,1)=$H$2,IF(N523=$G$3,$G$1,""),""),""),
IFERROR(INDEX($C$1:$H$2,1,MATCH(4,$C$2:$H$2,0)),"")
))</f>
        <v>燃</v>
      </c>
      <c r="O524" s="13" t="str">
        <f>IF(F523="","",
IF(IFERROR(INDEX($C$1:$H$2,1,MATCH(5,$C$2:$H$2,0)),"")=$G$1,
IFERROR(IF(WEEKDAY(F523,1)=$H$2,IF(O523=$G$3,$G$1,""),""),""),
IFERROR(INDEX($C$1:$H$2,1,MATCH(5,$C$2:$H$2,0)),"")
))</f>
        <v>び</v>
      </c>
      <c r="P524" s="13" t="str">
        <f>IF(G523="","",
IF(IFERROR(INDEX($C$1:$H$2,1,MATCH(6,$C$2:$H$2,0)),"")=$G$1,
IFERROR(IF(WEEKDAY(G523,1)=$H$2,IF(P523=$G$3,$G$1,""),""),""),
IFERROR(INDEX($C$1:$H$2,1,MATCH(6,$C$2:$H$2,0)),"")
))</f>
        <v/>
      </c>
      <c r="Q524" s="13" t="str">
        <f>IF(H523="","",
IF(IFERROR(INDEX($C$1:$H$2,1,MATCH(7,$C$2:$H$2,0)),"")=$G$1,
IFERROR(IF(WEEKDAY(H523,1)=$H$2,IF(Q523=$G$3,$G$1,""),""),""),
IFERROR(INDEX($C$1:$H$2,1,MATCH(7,$C$2:$H$2,0)),"")
))</f>
        <v>燃</v>
      </c>
    </row>
    <row r="525" spans="1:17" ht="33.75" customHeight="1">
      <c r="A525" s="6"/>
      <c r="B525" s="10">
        <f>H523+1</f>
        <v>46453</v>
      </c>
      <c r="C525" s="10">
        <f>B525+1</f>
        <v>46454</v>
      </c>
      <c r="D525" s="10">
        <f t="shared" ref="D525:H525" si="163">C525+1</f>
        <v>46455</v>
      </c>
      <c r="E525" s="10">
        <f t="shared" si="163"/>
        <v>46456</v>
      </c>
      <c r="F525" s="10">
        <f t="shared" si="163"/>
        <v>46457</v>
      </c>
      <c r="G525" s="10">
        <f t="shared" si="163"/>
        <v>46458</v>
      </c>
      <c r="H525" s="10">
        <f t="shared" si="163"/>
        <v>46459</v>
      </c>
      <c r="I525" s="6"/>
      <c r="K525" s="11">
        <f t="shared" ref="K525:Q525" si="164">IFERROR(IF(MOD(DAY(B525),7)=0,QUOTIENT(DAY(B525),7),QUOTIENT(DAY(B525),7)+1),"")</f>
        <v>1</v>
      </c>
      <c r="L525" s="11">
        <f t="shared" si="164"/>
        <v>2</v>
      </c>
      <c r="M525" s="11">
        <f t="shared" si="164"/>
        <v>2</v>
      </c>
      <c r="N525" s="11">
        <f t="shared" si="164"/>
        <v>2</v>
      </c>
      <c r="O525" s="11">
        <f t="shared" si="164"/>
        <v>2</v>
      </c>
      <c r="P525" s="11">
        <f t="shared" si="164"/>
        <v>2</v>
      </c>
      <c r="Q525" s="11">
        <f t="shared" si="164"/>
        <v>2</v>
      </c>
    </row>
    <row r="526" spans="1:17" ht="33.75" customHeight="1" thickBot="1">
      <c r="A526" s="6"/>
      <c r="B526" s="12" t="str">
        <f t="shared" ref="B526:H526" si="165">K526</f>
        <v/>
      </c>
      <c r="C526" s="12" t="str">
        <f t="shared" si="165"/>
        <v>紙・衣</v>
      </c>
      <c r="D526" s="12" t="str">
        <f t="shared" si="165"/>
        <v>小・危</v>
      </c>
      <c r="E526" s="12" t="str">
        <f t="shared" si="165"/>
        <v>燃</v>
      </c>
      <c r="F526" s="12" t="str">
        <f t="shared" si="165"/>
        <v>び</v>
      </c>
      <c r="G526" s="12" t="str">
        <f t="shared" si="165"/>
        <v/>
      </c>
      <c r="H526" s="12" t="str">
        <f t="shared" si="165"/>
        <v>燃</v>
      </c>
      <c r="I526" s="6"/>
      <c r="K526" s="13" t="str">
        <f>IF(B525="","",
IF(IFERROR(INDEX($C$1:$H$2,1,MATCH(1,$C$2:$H$2,0)), "")=$G$1,
    IFERROR( IF(WEEKDAY(B525,1)=$H$2, IF(K525=$G$3,$G$1,""),""),""),
  IFERROR(INDEX($C$1:$H$2,1,MATCH(1,$C$2:$H$2,0)),"")
))</f>
        <v/>
      </c>
      <c r="L526" s="13" t="str">
        <f>IF(C525="","",
IF(IFERROR(INDEX($C$1:$H$2,1,MATCH(2,$C$2:$H$2,0)),"")=$G$1,
IFERROR(IF(WEEKDAY(C525,1)=$H$2,IF(L525=$G$3,$G$1,""),""),""),
IFERROR(INDEX($C$1:$H$2,1,MATCH(2,$C$2:$H$2,0)),"")
))</f>
        <v>紙・衣</v>
      </c>
      <c r="M526" s="13" t="str">
        <f>IF(D525="","",
IF(IFERROR(INDEX($C$1:$H$2,1,MATCH(3,$C$2:$H$2,0)),"")=$G$1,
IFERROR(IF(WEEKDAY(D525,1)=$H$2,IF(M525=$G$3,$G$1,""),""),""),
IFERROR(INDEX($C$1:$H$2,1,MATCH(3,$C$2:$H$2,0)),"")
))</f>
        <v>小・危</v>
      </c>
      <c r="N526" s="13" t="str">
        <f>IF(E525="","",
IF(IFERROR(INDEX($C$1:$H$2,1,MATCH(4,$C$2:$H$2,0)),"")=$G$1,
IFERROR(IF(WEEKDAY(E525,1)=$H$2,IF(N525=$G$3,$G$1,""),""),""),
IFERROR(INDEX($C$1:$H$2,1,MATCH(4,$C$2:$H$2,0)),"")
))</f>
        <v>燃</v>
      </c>
      <c r="O526" s="13" t="str">
        <f>IF(F525="","",
IF(IFERROR(INDEX($C$1:$H$2,1,MATCH(5,$C$2:$H$2,0)),"")=$G$1,
IFERROR(IF(WEEKDAY(F525,1)=$H$2,IF(O525=$G$3,$G$1,""),""),""),
IFERROR(INDEX($C$1:$H$2,1,MATCH(5,$C$2:$H$2,0)),"")
))</f>
        <v>び</v>
      </c>
      <c r="P526" s="13" t="str">
        <f>IF(G525="","",
IF(IFERROR(INDEX($C$1:$H$2,1,MATCH(6,$C$2:$H$2,0)),"")=$G$1,
IFERROR(IF(WEEKDAY(G525,1)=$H$2,IF(P525=$G$3,$G$1,""),""),""),
IFERROR(INDEX($C$1:$H$2,1,MATCH(6,$C$2:$H$2,0)),"")
))</f>
        <v/>
      </c>
      <c r="Q526" s="13" t="str">
        <f>IF(H525="","",
IF(IFERROR(INDEX($C$1:$H$2,1,MATCH(7,$C$2:$H$2,0)),"")=$G$1,
IFERROR(IF(WEEKDAY(H525,1)=$H$2,IF(Q525=$G$3,$G$1,""),""),""),
IFERROR(INDEX($C$1:$H$2,1,MATCH(7,$C$2:$H$2,0)),"")
))</f>
        <v>燃</v>
      </c>
    </row>
    <row r="527" spans="1:17" ht="33.75" customHeight="1">
      <c r="A527" s="6"/>
      <c r="B527" s="10">
        <f>B525+7</f>
        <v>46460</v>
      </c>
      <c r="C527" s="10">
        <f t="shared" ref="C527:H527" si="166">C525+7</f>
        <v>46461</v>
      </c>
      <c r="D527" s="10">
        <f t="shared" si="166"/>
        <v>46462</v>
      </c>
      <c r="E527" s="10">
        <f t="shared" si="166"/>
        <v>46463</v>
      </c>
      <c r="F527" s="10">
        <f t="shared" si="166"/>
        <v>46464</v>
      </c>
      <c r="G527" s="10">
        <f t="shared" si="166"/>
        <v>46465</v>
      </c>
      <c r="H527" s="10">
        <f t="shared" si="166"/>
        <v>46466</v>
      </c>
      <c r="I527" s="6"/>
      <c r="K527" s="11">
        <f t="shared" ref="K527:Q527" si="167">IFERROR(IF(MOD(DAY(B527),7)=0,QUOTIENT(DAY(B527),7),QUOTIENT(DAY(B527),7)+1),"")</f>
        <v>2</v>
      </c>
      <c r="L527" s="11">
        <f t="shared" si="167"/>
        <v>3</v>
      </c>
      <c r="M527" s="11">
        <f t="shared" si="167"/>
        <v>3</v>
      </c>
      <c r="N527" s="11">
        <f t="shared" si="167"/>
        <v>3</v>
      </c>
      <c r="O527" s="11">
        <f t="shared" si="167"/>
        <v>3</v>
      </c>
      <c r="P527" s="11">
        <f t="shared" si="167"/>
        <v>3</v>
      </c>
      <c r="Q527" s="11">
        <f t="shared" si="167"/>
        <v>3</v>
      </c>
    </row>
    <row r="528" spans="1:17" ht="33.75" customHeight="1" thickBot="1">
      <c r="A528" s="6"/>
      <c r="B528" s="12" t="str">
        <f t="shared" ref="B528:H528" si="168">K528</f>
        <v/>
      </c>
      <c r="C528" s="12" t="str">
        <f t="shared" si="168"/>
        <v>紙・衣</v>
      </c>
      <c r="D528" s="12" t="str">
        <f t="shared" si="168"/>
        <v/>
      </c>
      <c r="E528" s="12" t="str">
        <f t="shared" si="168"/>
        <v>燃</v>
      </c>
      <c r="F528" s="12" t="str">
        <f t="shared" si="168"/>
        <v>び</v>
      </c>
      <c r="G528" s="12" t="str">
        <f t="shared" si="168"/>
        <v/>
      </c>
      <c r="H528" s="12" t="str">
        <f t="shared" si="168"/>
        <v>燃</v>
      </c>
      <c r="I528" s="6"/>
      <c r="K528" s="13" t="str">
        <f>IF(B527="","",
IF(IFERROR(INDEX($C$1:$H$2,1,MATCH(1,$C$2:$H$2,0)), "")=$G$1,
    IFERROR( IF(WEEKDAY(B527,1)=$H$2, IF(K527=$G$3,$G$1,""),""),""),
  IFERROR(INDEX($C$1:$H$2,1,MATCH(1,$C$2:$H$2,0)),"")
))</f>
        <v/>
      </c>
      <c r="L528" s="13" t="str">
        <f>IF(C527="","",
IF(IFERROR(INDEX($C$1:$H$2,1,MATCH(2,$C$2:$H$2,0)),"")=$G$1,
IFERROR(IF(WEEKDAY(C527,1)=$H$2,IF(L527=$G$3,$G$1,""),""),""),
IFERROR(INDEX($C$1:$H$2,1,MATCH(2,$C$2:$H$2,0)),"")
))</f>
        <v>紙・衣</v>
      </c>
      <c r="M528" s="13" t="str">
        <f>IF(D527="","",
IF(IFERROR(INDEX($C$1:$H$2,1,MATCH(3,$C$2:$H$2,0)),"")=$G$1,
IFERROR(IF(WEEKDAY(D527,1)=$H$2,IF(M527=$G$3,$G$1,""),""),""),
IFERROR(INDEX($C$1:$H$2,1,MATCH(3,$C$2:$H$2,0)),"")
))</f>
        <v/>
      </c>
      <c r="N528" s="13" t="str">
        <f>IF(E527="","",
IF(IFERROR(INDEX($C$1:$H$2,1,MATCH(4,$C$2:$H$2,0)),"")=$G$1,
IFERROR(IF(WEEKDAY(E527,1)=$H$2,IF(N527=$G$3,$G$1,""),""),""),
IFERROR(INDEX($C$1:$H$2,1,MATCH(4,$C$2:$H$2,0)),"")
))</f>
        <v>燃</v>
      </c>
      <c r="O528" s="13" t="str">
        <f>IF(F527="","",
IF(IFERROR(INDEX($C$1:$H$2,1,MATCH(5,$C$2:$H$2,0)),"")=$G$1,
IFERROR(IF(WEEKDAY(F527,1)=$H$2,IF(O527=$G$3,$G$1,""),""),""),
IFERROR(INDEX($C$1:$H$2,1,MATCH(5,$C$2:$H$2,0)),"")
))</f>
        <v>び</v>
      </c>
      <c r="P528" s="13" t="str">
        <f>IF(G527="","",
IF(IFERROR(INDEX($C$1:$H$2,1,MATCH(6,$C$2:$H$2,0)),"")=$G$1,
IFERROR(IF(WEEKDAY(G527,1)=$H$2,IF(P527=$G$3,$G$1,""),""),""),
IFERROR(INDEX($C$1:$H$2,1,MATCH(6,$C$2:$H$2,0)),"")
))</f>
        <v/>
      </c>
      <c r="Q528" s="13" t="str">
        <f>IF(H527="","",
IF(IFERROR(INDEX($C$1:$H$2,1,MATCH(7,$C$2:$H$2,0)),"")=$G$1,
IFERROR(IF(WEEKDAY(H527,1)=$H$2,IF(Q527=$G$3,$G$1,""),""),""),
IFERROR(INDEX($C$1:$H$2,1,MATCH(7,$C$2:$H$2,0)),"")
))</f>
        <v>燃</v>
      </c>
    </row>
    <row r="529" spans="1:17" ht="33.75" customHeight="1">
      <c r="A529" s="6"/>
      <c r="B529" s="10">
        <f>B527+7</f>
        <v>46467</v>
      </c>
      <c r="C529" s="10">
        <f t="shared" ref="C529:H529" si="169">C527+7</f>
        <v>46468</v>
      </c>
      <c r="D529" s="10">
        <f t="shared" si="169"/>
        <v>46469</v>
      </c>
      <c r="E529" s="10">
        <f t="shared" si="169"/>
        <v>46470</v>
      </c>
      <c r="F529" s="10">
        <f t="shared" si="169"/>
        <v>46471</v>
      </c>
      <c r="G529" s="10">
        <f t="shared" si="169"/>
        <v>46472</v>
      </c>
      <c r="H529" s="10">
        <f t="shared" si="169"/>
        <v>46473</v>
      </c>
      <c r="I529" s="6"/>
      <c r="K529" s="11">
        <f t="shared" ref="K529:Q529" si="170">IFERROR(IF(MOD(DAY(B529),7)=0,QUOTIENT(DAY(B529),7),QUOTIENT(DAY(B529),7)+1),"")</f>
        <v>3</v>
      </c>
      <c r="L529" s="11">
        <f t="shared" si="170"/>
        <v>4</v>
      </c>
      <c r="M529" s="11">
        <f t="shared" si="170"/>
        <v>4</v>
      </c>
      <c r="N529" s="11">
        <f t="shared" si="170"/>
        <v>4</v>
      </c>
      <c r="O529" s="11">
        <f t="shared" si="170"/>
        <v>4</v>
      </c>
      <c r="P529" s="11">
        <f t="shared" si="170"/>
        <v>4</v>
      </c>
      <c r="Q529" s="11">
        <f t="shared" si="170"/>
        <v>4</v>
      </c>
    </row>
    <row r="530" spans="1:17" ht="33.75" customHeight="1" thickBot="1">
      <c r="A530" s="6"/>
      <c r="B530" s="12" t="str">
        <f t="shared" ref="B530:H530" si="171">K530</f>
        <v/>
      </c>
      <c r="C530" s="12" t="str">
        <f t="shared" si="171"/>
        <v>紙・衣</v>
      </c>
      <c r="D530" s="12" t="str">
        <f t="shared" si="171"/>
        <v/>
      </c>
      <c r="E530" s="12" t="str">
        <f t="shared" si="171"/>
        <v>燃</v>
      </c>
      <c r="F530" s="12" t="str">
        <f t="shared" si="171"/>
        <v>び</v>
      </c>
      <c r="G530" s="12" t="str">
        <f t="shared" si="171"/>
        <v/>
      </c>
      <c r="H530" s="12" t="str">
        <f t="shared" si="171"/>
        <v>燃</v>
      </c>
      <c r="I530" s="6"/>
      <c r="K530" s="13" t="str">
        <f>IF(B529="","",
IF(IFERROR(INDEX($C$1:$H$2,1,MATCH(1,$C$2:$H$2,0)), "")=$G$1,
    IFERROR( IF(WEEKDAY(B529,1)=$H$2, IF(K529=$G$3,$G$1,""),""),""),
  IFERROR(INDEX($C$1:$H$2,1,MATCH(1,$C$2:$H$2,0)),"")
))</f>
        <v/>
      </c>
      <c r="L530" s="13" t="str">
        <f>IF(C529="","",
IF(IFERROR(INDEX($C$1:$H$2,1,MATCH(2,$C$2:$H$2,0)),"")=$G$1,
IFERROR(IF(WEEKDAY(C529,1)=$H$2,IF(L529=$G$3,$G$1,""),""),""),
IFERROR(INDEX($C$1:$H$2,1,MATCH(2,$C$2:$H$2,0)),"")
))</f>
        <v>紙・衣</v>
      </c>
      <c r="M530" s="13" t="str">
        <f>IF(D529="","",
IF(IFERROR(INDEX($C$1:$H$2,1,MATCH(3,$C$2:$H$2,0)),"")=$G$1,
IFERROR(IF(WEEKDAY(D529,1)=$H$2,IF(M529=$G$3,$G$1,""),""),""),
IFERROR(INDEX($C$1:$H$2,1,MATCH(3,$C$2:$H$2,0)),"")
))</f>
        <v/>
      </c>
      <c r="N530" s="13" t="str">
        <f>IF(E529="","",
IF(IFERROR(INDEX($C$1:$H$2,1,MATCH(4,$C$2:$H$2,0)),"")=$G$1,
IFERROR(IF(WEEKDAY(E529,1)=$H$2,IF(N529=$G$3,$G$1,""),""),""),
IFERROR(INDEX($C$1:$H$2,1,MATCH(4,$C$2:$H$2,0)),"")
))</f>
        <v>燃</v>
      </c>
      <c r="O530" s="13" t="str">
        <f>IF(F529="","",
IF(IFERROR(INDEX($C$1:$H$2,1,MATCH(5,$C$2:$H$2,0)),"")=$G$1,
IFERROR(IF(WEEKDAY(F529,1)=$H$2,IF(O529=$G$3,$G$1,""),""),""),
IFERROR(INDEX($C$1:$H$2,1,MATCH(5,$C$2:$H$2,0)),"")
))</f>
        <v>び</v>
      </c>
      <c r="P530" s="13" t="str">
        <f>IF(G529="","",
IF(IFERROR(INDEX($C$1:$H$2,1,MATCH(6,$C$2:$H$2,0)),"")=$G$1,
IFERROR(IF(WEEKDAY(G529,1)=$H$2,IF(P529=$G$3,$G$1,""),""),""),
IFERROR(INDEX($C$1:$H$2,1,MATCH(6,$C$2:$H$2,0)),"")
))</f>
        <v/>
      </c>
      <c r="Q530" s="13" t="str">
        <f>IF(H529="","",
IF(IFERROR(INDEX($C$1:$H$2,1,MATCH(7,$C$2:$H$2,0)),"")=$G$1,
IFERROR(IF(WEEKDAY(H529,1)=$H$2,IF(Q529=$G$3,$G$1,""),""),""),
IFERROR(INDEX($C$1:$H$2,1,MATCH(7,$C$2:$H$2,0)),"")
))</f>
        <v>燃</v>
      </c>
    </row>
    <row r="531" spans="1:17" ht="33.75" customHeight="1">
      <c r="A531" s="6"/>
      <c r="B531" s="10">
        <f>IFERROR(IF(B529+7&lt;DATE(L509,L510+1,1),B529+7,""),"")</f>
        <v>46474</v>
      </c>
      <c r="C531" s="10">
        <f>IFERROR(IF(C529+7&lt;DATE(L509,L510+1,1),C529+7,""),"")</f>
        <v>46475</v>
      </c>
      <c r="D531" s="10">
        <f>IFERROR(IF(D529+7&lt;DATE(L509,L510+1,1),D529+7,""),"")</f>
        <v>46476</v>
      </c>
      <c r="E531" s="10">
        <f>IFERROR(IF(E529+7&lt;DATE(L509,L510+1,1),E529+7,""),"")</f>
        <v>46477</v>
      </c>
      <c r="F531" s="10" t="str">
        <f>IFERROR(IF(F529+7&lt;DATE(L509,L510+1,1),F529+7,""),"")</f>
        <v/>
      </c>
      <c r="G531" s="10" t="str">
        <f>IFERROR(IF(G529+7&lt;DATE(L509,L510+1,1),G529+7,""),"")</f>
        <v/>
      </c>
      <c r="H531" s="10" t="str">
        <f>IFERROR(IF(H529+7&lt;DATE(L509,L510+1,1),H529+7,""),"")</f>
        <v/>
      </c>
      <c r="I531" s="6"/>
      <c r="K531" s="11">
        <f>IFERROR(IF(MOD(DAY(B531),7)=0,QUOTIENT(DAY(B531),7),QUOTIENT(DAY(B531),7)+1),"")</f>
        <v>4</v>
      </c>
      <c r="L531" s="11">
        <f>IFERROR(IF(MOD(DAY(C531),7)=0,QUOTIENT(DAY(C531),7),QUOTIENT(DAY(C531),7)+1),"")</f>
        <v>5</v>
      </c>
      <c r="M531" s="11">
        <f t="shared" ref="M531:Q531" si="172">IFERROR(IF(MOD(DAY(D531),7)=0,QUOTIENT(DAY(D531),7),QUOTIENT(DAY(D531),7)+1),"")</f>
        <v>5</v>
      </c>
      <c r="N531" s="11">
        <f t="shared" si="172"/>
        <v>5</v>
      </c>
      <c r="O531" s="11" t="str">
        <f t="shared" si="172"/>
        <v/>
      </c>
      <c r="P531" s="11" t="str">
        <f t="shared" si="172"/>
        <v/>
      </c>
      <c r="Q531" s="11" t="str">
        <f t="shared" si="172"/>
        <v/>
      </c>
    </row>
    <row r="532" spans="1:17" ht="33.75" customHeight="1" thickBot="1">
      <c r="A532" s="6"/>
      <c r="B532" s="12" t="str">
        <f t="shared" ref="B532:H532" si="173">K532</f>
        <v/>
      </c>
      <c r="C532" s="12" t="str">
        <f t="shared" si="173"/>
        <v>紙・衣</v>
      </c>
      <c r="D532" s="12" t="str">
        <f t="shared" si="173"/>
        <v/>
      </c>
      <c r="E532" s="12" t="str">
        <f t="shared" si="173"/>
        <v>燃</v>
      </c>
      <c r="F532" s="12" t="str">
        <f t="shared" si="173"/>
        <v/>
      </c>
      <c r="G532" s="12" t="str">
        <f t="shared" si="173"/>
        <v/>
      </c>
      <c r="H532" s="12" t="str">
        <f t="shared" si="173"/>
        <v/>
      </c>
      <c r="I532" s="6"/>
      <c r="K532" s="13" t="str">
        <f>IF(B531="","",
IF(IFERROR(INDEX($C$1:$H$2,1,MATCH(1,$C$2:$H$2,0)), "")=$G$1,
    IFERROR( IF(WEEKDAY(B531,1)=$H$2, IF(K531=$G$3,$G$1,""),""),""),
  IFERROR(INDEX($C$1:$H$2,1,MATCH(1,$C$2:$H$2,0)),"")
))</f>
        <v/>
      </c>
      <c r="L532" s="13" t="str">
        <f>IF(C531="","",
IF(IFERROR(INDEX($C$1:$H$2,1,MATCH(2,$C$2:$H$2,0)),"")=$G$1,
IFERROR(IF(WEEKDAY(C531,1)=$H$2,IF(L531=$G$3,$G$1,""),""),""),
IFERROR(INDEX($C$1:$H$2,1,MATCH(2,$C$2:$H$2,0)),"")
))</f>
        <v>紙・衣</v>
      </c>
      <c r="M532" s="13" t="str">
        <f>IF(D531="","",
IF(IFERROR(INDEX($C$1:$H$2,1,MATCH(3,$C$2:$H$2,0)),"")=$G$1,
IFERROR(IF(WEEKDAY(D531,1)=$H$2,IF(M531=$G$3,$G$1,""),""),""),
IFERROR(INDEX($C$1:$H$2,1,MATCH(3,$C$2:$H$2,0)),"")
))</f>
        <v/>
      </c>
      <c r="N532" s="13" t="str">
        <f>IF(E531="","",
IF(IFERROR(INDEX($C$1:$H$2,1,MATCH(4,$C$2:$H$2,0)),"")=$G$1,
IFERROR(IF(WEEKDAY(E531,1)=$H$2,IF(N531=$G$3,$G$1,""),""),""),
IFERROR(INDEX($C$1:$H$2,1,MATCH(4,$C$2:$H$2,0)),"")
))</f>
        <v>燃</v>
      </c>
      <c r="O532" s="13" t="str">
        <f>IF(F531="","",
IF(IFERROR(INDEX($C$1:$H$2,1,MATCH(5,$C$2:$H$2,0)),"")=$G$1,
IFERROR(IF(WEEKDAY(F531,1)=$H$2,IF(O531=$G$3,$G$1,""),""),""),
IFERROR(INDEX($C$1:$H$2,1,MATCH(5,$C$2:$H$2,0)),"")
))</f>
        <v/>
      </c>
      <c r="P532" s="13" t="str">
        <f>IF(G531="","",
IF(IFERROR(INDEX($C$1:$H$2,1,MATCH(6,$C$2:$H$2,0)),"")=$G$1,
IFERROR(IF(WEEKDAY(G531,1)=$H$2,IF(P531=$G$3,$G$1,""),""),""),
IFERROR(INDEX($C$1:$H$2,1,MATCH(6,$C$2:$H$2,0)),"")
))</f>
        <v/>
      </c>
      <c r="Q532" s="13" t="str">
        <f>IF(H531="","",
IF(IFERROR(INDEX($C$1:$H$2,1,MATCH(7,$C$2:$H$2,0)),"")=$G$1,
IFERROR(IF(WEEKDAY(H531,1)=$H$2,IF(Q531=$G$3,$G$1,""),""),""),
IFERROR(INDEX($C$1:$H$2,1,MATCH(7,$C$2:$H$2,0)),"")
))</f>
        <v/>
      </c>
    </row>
    <row r="533" spans="1:17" ht="33.75" customHeight="1">
      <c r="A533" s="6"/>
      <c r="B533" s="10" t="str">
        <f>IFERROR(IF(B531+7&lt;DATE(L509,L510+1,1),B531+7,""),"")</f>
        <v/>
      </c>
      <c r="C533" s="10" t="str">
        <f>IFERROR(IF(C531+7&lt;DATE(L509,L510+1,1),C531+7,""),"")</f>
        <v/>
      </c>
      <c r="D533" s="10"/>
      <c r="E533" s="10"/>
      <c r="F533" s="10"/>
      <c r="G533" s="10"/>
      <c r="H533" s="10"/>
      <c r="I533" s="6"/>
      <c r="K533" s="11" t="str">
        <f>IFERROR(IF(MOD(DAY(B533),7)=0,QUOTIENT(DAY(B533),7),QUOTIENT(DAY(B533),7)+1),"")</f>
        <v/>
      </c>
      <c r="L533" s="11" t="str">
        <f>IFERROR(IF(MOD(DAY(C533),7)=0,QUOTIENT(DAY(C533),7),QUOTIENT(DAY(C533),7)+1),"")</f>
        <v/>
      </c>
      <c r="M533" s="11"/>
      <c r="N533" s="11"/>
      <c r="O533" s="11"/>
      <c r="P533" s="11"/>
      <c r="Q533" s="11"/>
    </row>
    <row r="534" spans="1:17" ht="33.75" customHeight="1" thickBot="1">
      <c r="A534" s="6"/>
      <c r="B534" s="12" t="str">
        <f t="shared" ref="B534:C534" si="174">K534</f>
        <v/>
      </c>
      <c r="C534" s="12" t="str">
        <f t="shared" si="174"/>
        <v/>
      </c>
      <c r="D534" s="12" t="str">
        <f>IF(D533="","",IFERROR(INDEX($C$1:$H$2,1,MATCH(3,$C$2:$H$2,0)),""))</f>
        <v/>
      </c>
      <c r="E534" s="12" t="str">
        <f>IF(E533="","",IFERROR(INDEX($C$1:$H$2,1,MATCH(4,$C$2:$H$2,0)),""))</f>
        <v/>
      </c>
      <c r="F534" s="12" t="str">
        <f>IF(F533="","",IFERROR(INDEX($C$1:$H$2,1,MATCH(5,$C$2:$H$2,0)),""))</f>
        <v/>
      </c>
      <c r="G534" s="12" t="str">
        <f>IF(G533="","",IFERROR(INDEX($C$1:$H$2,1,MATCH(6,$C$2:$H$2,0)),""))</f>
        <v/>
      </c>
      <c r="H534" s="12" t="str">
        <f>IF(H533="","",IFERROR(INDEX($C$1:$H$2,1,MATCH(7,$C$2:$H$2,0)),""))</f>
        <v/>
      </c>
      <c r="I534" s="6"/>
      <c r="K534" s="13" t="str">
        <f>IF(B533="","",
IF(IFERROR(INDEX($C$1:$H$2,1,MATCH(1,$C$2:$H$2,0)), "")=$G$1,
    IFERROR( IF(WEEKDAY(B533,1)=$H$2, IF(K533=$G$3,$G$1,""),""),""),
  IFERROR(INDEX($C$1:$H$2,1,MATCH(1,$C$2:$H$2,0)),"")
))</f>
        <v/>
      </c>
      <c r="L534" s="13" t="str">
        <f>IF(C533="","",
IF(IFERROR(INDEX($C$1:$H$2,1,MATCH(2,$C$2:$H$2,0)),"")=$G$1,
IFERROR(IF(WEEKDAY(C533,1)=$H$2,IF(L533=$G$3,$G$1,""),""),""),
IFERROR(INDEX($C$1:$H$2,1,MATCH(2,$C$2:$H$2,0)),"")
))</f>
        <v/>
      </c>
      <c r="M534" s="13"/>
      <c r="N534" s="13"/>
      <c r="O534" s="13"/>
      <c r="P534" s="13"/>
      <c r="Q534" s="13"/>
    </row>
    <row r="535" spans="1:17">
      <c r="A535" s="6"/>
      <c r="B535" s="6"/>
      <c r="C535" s="6"/>
      <c r="D535" s="6"/>
      <c r="E535" s="6"/>
      <c r="F535" s="6"/>
      <c r="G535" s="6"/>
      <c r="H535" s="6"/>
      <c r="I535" s="6"/>
    </row>
    <row r="536" spans="1:17">
      <c r="A536" s="6"/>
      <c r="B536" s="6"/>
      <c r="C536" s="25" t="s">
        <v>15</v>
      </c>
      <c r="D536" s="22" t="s">
        <v>16</v>
      </c>
      <c r="E536" s="22"/>
      <c r="F536" s="22"/>
      <c r="G536" s="22"/>
      <c r="H536" s="22"/>
      <c r="I536" s="6"/>
    </row>
    <row r="537" spans="1:17">
      <c r="A537" s="6"/>
      <c r="B537" s="6"/>
      <c r="C537" s="25"/>
      <c r="D537" s="22"/>
      <c r="E537" s="22"/>
      <c r="F537" s="22"/>
      <c r="G537" s="22"/>
      <c r="H537" s="22"/>
      <c r="I537" s="6"/>
    </row>
    <row r="538" spans="1:17">
      <c r="A538" s="6"/>
      <c r="B538" s="6"/>
      <c r="C538" s="26" t="s">
        <v>17</v>
      </c>
      <c r="D538" s="22" t="s">
        <v>18</v>
      </c>
      <c r="E538" s="22"/>
      <c r="F538" s="22"/>
      <c r="G538" s="22"/>
      <c r="H538" s="22"/>
      <c r="I538" s="6"/>
    </row>
    <row r="539" spans="1:17">
      <c r="A539" s="6"/>
      <c r="B539" s="6"/>
      <c r="C539" s="26"/>
      <c r="D539" s="22"/>
      <c r="E539" s="22"/>
      <c r="F539" s="22"/>
      <c r="G539" s="22"/>
      <c r="H539" s="22"/>
      <c r="I539" s="6"/>
    </row>
    <row r="540" spans="1:17">
      <c r="A540" s="6"/>
      <c r="B540" s="6"/>
      <c r="C540" s="27" t="s">
        <v>19</v>
      </c>
      <c r="D540" s="28" t="s">
        <v>20</v>
      </c>
      <c r="E540" s="28"/>
      <c r="F540" s="28"/>
      <c r="G540" s="28"/>
      <c r="H540" s="28"/>
      <c r="I540" s="6"/>
    </row>
    <row r="541" spans="1:17">
      <c r="A541" s="6"/>
      <c r="B541" s="6"/>
      <c r="C541" s="27"/>
      <c r="D541" s="28"/>
      <c r="E541" s="28"/>
      <c r="F541" s="28"/>
      <c r="G541" s="28"/>
      <c r="H541" s="28"/>
      <c r="I541" s="6"/>
    </row>
    <row r="542" spans="1:17">
      <c r="A542" s="6"/>
      <c r="B542" s="6"/>
      <c r="C542" s="21" t="s">
        <v>21</v>
      </c>
      <c r="D542" s="22" t="s">
        <v>26</v>
      </c>
      <c r="E542" s="22"/>
      <c r="F542" s="22"/>
      <c r="G542" s="22"/>
      <c r="H542" s="22"/>
      <c r="I542" s="6"/>
    </row>
    <row r="543" spans="1:17">
      <c r="A543" s="6"/>
      <c r="B543" s="6"/>
      <c r="C543" s="21"/>
      <c r="D543" s="22"/>
      <c r="E543" s="22"/>
      <c r="F543" s="22"/>
      <c r="G543" s="22"/>
      <c r="H543" s="22"/>
      <c r="I543" s="6"/>
    </row>
    <row r="544" spans="1:17" ht="13.5" customHeight="1">
      <c r="A544" s="6"/>
      <c r="B544" s="6"/>
      <c r="C544" s="22" t="s">
        <v>23</v>
      </c>
      <c r="D544" s="22"/>
      <c r="E544" s="22"/>
      <c r="F544" s="22"/>
      <c r="G544" s="22"/>
      <c r="H544" s="22"/>
      <c r="I544" s="6"/>
    </row>
    <row r="545" spans="1:9" ht="20.25" customHeight="1">
      <c r="A545" s="6"/>
      <c r="C545" s="22"/>
      <c r="D545" s="22"/>
      <c r="E545" s="22"/>
      <c r="F545" s="22"/>
      <c r="G545" s="22"/>
      <c r="H545" s="22"/>
      <c r="I545" s="6"/>
    </row>
    <row r="546" spans="1:9" ht="17.25">
      <c r="A546" s="6"/>
      <c r="B546" s="23"/>
      <c r="C546" s="23"/>
      <c r="D546" s="23"/>
      <c r="E546" s="23"/>
      <c r="F546" s="23"/>
      <c r="G546" s="23"/>
      <c r="H546" s="23"/>
      <c r="I546" s="6"/>
    </row>
    <row r="547" spans="1:9" ht="18">
      <c r="A547" s="6"/>
      <c r="B547" s="24" t="s">
        <v>24</v>
      </c>
      <c r="C547" s="24"/>
      <c r="D547" s="24"/>
      <c r="E547" s="24"/>
      <c r="F547" s="24"/>
      <c r="G547" s="24"/>
      <c r="H547" s="24"/>
      <c r="I547" s="6"/>
    </row>
    <row r="548" spans="1:9" ht="18">
      <c r="A548" s="6"/>
      <c r="B548" s="24" t="s">
        <v>25</v>
      </c>
      <c r="C548" s="24"/>
      <c r="D548" s="24"/>
      <c r="E548" s="24"/>
      <c r="F548" s="24"/>
      <c r="G548" s="24"/>
      <c r="H548" s="24"/>
      <c r="I548" s="6"/>
    </row>
    <row r="549" spans="1:9">
      <c r="A549" s="6"/>
      <c r="B549" s="20"/>
      <c r="C549" s="20"/>
      <c r="D549" s="20"/>
      <c r="E549" s="20"/>
      <c r="F549" s="20"/>
      <c r="G549" s="20"/>
      <c r="H549" s="20"/>
      <c r="I549" s="6"/>
    </row>
    <row r="550" spans="1:9" ht="7.5" customHeight="1">
      <c r="A550" s="6"/>
      <c r="B550" s="6"/>
      <c r="C550" s="6"/>
      <c r="D550" s="6"/>
      <c r="E550" s="6"/>
      <c r="F550" s="6"/>
      <c r="G550" s="6"/>
      <c r="H550" s="6"/>
      <c r="I550" s="6"/>
    </row>
  </sheetData>
  <sheetProtection algorithmName="SHA-512" hashValue="N97HzzZlqElA051VEYip1InIqR9cl+j7EzNj88kYfSwMsudH1wHgKqCHA17z0i8EKIcvv4nA4TSxvrYJt9C30g==" saltValue="vT7khTO2cMtxk6aWtD1KCg==" spinCount="100000" sheet="1" objects="1" scenarios="1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 A515:C516 B525:H525 B527:H527 B523:H523 B531:H531 B533:H533" name="範囲1"/>
  </protectedRanges>
  <mergeCells count="260">
    <mergeCell ref="B5:H7"/>
    <mergeCell ref="G9:H10"/>
    <mergeCell ref="A11:B12"/>
    <mergeCell ref="C11:C12"/>
    <mergeCell ref="D11:H16"/>
    <mergeCell ref="B13:B16"/>
    <mergeCell ref="C13:C16"/>
    <mergeCell ref="C38:C39"/>
    <mergeCell ref="D38:H39"/>
    <mergeCell ref="C40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C82:H83"/>
    <mergeCell ref="B84:H84"/>
    <mergeCell ref="B85:H85"/>
    <mergeCell ref="B86:H86"/>
    <mergeCell ref="C122:C123"/>
    <mergeCell ref="D122:H123"/>
    <mergeCell ref="C124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C166:H167"/>
    <mergeCell ref="B168:H168"/>
    <mergeCell ref="B169:H169"/>
    <mergeCell ref="B170:H170"/>
    <mergeCell ref="C206:C207"/>
    <mergeCell ref="D206:H207"/>
    <mergeCell ref="C208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C250:H251"/>
    <mergeCell ref="B252:H252"/>
    <mergeCell ref="B253:H253"/>
    <mergeCell ref="B254:H254"/>
    <mergeCell ref="C290:C291"/>
    <mergeCell ref="D290:H291"/>
    <mergeCell ref="C292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C334:H335"/>
    <mergeCell ref="B336:H336"/>
    <mergeCell ref="B337:H337"/>
    <mergeCell ref="B338:H338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58:C459"/>
    <mergeCell ref="D458:H459"/>
    <mergeCell ref="C460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B507:H507"/>
    <mergeCell ref="B509:H511"/>
    <mergeCell ref="G513:H514"/>
    <mergeCell ref="A515:B516"/>
    <mergeCell ref="C515:C516"/>
    <mergeCell ref="D515:H520"/>
    <mergeCell ref="B517:B520"/>
    <mergeCell ref="C517:C520"/>
    <mergeCell ref="C500:C501"/>
    <mergeCell ref="D500:H501"/>
    <mergeCell ref="C502:H503"/>
    <mergeCell ref="B504:H504"/>
    <mergeCell ref="B505:H505"/>
    <mergeCell ref="B506:H506"/>
    <mergeCell ref="B549:H549"/>
    <mergeCell ref="C542:C543"/>
    <mergeCell ref="D542:H543"/>
    <mergeCell ref="C544:H545"/>
    <mergeCell ref="B546:H546"/>
    <mergeCell ref="B547:H547"/>
    <mergeCell ref="B548:H548"/>
    <mergeCell ref="C536:C537"/>
    <mergeCell ref="D536:H537"/>
    <mergeCell ref="C538:C539"/>
    <mergeCell ref="D538:H539"/>
    <mergeCell ref="C540:C541"/>
    <mergeCell ref="D540:H541"/>
  </mergeCells>
  <phoneticPr fontId="2"/>
  <conditionalFormatting sqref="B19:B30 C27:H27 B61:B72 C69:H69 B103:B114 C111:H111 B145:B156 C153:H153 B187:B198 C195:H195 B229:B240 C237:H237 B271:B282 C279:H279 B313:B324 C321:H321 B355:B366 C362:H364 C366 B397:B408 C405:H405 B439:B450 C447:H447 B481:B492 C489:H489 B523:B534 C531:H531">
    <cfRule type="expression" dxfId="66" priority="101">
      <formula>IF($D$2=1,1,0)</formula>
    </cfRule>
    <cfRule type="expression" dxfId="65" priority="100">
      <formula>IF($E$2=1,1,0)</formula>
    </cfRule>
    <cfRule type="expression" dxfId="64" priority="102">
      <formula>IF($C$2=1,1,0)</formula>
    </cfRule>
  </conditionalFormatting>
  <conditionalFormatting sqref="B19:H19 B27:H27 B29:H29 B21:H21 B23:H23 B25:H25">
    <cfRule type="expression" dxfId="63" priority="75">
      <formula>IF(B20="小・危",1,0)</formula>
    </cfRule>
  </conditionalFormatting>
  <conditionalFormatting sqref="B20:H20 B28:H28 B30:H30 B62:H62 B104:H104 B146:H146 B188:H188 B230:H230 B272:H272 B314:H314 B356:H356 B398:H398 B440:H440 B482:H482 B70:H70 B72:H72 B112:H112 B114:H114 B154:H154 B156:H156 B196:H196 B198:H198 B238:H238 B240:H240 B280:H280 B282:H282 B322:H322 B324:H324 B364:H364 B366:H366 B406:H406 B408:H408 B448:H448 B450:H450 B490:H490 B492:H492 B362:H362 B400:H400 B402:H402 B404:H404 B442:H442 B444:H444 B524:H524 B532:H532 B534:H534 B22:H22 B24:H24 B26:H26 B64:H64 B66:H66 B68:H68 B106:H106 B108:H108 B110:H110 B148:H148 B150:H150 B152:H152 B190:H190 B192:H192 B194:H194 B232:H232 B234:H234 B236:H236 B274:H274 B276:H276 B278:H278 B316:H316 B318:H318 B320:H320 B358:H358 B360:H360 B446:H446 B484:H484 B486:H486 B488:H488 B526:H526 B528:H528 B530:H530">
    <cfRule type="expression" dxfId="62" priority="74">
      <formula>IF(B20="小・危",1,0)</formula>
    </cfRule>
  </conditionalFormatting>
  <conditionalFormatting sqref="B20:H20 B28:H28 B30:H30">
    <cfRule type="expression" priority="72" stopIfTrue="1">
      <formula>IF(B19="",1,0)</formula>
    </cfRule>
  </conditionalFormatting>
  <conditionalFormatting sqref="B61:H61 B63:H63 B65:H65 B67:H67">
    <cfRule type="expression" dxfId="61" priority="70">
      <formula>IF(B62="小・危",1,0)</formula>
    </cfRule>
  </conditionalFormatting>
  <conditionalFormatting sqref="B61:H61 B103:H103 B145:H145 B187:H187 B229:H229 B271:H271 B313:H313 B355:H355 B397:H397 B439:H439 B481:H481 B69:H69 B111:H111 B71:H71 B113:H113 B153:H153 B155:H155 B195:H195 B197:H197 B237:H237 B239:H239 B279:H279 B281:H281 B321:H321 B323:H323 B363:H363 B365:H365 B405:H405 B407:H407 B447:H447 B449:H449 B489:H489 B491:H491 B523:H523 B531:H531 B533:H533 B19:H19 B27:H27 B29:H29">
    <cfRule type="expression" priority="73" stopIfTrue="1">
      <formula>IF(B19="",1,0)</formula>
    </cfRule>
  </conditionalFormatting>
  <conditionalFormatting sqref="B62:H62">
    <cfRule type="expression" priority="71" stopIfTrue="1">
      <formula>IF(B61="",1,0)</formula>
    </cfRule>
  </conditionalFormatting>
  <conditionalFormatting sqref="B69:H69">
    <cfRule type="expression" dxfId="60" priority="48">
      <formula>IF(B70="小・危",1,0)</formula>
    </cfRule>
  </conditionalFormatting>
  <conditionalFormatting sqref="B70:H70 B72:H72">
    <cfRule type="expression" priority="49" stopIfTrue="1">
      <formula>IF(B69="",1,0)</formula>
    </cfRule>
  </conditionalFormatting>
  <conditionalFormatting sqref="B71:H71">
    <cfRule type="expression" dxfId="59" priority="45">
      <formula>IF(B72="小・危",1,0)</formula>
    </cfRule>
  </conditionalFormatting>
  <conditionalFormatting sqref="B103:H103 B105:H105 B107:H107 B109:H109">
    <cfRule type="expression" dxfId="58" priority="68">
      <formula>IF(B104="小・危",1,0)</formula>
    </cfRule>
  </conditionalFormatting>
  <conditionalFormatting sqref="B104:H104">
    <cfRule type="expression" priority="69" stopIfTrue="1">
      <formula>IF(B103="",1,0)</formula>
    </cfRule>
  </conditionalFormatting>
  <conditionalFormatting sqref="B111:H111">
    <cfRule type="expression" dxfId="57" priority="46">
      <formula>IF(B112="小・危",1,0)</formula>
    </cfRule>
  </conditionalFormatting>
  <conditionalFormatting sqref="B112:H112 B114:H114">
    <cfRule type="expression" priority="47" stopIfTrue="1">
      <formula>IF(B111="",1,0)</formula>
    </cfRule>
  </conditionalFormatting>
  <conditionalFormatting sqref="B113:H113">
    <cfRule type="expression" dxfId="56" priority="44">
      <formula>IF(B114="小・危",1,0)</formula>
    </cfRule>
  </conditionalFormatting>
  <conditionalFormatting sqref="B145:H145 B147:H147 B149:H149 B151:H151">
    <cfRule type="expression" dxfId="55" priority="66">
      <formula>IF(B146="小・危",1,0)</formula>
    </cfRule>
  </conditionalFormatting>
  <conditionalFormatting sqref="B146:H146">
    <cfRule type="expression" priority="67" stopIfTrue="1">
      <formula>IF(B145="",1,0)</formula>
    </cfRule>
  </conditionalFormatting>
  <conditionalFormatting sqref="B153:H153">
    <cfRule type="expression" dxfId="54" priority="42">
      <formula>IF(B154="小・危",1,0)</formula>
    </cfRule>
  </conditionalFormatting>
  <conditionalFormatting sqref="B154:H154 B156:H156">
    <cfRule type="expression" priority="43" stopIfTrue="1">
      <formula>IF(B153="",1,0)</formula>
    </cfRule>
  </conditionalFormatting>
  <conditionalFormatting sqref="B155:H155">
    <cfRule type="expression" dxfId="53" priority="41">
      <formula>IF(B156="小・危",1,0)</formula>
    </cfRule>
  </conditionalFormatting>
  <conditionalFormatting sqref="B187:H187 B189:H189 B191:H191 B193:H193">
    <cfRule type="expression" dxfId="52" priority="64">
      <formula>IF(B188="小・危",1,0)</formula>
    </cfRule>
  </conditionalFormatting>
  <conditionalFormatting sqref="B188:H188">
    <cfRule type="expression" priority="65" stopIfTrue="1">
      <formula>IF(B187="",1,0)</formula>
    </cfRule>
  </conditionalFormatting>
  <conditionalFormatting sqref="B195:H195">
    <cfRule type="expression" dxfId="51" priority="39">
      <formula>IF(B196="小・危",1,0)</formula>
    </cfRule>
  </conditionalFormatting>
  <conditionalFormatting sqref="B196:H196 B198:H198">
    <cfRule type="expression" priority="40" stopIfTrue="1">
      <formula>IF(B195="",1,0)</formula>
    </cfRule>
  </conditionalFormatting>
  <conditionalFormatting sqref="B197:H197">
    <cfRule type="expression" dxfId="50" priority="38">
      <formula>IF(B198="小・危",1,0)</formula>
    </cfRule>
  </conditionalFormatting>
  <conditionalFormatting sqref="B229:H229 B231:H231 B233:H233 B235:H235">
    <cfRule type="expression" dxfId="49" priority="62">
      <formula>IF(B230="小・危",1,0)</formula>
    </cfRule>
  </conditionalFormatting>
  <conditionalFormatting sqref="B230:H230">
    <cfRule type="expression" priority="63" stopIfTrue="1">
      <formula>IF(B229="",1,0)</formula>
    </cfRule>
  </conditionalFormatting>
  <conditionalFormatting sqref="B237:H237">
    <cfRule type="expression" dxfId="48" priority="36">
      <formula>IF(B238="小・危",1,0)</formula>
    </cfRule>
  </conditionalFormatting>
  <conditionalFormatting sqref="B238:H238 B240:H240">
    <cfRule type="expression" priority="37" stopIfTrue="1">
      <formula>IF(B237="",1,0)</formula>
    </cfRule>
  </conditionalFormatting>
  <conditionalFormatting sqref="B239:H239">
    <cfRule type="expression" dxfId="47" priority="35">
      <formula>IF(B240="小・危",1,0)</formula>
    </cfRule>
  </conditionalFormatting>
  <conditionalFormatting sqref="B271:H271 B273:H273 B275:H275 B277:H277">
    <cfRule type="expression" dxfId="46" priority="60">
      <formula>IF(B272="小・危",1,0)</formula>
    </cfRule>
  </conditionalFormatting>
  <conditionalFormatting sqref="B272:H272">
    <cfRule type="expression" priority="61" stopIfTrue="1">
      <formula>IF(B271="",1,0)</formula>
    </cfRule>
  </conditionalFormatting>
  <conditionalFormatting sqref="B279:H279">
    <cfRule type="expression" dxfId="45" priority="33">
      <formula>IF(B280="小・危",1,0)</formula>
    </cfRule>
  </conditionalFormatting>
  <conditionalFormatting sqref="B280:H280 B282:H282">
    <cfRule type="expression" priority="34" stopIfTrue="1">
      <formula>IF(B279="",1,0)</formula>
    </cfRule>
  </conditionalFormatting>
  <conditionalFormatting sqref="B281:H281">
    <cfRule type="expression" dxfId="44" priority="32">
      <formula>IF(B282="小・危",1,0)</formula>
    </cfRule>
  </conditionalFormatting>
  <conditionalFormatting sqref="B313:H313 B315:H315 B317:H317 B319:H319">
    <cfRule type="expression" dxfId="43" priority="58">
      <formula>IF(B314="小・危",1,0)</formula>
    </cfRule>
  </conditionalFormatting>
  <conditionalFormatting sqref="B314:H314">
    <cfRule type="expression" priority="59" stopIfTrue="1">
      <formula>IF(B313="",1,0)</formula>
    </cfRule>
  </conditionalFormatting>
  <conditionalFormatting sqref="B321:H321">
    <cfRule type="expression" dxfId="42" priority="30">
      <formula>IF(B322="小・危",1,0)</formula>
    </cfRule>
  </conditionalFormatting>
  <conditionalFormatting sqref="B322:H322 B324:H324">
    <cfRule type="expression" priority="31" stopIfTrue="1">
      <formula>IF(B321="",1,0)</formula>
    </cfRule>
  </conditionalFormatting>
  <conditionalFormatting sqref="B323:H323">
    <cfRule type="expression" dxfId="41" priority="29">
      <formula>IF(B324="小・危",1,0)</formula>
    </cfRule>
  </conditionalFormatting>
  <conditionalFormatting sqref="B356:H356">
    <cfRule type="expression" priority="57" stopIfTrue="1">
      <formula>IF(B355="",1,0)</formula>
    </cfRule>
  </conditionalFormatting>
  <conditionalFormatting sqref="B361:H361 B355:H355 B357:H357 B359:H359">
    <cfRule type="expression" dxfId="40" priority="56">
      <formula>IF(B356="小・危",1,0)</formula>
    </cfRule>
  </conditionalFormatting>
  <conditionalFormatting sqref="B361:H362">
    <cfRule type="expression" dxfId="39" priority="16" stopIfTrue="1">
      <formula>IF(B$362="",1,0)</formula>
    </cfRule>
  </conditionalFormatting>
  <conditionalFormatting sqref="B363:H363">
    <cfRule type="expression" dxfId="38" priority="27">
      <formula>IF(B364="小・危",1,0)</formula>
    </cfRule>
  </conditionalFormatting>
  <conditionalFormatting sqref="B363:H364">
    <cfRule type="expression" priority="15" stopIfTrue="1">
      <formula>IF(B$364="",1,0)</formula>
    </cfRule>
  </conditionalFormatting>
  <conditionalFormatting sqref="B364:H364 B366:H366">
    <cfRule type="expression" priority="28" stopIfTrue="1">
      <formula>IF(B363="",1,0)</formula>
    </cfRule>
  </conditionalFormatting>
  <conditionalFormatting sqref="B365:H365">
    <cfRule type="expression" dxfId="37" priority="26">
      <formula>IF(B366="小・危",1,0)</formula>
    </cfRule>
  </conditionalFormatting>
  <conditionalFormatting sqref="B397:H397 B399:H399 B401:H401 B403:H403">
    <cfRule type="expression" dxfId="36" priority="54">
      <formula>IF(B398="小・危",1,0)</formula>
    </cfRule>
  </conditionalFormatting>
  <conditionalFormatting sqref="B397:H398">
    <cfRule type="expression" priority="14" stopIfTrue="1">
      <formula>IF(B$398="",1,0)</formula>
    </cfRule>
  </conditionalFormatting>
  <conditionalFormatting sqref="B398:H398">
    <cfRule type="expression" priority="55" stopIfTrue="1">
      <formula>IF(B397="",1,0)</formula>
    </cfRule>
  </conditionalFormatting>
  <conditionalFormatting sqref="B399:H400">
    <cfRule type="expression" priority="13" stopIfTrue="1">
      <formula>IF(B$400="",1,0)</formula>
    </cfRule>
  </conditionalFormatting>
  <conditionalFormatting sqref="B401:H402">
    <cfRule type="expression" priority="12" stopIfTrue="1">
      <formula>IF(B$402="",1,0)</formula>
    </cfRule>
  </conditionalFormatting>
  <conditionalFormatting sqref="B403:H404">
    <cfRule type="expression" priority="10" stopIfTrue="1">
      <formula>IF(B$404="",1,0)</formula>
    </cfRule>
  </conditionalFormatting>
  <conditionalFormatting sqref="B405:H405">
    <cfRule type="expression" dxfId="35" priority="24">
      <formula>IF(B406="小・危",1,0)</formula>
    </cfRule>
  </conditionalFormatting>
  <conditionalFormatting sqref="B405:H406">
    <cfRule type="expression" priority="9" stopIfTrue="1">
      <formula>IF(B$406="",1,0)</formula>
    </cfRule>
  </conditionalFormatting>
  <conditionalFormatting sqref="B406:H406 B408:H408">
    <cfRule type="expression" priority="25" stopIfTrue="1">
      <formula>IF(B405="",1,0)</formula>
    </cfRule>
  </conditionalFormatting>
  <conditionalFormatting sqref="B407:H407">
    <cfRule type="expression" dxfId="34" priority="23">
      <formula>IF(B408="小・危",1,0)</formula>
    </cfRule>
  </conditionalFormatting>
  <conditionalFormatting sqref="B439:H439 B441:H441 B443:H443 B445:H445">
    <cfRule type="expression" dxfId="33" priority="52">
      <formula>IF(B440="小・危",1,0)</formula>
    </cfRule>
  </conditionalFormatting>
  <conditionalFormatting sqref="B439:H440">
    <cfRule type="expression" priority="8" stopIfTrue="1">
      <formula>IF(B$440="",1,0)</formula>
    </cfRule>
  </conditionalFormatting>
  <conditionalFormatting sqref="B440:H440">
    <cfRule type="expression" priority="53" stopIfTrue="1">
      <formula>IF(B439="",1,0)</formula>
    </cfRule>
  </conditionalFormatting>
  <conditionalFormatting sqref="B441:H442">
    <cfRule type="expression" priority="7" stopIfTrue="1">
      <formula>IF(B$442="",1,0)</formula>
    </cfRule>
  </conditionalFormatting>
  <conditionalFormatting sqref="B443:H444">
    <cfRule type="expression" priority="6" stopIfTrue="1">
      <formula>IF(B$444="",1,0)</formula>
    </cfRule>
  </conditionalFormatting>
  <conditionalFormatting sqref="B447:H447">
    <cfRule type="expression" dxfId="32" priority="21">
      <formula>IF(B448="小・危",1,0)</formula>
    </cfRule>
  </conditionalFormatting>
  <conditionalFormatting sqref="B448:H448 B450:H450">
    <cfRule type="expression" priority="22" stopIfTrue="1">
      <formula>IF(B447="",1,0)</formula>
    </cfRule>
  </conditionalFormatting>
  <conditionalFormatting sqref="B449:H449">
    <cfRule type="expression" dxfId="31" priority="20">
      <formula>IF(B450="小・危",1,0)</formula>
    </cfRule>
  </conditionalFormatting>
  <conditionalFormatting sqref="B481:H481 B483:H483 B485:H485 B487:H487">
    <cfRule type="expression" dxfId="30" priority="50">
      <formula>IF(B482="小・危",1,0)</formula>
    </cfRule>
  </conditionalFormatting>
  <conditionalFormatting sqref="B482:H482">
    <cfRule type="expression" priority="51" stopIfTrue="1">
      <formula>IF(B481="",1,0)</formula>
    </cfRule>
  </conditionalFormatting>
  <conditionalFormatting sqref="B489:H489">
    <cfRule type="expression" dxfId="29" priority="18">
      <formula>IF(B490="小・危",1,0)</formula>
    </cfRule>
  </conditionalFormatting>
  <conditionalFormatting sqref="B490:H490 B492:H492">
    <cfRule type="expression" priority="19" stopIfTrue="1">
      <formula>IF(B489="",1,0)</formula>
    </cfRule>
  </conditionalFormatting>
  <conditionalFormatting sqref="B491:H491">
    <cfRule type="expression" dxfId="28" priority="17">
      <formula>IF(B492="小・危",1,0)</formula>
    </cfRule>
  </conditionalFormatting>
  <conditionalFormatting sqref="B523:H523 B525:H525 B527:H527 B529:H529">
    <cfRule type="expression" dxfId="27" priority="4">
      <formula>IF(B524="小・危",1,0)</formula>
    </cfRule>
  </conditionalFormatting>
  <conditionalFormatting sqref="B524:H524">
    <cfRule type="expression" priority="5" stopIfTrue="1">
      <formula>IF(B523="",1,0)</formula>
    </cfRule>
  </conditionalFormatting>
  <conditionalFormatting sqref="B531:H531">
    <cfRule type="expression" dxfId="26" priority="2">
      <formula>IF(B532="小・危",1,0)</formula>
    </cfRule>
  </conditionalFormatting>
  <conditionalFormatting sqref="B532:H532 B534:H534">
    <cfRule type="expression" priority="3" stopIfTrue="1">
      <formula>IF(B531="",1,0)</formula>
    </cfRule>
  </conditionalFormatting>
  <conditionalFormatting sqref="B533:H533">
    <cfRule type="expression" dxfId="25" priority="1">
      <formula>IF(B534="小・危",1,0)</formula>
    </cfRule>
  </conditionalFormatting>
  <conditionalFormatting sqref="C19:C30 C61:C72 C103:C114 C145:C156 C187:C198 C229:C240 C271:C282 C313:C324 C355:C366 C397:C408 C439:C450 C481:C492 C523:C534">
    <cfRule type="expression" dxfId="24" priority="97">
      <formula>IF($E$2=2,1,0)</formula>
    </cfRule>
    <cfRule type="expression" dxfId="23" priority="96">
      <formula>IF($F$2=2,1,0)</formula>
    </cfRule>
    <cfRule type="expression" dxfId="22" priority="103">
      <formula>IF($C$2=2,1,0)</formula>
    </cfRule>
    <cfRule type="expression" dxfId="21" priority="98">
      <formula>IF($D$2=2,1,0)</formula>
    </cfRule>
  </conditionalFormatting>
  <conditionalFormatting sqref="C365:C366">
    <cfRule type="expression" priority="11" stopIfTrue="1">
      <formula>IF($C$366="",1,0)</formula>
    </cfRule>
  </conditionalFormatting>
  <conditionalFormatting sqref="C27:H27 C69:H69 C111:H111 C153:H153 C195:H195 C237:H237 C279:H279 C321:H321 C362:H364 B366:C366 C405:H405 C447:H447 C489:H489 C531:H531 B19:B30 B61:B72 B103:B114 B145:B156 B187:B198 B229:B240 B271:B282 B313:B324 B355:B365 B397:B408 B439:B450 B481:B492 B523:B534">
    <cfRule type="expression" dxfId="20" priority="99">
      <formula>IF($F$2=1,1,0)</formula>
    </cfRule>
  </conditionalFormatting>
  <conditionalFormatting sqref="D19:D30 D61:D72 D103:D114 D145:D156 D187:D198 D229:D240 D271:D282 D313:D324 D355:D366 D397:D408 D439:D450 D481:D492 D523:D534">
    <cfRule type="expression" dxfId="19" priority="95">
      <formula>IF($C$2=3,1,0)</formula>
    </cfRule>
    <cfRule type="expression" dxfId="18" priority="93">
      <formula>IF($E$2=3,1,0)</formula>
    </cfRule>
    <cfRule type="expression" dxfId="17" priority="92">
      <formula>IF($F$2=3,1,0)</formula>
    </cfRule>
    <cfRule type="expression" dxfId="16" priority="94">
      <formula>IF($D$2=3,1,0)</formula>
    </cfRule>
  </conditionalFormatting>
  <conditionalFormatting sqref="E19:E30 E61:E72 E103:E114 E145:E156 E187:E198 E229:E240 E271:E282 E313:E324 E355:E366 E397:E408 E439:E450 E481:E492 E523:E534">
    <cfRule type="expression" dxfId="15" priority="88">
      <formula>IF($F$2=4,1,0)</formula>
    </cfRule>
    <cfRule type="expression" dxfId="14" priority="89">
      <formula>IF($E$2=4,1,0)</formula>
    </cfRule>
    <cfRule type="expression" dxfId="13" priority="90">
      <formula>IF($D$2=4,1,0)</formula>
    </cfRule>
    <cfRule type="expression" dxfId="12" priority="91">
      <formula>IF($C$2=4,1,0)</formula>
    </cfRule>
  </conditionalFormatting>
  <conditionalFormatting sqref="F19:F30 F61:F72 F103:F114 F145:F156 F187:F198 F229:F240 F271:F282 F313:F324 F355:F366 F397:F408 F439:F450 F481:F492 F523:F534">
    <cfRule type="expression" dxfId="11" priority="84">
      <formula>IF($F$2=5,1,0)</formula>
    </cfRule>
    <cfRule type="expression" dxfId="10" priority="86">
      <formula>IF($D$2=5,1,0)</formula>
    </cfRule>
    <cfRule type="expression" dxfId="9" priority="85">
      <formula>IF($E$2=5,1,0)</formula>
    </cfRule>
    <cfRule type="expression" dxfId="8" priority="87">
      <formula>IF($C$2=5,1,0)</formula>
    </cfRule>
  </conditionalFormatting>
  <conditionalFormatting sqref="G19:G30 G61:G72 G103:G114 G145:G156 G187:G198 G229:G240 G271:G282 G313:G324 G355:G366 G397:G408 G439:G450 G481:G492 G523:G534">
    <cfRule type="expression" dxfId="7" priority="82">
      <formula>IF($D$2=6,1,0)</formula>
    </cfRule>
    <cfRule type="expression" dxfId="6" priority="80">
      <formula>IF($F$2=6,1,0)</formula>
    </cfRule>
    <cfRule type="expression" dxfId="5" priority="83">
      <formula>IF($C$2=6,1,0)</formula>
    </cfRule>
    <cfRule type="expression" dxfId="4" priority="81">
      <formula>IF($E$2=6,1,0)</formula>
    </cfRule>
  </conditionalFormatting>
  <conditionalFormatting sqref="H19:H30 H61:H72 H103:H114 H145:H156 H187:H198 H229:H240 H271:H282 H313:H324 H355:H366 H397:H408 H439:H450 H481:H492 H523:H534">
    <cfRule type="expression" dxfId="3" priority="78">
      <formula>IF($D$2=7,1,0)</formula>
    </cfRule>
    <cfRule type="expression" dxfId="2" priority="77">
      <formula>IF($E$2=7,1,0)</formula>
    </cfRule>
    <cfRule type="expression" dxfId="1" priority="76">
      <formula>IF($F$2=7,1,0)</formula>
    </cfRule>
    <cfRule type="expression" dxfId="0" priority="79">
      <formula>IF($C$2=7,1,0)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5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C4A6A-5181-423F-B7E5-3CE3E5DD843F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ごみカレンダー</vt:lpstr>
      <vt:lpstr>Sheet1</vt:lpstr>
      <vt:lpstr>ごみカレンダー!Print_Area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清隆</dc:creator>
  <cp:lastModifiedBy>川端 清隆</cp:lastModifiedBy>
  <cp:lastPrinted>2026-02-03T00:23:20Z</cp:lastPrinted>
  <dcterms:created xsi:type="dcterms:W3CDTF">2026-02-02T07:32:29Z</dcterms:created>
  <dcterms:modified xsi:type="dcterms:W3CDTF">2026-02-03T00:23:27Z</dcterms:modified>
</cp:coreProperties>
</file>