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経済環境局\環境部資源循環課\企画啓発\11_ごみカレンダー\2025年度(R7)\"/>
    </mc:Choice>
  </mc:AlternateContent>
  <workbookProtection workbookPassword="CAD9" lockStructure="1"/>
  <bookViews>
    <workbookView xWindow="120" yWindow="8490" windowWidth="20340" windowHeight="7875" firstSheet="1" activeTab="1"/>
  </bookViews>
  <sheets>
    <sheet name="情報入力シート" sheetId="5" state="hidden" r:id="rId1"/>
    <sheet name="ごみカレンダー" sheetId="4" r:id="rId2"/>
    <sheet name="ごみカレンダー(年末年始)" sheetId="7" state="hidden" r:id="rId3"/>
    <sheet name="年末年始収集体制(※管理者用)" sheetId="6" state="hidden" r:id="rId4"/>
  </sheets>
  <definedNames>
    <definedName name="_xlnm.Print_Area" localSheetId="1">ごみカレンダー!$A$5:$I$550</definedName>
    <definedName name="_xlnm.Print_Area" localSheetId="2">'ごみカレンダー(年末年始)'!$A$6:$I$508</definedName>
  </definedNames>
  <calcPr calcId="162913"/>
</workbook>
</file>

<file path=xl/calcChain.xml><?xml version="1.0" encoding="utf-8"?>
<calcChain xmlns="http://schemas.openxmlformats.org/spreadsheetml/2006/main">
  <c r="H534" i="4" l="1"/>
  <c r="G534" i="4"/>
  <c r="F534" i="4"/>
  <c r="E534" i="4"/>
  <c r="D534" i="4"/>
  <c r="K5" i="4"/>
  <c r="L6" i="4" s="1"/>
  <c r="B13" i="4" s="1"/>
  <c r="L346" i="7"/>
  <c r="B2" i="7"/>
  <c r="C3" i="7" s="1"/>
  <c r="C2" i="7" s="1"/>
  <c r="L347" i="7"/>
  <c r="L348" i="7"/>
  <c r="L388" i="7"/>
  <c r="L390" i="7"/>
  <c r="L389" i="7"/>
  <c r="K5" i="7"/>
  <c r="L5" i="7" s="1"/>
  <c r="C11" i="7" s="1"/>
  <c r="J2" i="7"/>
  <c r="B2" i="4"/>
  <c r="C3" i="4" s="1"/>
  <c r="C2" i="4" s="1"/>
  <c r="H492" i="4"/>
  <c r="G492" i="4"/>
  <c r="F492" i="4"/>
  <c r="E492" i="4"/>
  <c r="D492" i="4"/>
  <c r="H450" i="4"/>
  <c r="G450" i="4"/>
  <c r="F450" i="4"/>
  <c r="E450" i="4"/>
  <c r="D450" i="4"/>
  <c r="H324" i="4"/>
  <c r="G324" i="4"/>
  <c r="F324" i="4"/>
  <c r="E324" i="4"/>
  <c r="D324" i="4"/>
  <c r="H282" i="4"/>
  <c r="G282" i="4"/>
  <c r="F282" i="4"/>
  <c r="E282" i="4"/>
  <c r="D282" i="4"/>
  <c r="H240" i="4"/>
  <c r="G240" i="4"/>
  <c r="F240" i="4"/>
  <c r="E240" i="4"/>
  <c r="D240" i="4"/>
  <c r="H198" i="4"/>
  <c r="G198" i="4"/>
  <c r="F198" i="4"/>
  <c r="E198" i="4"/>
  <c r="D198" i="4"/>
  <c r="H156" i="4"/>
  <c r="G156" i="4"/>
  <c r="F156" i="4"/>
  <c r="E156" i="4"/>
  <c r="D156" i="4"/>
  <c r="H114" i="4"/>
  <c r="G114" i="4"/>
  <c r="F114" i="4"/>
  <c r="E114" i="4"/>
  <c r="D114" i="4"/>
  <c r="H72" i="4"/>
  <c r="G72" i="4"/>
  <c r="F72" i="4"/>
  <c r="E72" i="4"/>
  <c r="D72" i="4"/>
  <c r="J2" i="4"/>
  <c r="E30" i="4"/>
  <c r="D30" i="4"/>
  <c r="H30" i="4"/>
  <c r="G30" i="4"/>
  <c r="F30" i="4"/>
  <c r="B1" i="7" l="1"/>
  <c r="G471" i="7" s="1"/>
  <c r="H3" i="7"/>
  <c r="H2" i="7" s="1"/>
  <c r="L5" i="4"/>
  <c r="C11" i="4" s="1"/>
  <c r="A11" i="4"/>
  <c r="C19" i="4" s="1"/>
  <c r="K3" i="7"/>
  <c r="D221" i="7" s="1"/>
  <c r="G3" i="7"/>
  <c r="G2" i="7" s="1"/>
  <c r="B1" i="4"/>
  <c r="A11" i="7"/>
  <c r="C19" i="7" s="1"/>
  <c r="L19" i="7" s="1"/>
  <c r="K3" i="4"/>
  <c r="D515" i="4" s="1"/>
  <c r="L6" i="7"/>
  <c r="B13" i="7" s="1"/>
  <c r="H3" i="4"/>
  <c r="H2" i="4" s="1"/>
  <c r="G3" i="4"/>
  <c r="G2" i="4" s="1"/>
  <c r="F3" i="4"/>
  <c r="F2" i="4" s="1"/>
  <c r="E3" i="4"/>
  <c r="E2" i="4" s="1"/>
  <c r="D3" i="4"/>
  <c r="D2" i="4" s="1"/>
  <c r="F3" i="7"/>
  <c r="F2" i="7" s="1"/>
  <c r="E3" i="7"/>
  <c r="E2" i="7" s="1"/>
  <c r="D3" i="7"/>
  <c r="D2" i="7" s="1"/>
  <c r="K47" i="4" l="1"/>
  <c r="L48" i="4" s="1"/>
  <c r="B55" i="4" s="1"/>
  <c r="G303" i="7"/>
  <c r="G9" i="7"/>
  <c r="G429" i="7"/>
  <c r="D137" i="7"/>
  <c r="E19" i="7"/>
  <c r="N19" i="7" s="1"/>
  <c r="G345" i="7"/>
  <c r="D473" i="7"/>
  <c r="D305" i="7"/>
  <c r="D389" i="7"/>
  <c r="D53" i="7"/>
  <c r="G513" i="4"/>
  <c r="G93" i="4"/>
  <c r="F19" i="4"/>
  <c r="O19" i="4" s="1"/>
  <c r="G135" i="7"/>
  <c r="G177" i="7"/>
  <c r="D431" i="7"/>
  <c r="D347" i="7"/>
  <c r="D263" i="7"/>
  <c r="D179" i="7"/>
  <c r="D95" i="7"/>
  <c r="G387" i="7"/>
  <c r="G219" i="7"/>
  <c r="G51" i="7"/>
  <c r="G261" i="7"/>
  <c r="G93" i="7"/>
  <c r="D137" i="4"/>
  <c r="D11" i="4"/>
  <c r="F19" i="7"/>
  <c r="O19" i="7" s="1"/>
  <c r="B19" i="4"/>
  <c r="K19" i="4" s="1"/>
  <c r="G19" i="7"/>
  <c r="P19" i="7" s="1"/>
  <c r="B19" i="7"/>
  <c r="K19" i="7" s="1"/>
  <c r="D19" i="4"/>
  <c r="M19" i="4" s="1"/>
  <c r="E19" i="4"/>
  <c r="N19" i="4" s="1"/>
  <c r="G429" i="4"/>
  <c r="G345" i="4"/>
  <c r="G261" i="4"/>
  <c r="G177" i="4"/>
  <c r="G387" i="4"/>
  <c r="G303" i="4"/>
  <c r="G219" i="4"/>
  <c r="G135" i="4"/>
  <c r="G51" i="4"/>
  <c r="D305" i="4"/>
  <c r="H19" i="4"/>
  <c r="Q20" i="4" s="1"/>
  <c r="H20" i="4" s="1"/>
  <c r="L19" i="4"/>
  <c r="G19" i="4"/>
  <c r="P19" i="4" s="1"/>
  <c r="D11" i="7"/>
  <c r="G471" i="4"/>
  <c r="G9" i="4"/>
  <c r="H19" i="7"/>
  <c r="Q20" i="7" s="1"/>
  <c r="H20" i="7" s="1"/>
  <c r="D19" i="7"/>
  <c r="M19" i="7" s="1"/>
  <c r="K47" i="7"/>
  <c r="D473" i="4"/>
  <c r="D431" i="4"/>
  <c r="D263" i="4"/>
  <c r="D95" i="4"/>
  <c r="D347" i="4"/>
  <c r="D179" i="4"/>
  <c r="D389" i="4"/>
  <c r="D221" i="4"/>
  <c r="D53" i="4"/>
  <c r="L20" i="7"/>
  <c r="C20" i="7" s="1"/>
  <c r="P20" i="7"/>
  <c r="G20" i="7" s="1"/>
  <c r="O20" i="4" l="1"/>
  <c r="F20" i="4" s="1"/>
  <c r="M20" i="7"/>
  <c r="D20" i="7" s="1"/>
  <c r="A53" i="4"/>
  <c r="B61" i="4" s="1"/>
  <c r="L47" i="4"/>
  <c r="C53" i="4" s="1"/>
  <c r="O20" i="7"/>
  <c r="F20" i="7" s="1"/>
  <c r="K20" i="4"/>
  <c r="B20" i="4" s="1"/>
  <c r="N20" i="7"/>
  <c r="E20" i="7" s="1"/>
  <c r="M20" i="4"/>
  <c r="D20" i="4" s="1"/>
  <c r="P20" i="4"/>
  <c r="G20" i="4" s="1"/>
  <c r="N20" i="4"/>
  <c r="E20" i="4" s="1"/>
  <c r="K20" i="7"/>
  <c r="B20" i="7" s="1"/>
  <c r="L20" i="4"/>
  <c r="C20" i="4" s="1"/>
  <c r="B21" i="4"/>
  <c r="Q19" i="4"/>
  <c r="B21" i="7"/>
  <c r="Q19" i="7"/>
  <c r="A53" i="7"/>
  <c r="L47" i="7"/>
  <c r="L48" i="7"/>
  <c r="B55" i="7" s="1"/>
  <c r="E61" i="4"/>
  <c r="C61" i="4"/>
  <c r="G61" i="4" l="1"/>
  <c r="P61" i="4" s="1"/>
  <c r="F61" i="4"/>
  <c r="O61" i="4" s="1"/>
  <c r="K89" i="4"/>
  <c r="A95" i="4" s="1"/>
  <c r="G103" i="4" s="1"/>
  <c r="D61" i="4"/>
  <c r="H61" i="4"/>
  <c r="B63" i="4" s="1"/>
  <c r="C21" i="4"/>
  <c r="K21" i="4"/>
  <c r="B23" i="4"/>
  <c r="K22" i="4"/>
  <c r="B22" i="4" s="1"/>
  <c r="K21" i="7"/>
  <c r="B23" i="7"/>
  <c r="C21" i="7"/>
  <c r="K22" i="7"/>
  <c r="B22" i="7" s="1"/>
  <c r="N61" i="4"/>
  <c r="N62" i="4" s="1"/>
  <c r="E62" i="4" s="1"/>
  <c r="K62" i="4"/>
  <c r="B62" i="4" s="1"/>
  <c r="K61" i="4"/>
  <c r="E61" i="7"/>
  <c r="F61" i="7"/>
  <c r="C61" i="7"/>
  <c r="G61" i="7"/>
  <c r="H61" i="7"/>
  <c r="D61" i="7"/>
  <c r="B61" i="7"/>
  <c r="L62" i="4"/>
  <c r="C62" i="4" s="1"/>
  <c r="L61" i="4"/>
  <c r="M61" i="4"/>
  <c r="M62" i="4"/>
  <c r="D62" i="4" s="1"/>
  <c r="C53" i="7"/>
  <c r="K89" i="7"/>
  <c r="B103" i="4"/>
  <c r="C103" i="4" l="1"/>
  <c r="L104" i="4" s="1"/>
  <c r="C104" i="4" s="1"/>
  <c r="F103" i="4"/>
  <c r="O103" i="4" s="1"/>
  <c r="O104" i="4" s="1"/>
  <c r="F104" i="4" s="1"/>
  <c r="Q62" i="4"/>
  <c r="H62" i="4" s="1"/>
  <c r="D103" i="4"/>
  <c r="H103" i="4"/>
  <c r="B105" i="4" s="1"/>
  <c r="Q61" i="4"/>
  <c r="L89" i="4"/>
  <c r="L90" i="4"/>
  <c r="B97" i="4" s="1"/>
  <c r="E103" i="4"/>
  <c r="O62" i="4"/>
  <c r="F62" i="4" s="1"/>
  <c r="P62" i="4"/>
  <c r="G62" i="4" s="1"/>
  <c r="B25" i="4"/>
  <c r="K23" i="4"/>
  <c r="K24" i="4"/>
  <c r="B24" i="4" s="1"/>
  <c r="C23" i="4"/>
  <c r="L21" i="4"/>
  <c r="D21" i="4"/>
  <c r="L22" i="4"/>
  <c r="C22" i="4" s="1"/>
  <c r="L22" i="7"/>
  <c r="C22" i="7" s="1"/>
  <c r="D21" i="7"/>
  <c r="C23" i="7"/>
  <c r="L21" i="7"/>
  <c r="K24" i="7"/>
  <c r="B24" i="7" s="1"/>
  <c r="B25" i="7"/>
  <c r="K23" i="7"/>
  <c r="K61" i="7"/>
  <c r="K62" i="7"/>
  <c r="B62" i="7" s="1"/>
  <c r="Q62" i="7"/>
  <c r="H62" i="7" s="1"/>
  <c r="Q61" i="7"/>
  <c r="B63" i="7"/>
  <c r="L61" i="7"/>
  <c r="L62" i="7"/>
  <c r="C62" i="7" s="1"/>
  <c r="N61" i="7"/>
  <c r="N62" i="7" s="1"/>
  <c r="E62" i="7" s="1"/>
  <c r="L89" i="7"/>
  <c r="A95" i="7"/>
  <c r="L90" i="7"/>
  <c r="B97" i="7" s="1"/>
  <c r="C63" i="4"/>
  <c r="K63" i="4"/>
  <c r="B65" i="4"/>
  <c r="K64" i="4"/>
  <c r="B64" i="4" s="1"/>
  <c r="M61" i="7"/>
  <c r="M62" i="7"/>
  <c r="D62" i="7" s="1"/>
  <c r="P61" i="7"/>
  <c r="P62" i="7"/>
  <c r="G62" i="7" s="1"/>
  <c r="O61" i="7"/>
  <c r="O62" i="7"/>
  <c r="F62" i="7" s="1"/>
  <c r="N103" i="4"/>
  <c r="N104" i="4" s="1"/>
  <c r="E104" i="4" s="1"/>
  <c r="K104" i="4"/>
  <c r="B104" i="4" s="1"/>
  <c r="K103" i="4"/>
  <c r="M103" i="4"/>
  <c r="M104" i="4"/>
  <c r="D104" i="4" s="1"/>
  <c r="Q103" i="4"/>
  <c r="P103" i="4"/>
  <c r="P104" i="4"/>
  <c r="G104" i="4" s="1"/>
  <c r="L103" i="4"/>
  <c r="K131" i="4" l="1"/>
  <c r="C95" i="4"/>
  <c r="Q104" i="4"/>
  <c r="H104" i="4" s="1"/>
  <c r="K26" i="4"/>
  <c r="B26" i="4" s="1"/>
  <c r="K25" i="4"/>
  <c r="B27" i="4"/>
  <c r="M22" i="4"/>
  <c r="D22" i="4" s="1"/>
  <c r="M21" i="4"/>
  <c r="D23" i="4"/>
  <c r="E21" i="4"/>
  <c r="L24" i="4"/>
  <c r="C24" i="4" s="1"/>
  <c r="L23" i="4"/>
  <c r="C25" i="4"/>
  <c r="C25" i="7"/>
  <c r="L23" i="7"/>
  <c r="L24" i="7"/>
  <c r="C24" i="7" s="1"/>
  <c r="B27" i="7"/>
  <c r="K25" i="7"/>
  <c r="K26" i="7"/>
  <c r="B26" i="7" s="1"/>
  <c r="M21" i="7"/>
  <c r="D23" i="7"/>
  <c r="E21" i="7"/>
  <c r="M22" i="7"/>
  <c r="D22" i="7" s="1"/>
  <c r="K65" i="4"/>
  <c r="K66" i="4"/>
  <c r="B66" i="4" s="1"/>
  <c r="B67" i="4"/>
  <c r="C65" i="4"/>
  <c r="L64" i="4"/>
  <c r="C64" i="4" s="1"/>
  <c r="D63" i="4"/>
  <c r="L63" i="4"/>
  <c r="C103" i="7"/>
  <c r="H103" i="7"/>
  <c r="E103" i="7"/>
  <c r="G103" i="7"/>
  <c r="B103" i="7"/>
  <c r="F103" i="7"/>
  <c r="O103" i="7" s="1"/>
  <c r="O104" i="7" s="1"/>
  <c r="F104" i="7" s="1"/>
  <c r="D103" i="7"/>
  <c r="K63" i="7"/>
  <c r="K64" i="7"/>
  <c r="B64" i="7" s="1"/>
  <c r="C63" i="7"/>
  <c r="B65" i="7"/>
  <c r="K131" i="7"/>
  <c r="C95" i="7"/>
  <c r="B107" i="4"/>
  <c r="C105" i="4"/>
  <c r="K105" i="4"/>
  <c r="K106" i="4"/>
  <c r="B106" i="4" s="1"/>
  <c r="L131" i="4" l="1"/>
  <c r="A137" i="4"/>
  <c r="L132" i="4"/>
  <c r="B139" i="4" s="1"/>
  <c r="F21" i="4"/>
  <c r="N21" i="4"/>
  <c r="E23" i="4"/>
  <c r="N22" i="4"/>
  <c r="E22" i="4" s="1"/>
  <c r="B29" i="4"/>
  <c r="K28" i="4"/>
  <c r="B28" i="4" s="1"/>
  <c r="K27" i="4"/>
  <c r="L25" i="4"/>
  <c r="C27" i="4"/>
  <c r="L26" i="4"/>
  <c r="C26" i="4" s="1"/>
  <c r="M23" i="4"/>
  <c r="D25" i="4"/>
  <c r="M24" i="4"/>
  <c r="D24" i="4" s="1"/>
  <c r="F21" i="7"/>
  <c r="E23" i="7"/>
  <c r="N21" i="7"/>
  <c r="N22" i="7" s="1"/>
  <c r="E22" i="7" s="1"/>
  <c r="L25" i="7"/>
  <c r="C27" i="7"/>
  <c r="L26" i="7"/>
  <c r="C26" i="7" s="1"/>
  <c r="D25" i="7"/>
  <c r="M24" i="7"/>
  <c r="D24" i="7" s="1"/>
  <c r="M23" i="7"/>
  <c r="B29" i="7"/>
  <c r="K28" i="7"/>
  <c r="B28" i="7" s="1"/>
  <c r="K27" i="7"/>
  <c r="L132" i="7"/>
  <c r="B139" i="7" s="1"/>
  <c r="A137" i="7"/>
  <c r="L131" i="7"/>
  <c r="L63" i="7"/>
  <c r="L64" i="7"/>
  <c r="C64" i="7" s="1"/>
  <c r="D63" i="7"/>
  <c r="C65" i="7"/>
  <c r="P103" i="7"/>
  <c r="P104" i="7"/>
  <c r="G104" i="7" s="1"/>
  <c r="Q103" i="7"/>
  <c r="B105" i="7"/>
  <c r="Q104" i="7"/>
  <c r="H104" i="7" s="1"/>
  <c r="K68" i="4"/>
  <c r="B68" i="4" s="1"/>
  <c r="K67" i="4"/>
  <c r="B69" i="4"/>
  <c r="K66" i="7"/>
  <c r="B66" i="7" s="1"/>
  <c r="B67" i="7"/>
  <c r="K65" i="7"/>
  <c r="M104" i="7"/>
  <c r="D104" i="7" s="1"/>
  <c r="M103" i="7"/>
  <c r="K103" i="7"/>
  <c r="K104" i="7"/>
  <c r="B104" i="7" s="1"/>
  <c r="N103" i="7"/>
  <c r="N104" i="7" s="1"/>
  <c r="E104" i="7" s="1"/>
  <c r="L104" i="7"/>
  <c r="C104" i="7" s="1"/>
  <c r="L103" i="7"/>
  <c r="M64" i="4"/>
  <c r="D64" i="4" s="1"/>
  <c r="D65" i="4"/>
  <c r="E63" i="4"/>
  <c r="M63" i="4"/>
  <c r="L66" i="4"/>
  <c r="C66" i="4" s="1"/>
  <c r="C67" i="4"/>
  <c r="L65" i="4"/>
  <c r="B109" i="4"/>
  <c r="K108" i="4"/>
  <c r="B108" i="4" s="1"/>
  <c r="K107" i="4"/>
  <c r="D105" i="4"/>
  <c r="L105" i="4"/>
  <c r="L106" i="4"/>
  <c r="C106" i="4" s="1"/>
  <c r="C107" i="4"/>
  <c r="F145" i="4" l="1"/>
  <c r="O145" i="4" s="1"/>
  <c r="O146" i="4" s="1"/>
  <c r="F146" i="4" s="1"/>
  <c r="D145" i="4"/>
  <c r="H145" i="4"/>
  <c r="E145" i="4"/>
  <c r="N145" i="4" s="1"/>
  <c r="N146" i="4" s="1"/>
  <c r="E146" i="4" s="1"/>
  <c r="G145" i="4"/>
  <c r="B145" i="4"/>
  <c r="C145" i="4"/>
  <c r="K173" i="4"/>
  <c r="C137" i="4"/>
  <c r="L28" i="4"/>
  <c r="C28" i="4" s="1"/>
  <c r="L27" i="4"/>
  <c r="C29" i="4"/>
  <c r="K30" i="4"/>
  <c r="B30" i="4" s="1"/>
  <c r="K29" i="4"/>
  <c r="E25" i="4"/>
  <c r="N23" i="4"/>
  <c r="N24" i="4" s="1"/>
  <c r="E24" i="4" s="1"/>
  <c r="F23" i="4"/>
  <c r="G21" i="4"/>
  <c r="O22" i="4"/>
  <c r="F22" i="4" s="1"/>
  <c r="O21" i="4"/>
  <c r="M25" i="4"/>
  <c r="M26" i="4"/>
  <c r="D26" i="4" s="1"/>
  <c r="D27" i="4"/>
  <c r="K30" i="7"/>
  <c r="B30" i="7" s="1"/>
  <c r="K29" i="7"/>
  <c r="F23" i="7"/>
  <c r="G21" i="7"/>
  <c r="O21" i="7"/>
  <c r="O22" i="7" s="1"/>
  <c r="F22" i="7" s="1"/>
  <c r="D27" i="7"/>
  <c r="M25" i="7"/>
  <c r="M26" i="7"/>
  <c r="D26" i="7" s="1"/>
  <c r="L27" i="7"/>
  <c r="L28" i="7"/>
  <c r="C28" i="7" s="1"/>
  <c r="C29" i="7"/>
  <c r="E25" i="7"/>
  <c r="N23" i="7"/>
  <c r="N24" i="7" s="1"/>
  <c r="E24" i="7" s="1"/>
  <c r="F63" i="4"/>
  <c r="N63" i="4"/>
  <c r="N64" i="4" s="1"/>
  <c r="E64" i="4" s="1"/>
  <c r="E65" i="4"/>
  <c r="K68" i="7"/>
  <c r="B68" i="7" s="1"/>
  <c r="B69" i="7"/>
  <c r="K67" i="7"/>
  <c r="K69" i="4"/>
  <c r="B71" i="4"/>
  <c r="K70" i="4"/>
  <c r="B70" i="4" s="1"/>
  <c r="C105" i="7"/>
  <c r="K105" i="7"/>
  <c r="B107" i="7"/>
  <c r="K106" i="7"/>
  <c r="B106" i="7" s="1"/>
  <c r="C67" i="7"/>
  <c r="L66" i="7"/>
  <c r="C66" i="7" s="1"/>
  <c r="L65" i="7"/>
  <c r="K173" i="7"/>
  <c r="C137" i="7"/>
  <c r="L67" i="4"/>
  <c r="L68" i="4"/>
  <c r="C68" i="4" s="1"/>
  <c r="C69" i="4"/>
  <c r="M65" i="4"/>
  <c r="D67" i="4"/>
  <c r="M66" i="4"/>
  <c r="D66" i="4" s="1"/>
  <c r="M64" i="7"/>
  <c r="D64" i="7" s="1"/>
  <c r="E63" i="7"/>
  <c r="D65" i="7"/>
  <c r="M63" i="7"/>
  <c r="H145" i="7"/>
  <c r="D145" i="7"/>
  <c r="G145" i="7"/>
  <c r="B145" i="7"/>
  <c r="F145" i="7"/>
  <c r="O145" i="7" s="1"/>
  <c r="O146" i="7" s="1"/>
  <c r="F146" i="7" s="1"/>
  <c r="C145" i="7"/>
  <c r="E145" i="7"/>
  <c r="L108" i="4"/>
  <c r="C108" i="4" s="1"/>
  <c r="C109" i="4"/>
  <c r="L107" i="4"/>
  <c r="M106" i="4"/>
  <c r="D106" i="4" s="1"/>
  <c r="M105" i="4"/>
  <c r="D107" i="4"/>
  <c r="E105" i="4"/>
  <c r="K110" i="4"/>
  <c r="B110" i="4" s="1"/>
  <c r="K109" i="4"/>
  <c r="B111" i="4"/>
  <c r="A179" i="4" l="1"/>
  <c r="L174" i="4"/>
  <c r="B181" i="4" s="1"/>
  <c r="L173" i="4"/>
  <c r="L145" i="4"/>
  <c r="L146" i="4"/>
  <c r="C146" i="4" s="1"/>
  <c r="K146" i="4"/>
  <c r="B146" i="4" s="1"/>
  <c r="K145" i="4"/>
  <c r="P145" i="4"/>
  <c r="P146" i="4"/>
  <c r="G146" i="4" s="1"/>
  <c r="B147" i="4"/>
  <c r="Q146" i="4"/>
  <c r="H146" i="4" s="1"/>
  <c r="Q145" i="4"/>
  <c r="M146" i="4"/>
  <c r="D146" i="4" s="1"/>
  <c r="M145" i="4"/>
  <c r="M27" i="4"/>
  <c r="M28" i="4"/>
  <c r="D28" i="4" s="1"/>
  <c r="F25" i="4"/>
  <c r="O23" i="4"/>
  <c r="O24" i="4" s="1"/>
  <c r="F24" i="4" s="1"/>
  <c r="L29" i="4"/>
  <c r="L30" i="4"/>
  <c r="C30" i="4" s="1"/>
  <c r="H21" i="4"/>
  <c r="G23" i="4"/>
  <c r="P22" i="4"/>
  <c r="G22" i="4" s="1"/>
  <c r="P21" i="4"/>
  <c r="E27" i="4"/>
  <c r="N27" i="4" s="1"/>
  <c r="N28" i="4" s="1"/>
  <c r="E28" i="4" s="1"/>
  <c r="N25" i="4"/>
  <c r="N26" i="4" s="1"/>
  <c r="E26" i="4" s="1"/>
  <c r="L29" i="7"/>
  <c r="L30" i="7"/>
  <c r="C30" i="7" s="1"/>
  <c r="O23" i="7"/>
  <c r="O24" i="7" s="1"/>
  <c r="F24" i="7" s="1"/>
  <c r="F25" i="7"/>
  <c r="E27" i="7"/>
  <c r="N25" i="7"/>
  <c r="N26" i="7" s="1"/>
  <c r="E26" i="7" s="1"/>
  <c r="M28" i="7"/>
  <c r="D28" i="7" s="1"/>
  <c r="M27" i="7"/>
  <c r="P21" i="7"/>
  <c r="P22" i="7"/>
  <c r="G22" i="7" s="1"/>
  <c r="H21" i="7"/>
  <c r="G23" i="7"/>
  <c r="L146" i="7"/>
  <c r="C146" i="7" s="1"/>
  <c r="L145" i="7"/>
  <c r="K145" i="7"/>
  <c r="K146" i="7"/>
  <c r="B146" i="7" s="1"/>
  <c r="M145" i="7"/>
  <c r="M146" i="7"/>
  <c r="D146" i="7" s="1"/>
  <c r="E65" i="7"/>
  <c r="F63" i="7"/>
  <c r="N63" i="7"/>
  <c r="N64" i="7" s="1"/>
  <c r="E64" i="7" s="1"/>
  <c r="L67" i="7"/>
  <c r="C69" i="7"/>
  <c r="L68" i="7"/>
  <c r="C68" i="7" s="1"/>
  <c r="B109" i="7"/>
  <c r="K108" i="7"/>
  <c r="B108" i="7" s="1"/>
  <c r="K107" i="7"/>
  <c r="L106" i="7"/>
  <c r="C106" i="7" s="1"/>
  <c r="C107" i="7"/>
  <c r="L105" i="7"/>
  <c r="D105" i="7"/>
  <c r="K71" i="4"/>
  <c r="K72" i="4"/>
  <c r="B72" i="4" s="1"/>
  <c r="F65" i="4"/>
  <c r="O63" i="4"/>
  <c r="O64" i="4" s="1"/>
  <c r="F64" i="4" s="1"/>
  <c r="G63" i="4"/>
  <c r="N145" i="7"/>
  <c r="N146" i="7" s="1"/>
  <c r="E146" i="7" s="1"/>
  <c r="P145" i="7"/>
  <c r="P146" i="7"/>
  <c r="G146" i="7" s="1"/>
  <c r="Q145" i="7"/>
  <c r="Q146" i="7"/>
  <c r="H146" i="7" s="1"/>
  <c r="B147" i="7"/>
  <c r="M65" i="7"/>
  <c r="D67" i="7"/>
  <c r="M66" i="7"/>
  <c r="D66" i="7" s="1"/>
  <c r="M67" i="4"/>
  <c r="D69" i="4"/>
  <c r="M68" i="4"/>
  <c r="D68" i="4" s="1"/>
  <c r="C71" i="4"/>
  <c r="L69" i="4"/>
  <c r="L70" i="4"/>
  <c r="C70" i="4" s="1"/>
  <c r="L174" i="7"/>
  <c r="B181" i="7" s="1"/>
  <c r="L173" i="7"/>
  <c r="A179" i="7"/>
  <c r="K70" i="7"/>
  <c r="B70" i="7" s="1"/>
  <c r="K69" i="7"/>
  <c r="B71" i="7"/>
  <c r="N65" i="4"/>
  <c r="N66" i="4" s="1"/>
  <c r="E66" i="4" s="1"/>
  <c r="E67" i="4"/>
  <c r="K111" i="4"/>
  <c r="B113" i="4"/>
  <c r="K112" i="4"/>
  <c r="B112" i="4" s="1"/>
  <c r="F105" i="4"/>
  <c r="N105" i="4"/>
  <c r="N106" i="4" s="1"/>
  <c r="E106" i="4" s="1"/>
  <c r="E107" i="4"/>
  <c r="D109" i="4"/>
  <c r="M108" i="4"/>
  <c r="D108" i="4" s="1"/>
  <c r="M107" i="4"/>
  <c r="L109" i="4"/>
  <c r="C111" i="4"/>
  <c r="L110" i="4"/>
  <c r="C110" i="4" s="1"/>
  <c r="K147" i="4" l="1"/>
  <c r="K148" i="4"/>
  <c r="B148" i="4" s="1"/>
  <c r="B149" i="4"/>
  <c r="C147" i="4"/>
  <c r="C179" i="4"/>
  <c r="K215" i="4"/>
  <c r="H187" i="4"/>
  <c r="F187" i="4"/>
  <c r="D187" i="4"/>
  <c r="B187" i="4"/>
  <c r="G187" i="4"/>
  <c r="E187" i="4"/>
  <c r="N187" i="4" s="1"/>
  <c r="N188" i="4" s="1"/>
  <c r="E188" i="4" s="1"/>
  <c r="C187" i="4"/>
  <c r="H23" i="4"/>
  <c r="Q22" i="4"/>
  <c r="H22" i="4" s="1"/>
  <c r="Q21" i="4"/>
  <c r="F27" i="4"/>
  <c r="O27" i="4" s="1"/>
  <c r="O28" i="4" s="1"/>
  <c r="F28" i="4" s="1"/>
  <c r="O25" i="4"/>
  <c r="O26" i="4"/>
  <c r="F26" i="4" s="1"/>
  <c r="G25" i="4"/>
  <c r="P24" i="4"/>
  <c r="G24" i="4" s="1"/>
  <c r="P23" i="4"/>
  <c r="P23" i="7"/>
  <c r="G25" i="7"/>
  <c r="P24" i="7"/>
  <c r="G24" i="7" s="1"/>
  <c r="N27" i="7"/>
  <c r="N28" i="7" s="1"/>
  <c r="E28" i="7" s="1"/>
  <c r="H23" i="7"/>
  <c r="Q22" i="7"/>
  <c r="H22" i="7" s="1"/>
  <c r="Q21" i="7"/>
  <c r="O25" i="7"/>
  <c r="O26" i="7" s="1"/>
  <c r="F26" i="7" s="1"/>
  <c r="F27" i="7"/>
  <c r="O27" i="7" s="1"/>
  <c r="O28" i="7" s="1"/>
  <c r="F28" i="7" s="1"/>
  <c r="E69" i="4"/>
  <c r="N67" i="4"/>
  <c r="N68" i="4" s="1"/>
  <c r="E68" i="4" s="1"/>
  <c r="K72" i="7"/>
  <c r="B72" i="7" s="1"/>
  <c r="K71" i="7"/>
  <c r="C179" i="7"/>
  <c r="K215" i="7"/>
  <c r="L71" i="4"/>
  <c r="L72" i="4"/>
  <c r="C72" i="4" s="1"/>
  <c r="M69" i="4"/>
  <c r="M70" i="4"/>
  <c r="D70" i="4" s="1"/>
  <c r="G65" i="4"/>
  <c r="P64" i="4"/>
  <c r="G64" i="4" s="1"/>
  <c r="H63" i="4"/>
  <c r="P63" i="4"/>
  <c r="O65" i="4"/>
  <c r="O66" i="4"/>
  <c r="F66" i="4" s="1"/>
  <c r="F67" i="4"/>
  <c r="E67" i="7"/>
  <c r="N65" i="7"/>
  <c r="N66" i="7" s="1"/>
  <c r="E66" i="7" s="1"/>
  <c r="G187" i="7"/>
  <c r="H187" i="7"/>
  <c r="D187" i="7"/>
  <c r="B187" i="7"/>
  <c r="E187" i="7"/>
  <c r="F187" i="7"/>
  <c r="C187" i="7"/>
  <c r="D69" i="7"/>
  <c r="M67" i="7"/>
  <c r="M68" i="7"/>
  <c r="D68" i="7" s="1"/>
  <c r="B149" i="7"/>
  <c r="K148" i="7"/>
  <c r="B148" i="7" s="1"/>
  <c r="C147" i="7"/>
  <c r="K147" i="7"/>
  <c r="E105" i="7"/>
  <c r="M105" i="7"/>
  <c r="D107" i="7"/>
  <c r="M106" i="7"/>
  <c r="D106" i="7" s="1"/>
  <c r="C109" i="7"/>
  <c r="L108" i="7"/>
  <c r="C108" i="7" s="1"/>
  <c r="L107" i="7"/>
  <c r="K109" i="7"/>
  <c r="B111" i="7"/>
  <c r="K110" i="7"/>
  <c r="B110" i="7" s="1"/>
  <c r="C71" i="7"/>
  <c r="L69" i="7"/>
  <c r="L70" i="7"/>
  <c r="C70" i="7" s="1"/>
  <c r="G63" i="7"/>
  <c r="F65" i="7"/>
  <c r="O63" i="7"/>
  <c r="O64" i="7" s="1"/>
  <c r="F64" i="7" s="1"/>
  <c r="C113" i="4"/>
  <c r="L112" i="4"/>
  <c r="C112" i="4" s="1"/>
  <c r="L111" i="4"/>
  <c r="M109" i="4"/>
  <c r="D111" i="4"/>
  <c r="M110" i="4"/>
  <c r="D110" i="4" s="1"/>
  <c r="E109" i="4"/>
  <c r="N107" i="4"/>
  <c r="N108" i="4" s="1"/>
  <c r="E108" i="4" s="1"/>
  <c r="F107" i="4"/>
  <c r="O105" i="4"/>
  <c r="O106" i="4" s="1"/>
  <c r="F106" i="4" s="1"/>
  <c r="G105" i="4"/>
  <c r="K113" i="4"/>
  <c r="K114" i="4"/>
  <c r="B114" i="4" s="1"/>
  <c r="M188" i="4" l="1"/>
  <c r="D188" i="4" s="1"/>
  <c r="M187" i="4"/>
  <c r="O187" i="4"/>
  <c r="O188" i="4"/>
  <c r="F188" i="4" s="1"/>
  <c r="P188" i="4"/>
  <c r="G188" i="4" s="1"/>
  <c r="P187" i="4"/>
  <c r="Q188" i="4"/>
  <c r="H188" i="4" s="1"/>
  <c r="B189" i="4"/>
  <c r="Q187" i="4"/>
  <c r="A221" i="4"/>
  <c r="L215" i="4"/>
  <c r="L216" i="4"/>
  <c r="B223" i="4" s="1"/>
  <c r="D147" i="4"/>
  <c r="L148" i="4"/>
  <c r="C148" i="4" s="1"/>
  <c r="C149" i="4"/>
  <c r="L147" i="4"/>
  <c r="K150" i="4"/>
  <c r="B150" i="4" s="1"/>
  <c r="B151" i="4"/>
  <c r="K149" i="4"/>
  <c r="K188" i="4"/>
  <c r="B188" i="4" s="1"/>
  <c r="K187" i="4"/>
  <c r="L188" i="4"/>
  <c r="C188" i="4" s="1"/>
  <c r="L187" i="4"/>
  <c r="G27" i="4"/>
  <c r="P26" i="4"/>
  <c r="G26" i="4" s="1"/>
  <c r="P25" i="4"/>
  <c r="H25" i="4"/>
  <c r="Q24" i="4"/>
  <c r="H24" i="4" s="1"/>
  <c r="Q23" i="4"/>
  <c r="H25" i="7"/>
  <c r="Q24" i="7"/>
  <c r="H24" i="7" s="1"/>
  <c r="Q23" i="7"/>
  <c r="P25" i="7"/>
  <c r="P26" i="7"/>
  <c r="G26" i="7" s="1"/>
  <c r="G27" i="7"/>
  <c r="H63" i="7"/>
  <c r="G65" i="7"/>
  <c r="P64" i="7"/>
  <c r="G64" i="7" s="1"/>
  <c r="P63" i="7"/>
  <c r="M70" i="7"/>
  <c r="D70" i="7" s="1"/>
  <c r="M69" i="7"/>
  <c r="O187" i="7"/>
  <c r="O188" i="7"/>
  <c r="F188" i="7" s="1"/>
  <c r="K188" i="7"/>
  <c r="B188" i="7" s="1"/>
  <c r="K187" i="7"/>
  <c r="B189" i="7"/>
  <c r="Q188" i="7"/>
  <c r="H188" i="7" s="1"/>
  <c r="Q187" i="7"/>
  <c r="E69" i="7"/>
  <c r="N67" i="7"/>
  <c r="N68" i="7" s="1"/>
  <c r="E68" i="7" s="1"/>
  <c r="L215" i="7"/>
  <c r="L216" i="7"/>
  <c r="B223" i="7" s="1"/>
  <c r="A221" i="7"/>
  <c r="N69" i="4"/>
  <c r="N70" i="4" s="1"/>
  <c r="E70" i="4" s="1"/>
  <c r="F67" i="7"/>
  <c r="O65" i="7"/>
  <c r="O66" i="7" s="1"/>
  <c r="F66" i="7" s="1"/>
  <c r="L72" i="7"/>
  <c r="C72" i="7" s="1"/>
  <c r="L71" i="7"/>
  <c r="B113" i="7"/>
  <c r="K112" i="7"/>
  <c r="B112" i="7" s="1"/>
  <c r="K111" i="7"/>
  <c r="C111" i="7"/>
  <c r="L110" i="7"/>
  <c r="C110" i="7" s="1"/>
  <c r="L109" i="7"/>
  <c r="D109" i="7"/>
  <c r="M108" i="7"/>
  <c r="D108" i="7" s="1"/>
  <c r="M107" i="7"/>
  <c r="E107" i="7"/>
  <c r="F105" i="7"/>
  <c r="N105" i="7"/>
  <c r="N106" i="7" s="1"/>
  <c r="E106" i="7" s="1"/>
  <c r="C149" i="7"/>
  <c r="L147" i="7"/>
  <c r="D147" i="7"/>
  <c r="L148" i="7"/>
  <c r="C148" i="7" s="1"/>
  <c r="K149" i="7"/>
  <c r="B151" i="7"/>
  <c r="K150" i="7"/>
  <c r="B150" i="7" s="1"/>
  <c r="L187" i="7"/>
  <c r="L188" i="7"/>
  <c r="C188" i="7" s="1"/>
  <c r="N188" i="7"/>
  <c r="E188" i="7" s="1"/>
  <c r="N187" i="7"/>
  <c r="M188" i="7"/>
  <c r="D188" i="7" s="1"/>
  <c r="M187" i="7"/>
  <c r="P188" i="7"/>
  <c r="G188" i="7" s="1"/>
  <c r="P187" i="7"/>
  <c r="O67" i="4"/>
  <c r="O68" i="4" s="1"/>
  <c r="F68" i="4" s="1"/>
  <c r="F69" i="4"/>
  <c r="O69" i="4" s="1"/>
  <c r="O70" i="4" s="1"/>
  <c r="F70" i="4" s="1"/>
  <c r="H65" i="4"/>
  <c r="Q64" i="4"/>
  <c r="H64" i="4" s="1"/>
  <c r="Q63" i="4"/>
  <c r="G67" i="4"/>
  <c r="P66" i="4"/>
  <c r="G66" i="4" s="1"/>
  <c r="P65" i="4"/>
  <c r="G107" i="4"/>
  <c r="P106" i="4"/>
  <c r="G106" i="4" s="1"/>
  <c r="H105" i="4"/>
  <c r="P105" i="4"/>
  <c r="F109" i="4"/>
  <c r="O107" i="4"/>
  <c r="O108" i="4" s="1"/>
  <c r="F108" i="4" s="1"/>
  <c r="L113" i="4"/>
  <c r="L114" i="4"/>
  <c r="C114" i="4" s="1"/>
  <c r="E111" i="4"/>
  <c r="N109" i="4"/>
  <c r="N110" i="4" s="1"/>
  <c r="E110" i="4" s="1"/>
  <c r="M112" i="4"/>
  <c r="D112" i="4" s="1"/>
  <c r="M111" i="4"/>
  <c r="K190" i="4" l="1"/>
  <c r="B190" i="4" s="1"/>
  <c r="C189" i="4"/>
  <c r="K189" i="4"/>
  <c r="B191" i="4"/>
  <c r="K152" i="4"/>
  <c r="B152" i="4" s="1"/>
  <c r="B153" i="4"/>
  <c r="K151" i="4"/>
  <c r="H229" i="4"/>
  <c r="F229" i="4"/>
  <c r="O229" i="4" s="1"/>
  <c r="O230" i="4" s="1"/>
  <c r="F230" i="4" s="1"/>
  <c r="D229" i="4"/>
  <c r="B229" i="4"/>
  <c r="C229" i="4"/>
  <c r="E229" i="4"/>
  <c r="N229" i="4" s="1"/>
  <c r="N230" i="4" s="1"/>
  <c r="E230" i="4" s="1"/>
  <c r="G229" i="4"/>
  <c r="K257" i="4"/>
  <c r="C221" i="4"/>
  <c r="L149" i="4"/>
  <c r="C151" i="4"/>
  <c r="L150" i="4"/>
  <c r="C150" i="4" s="1"/>
  <c r="M148" i="4"/>
  <c r="D148" i="4" s="1"/>
  <c r="D149" i="4"/>
  <c r="E147" i="4"/>
  <c r="M147" i="4"/>
  <c r="P28" i="4"/>
  <c r="G28" i="4" s="1"/>
  <c r="P27" i="4"/>
  <c r="Q25" i="4"/>
  <c r="H27" i="4"/>
  <c r="Q26" i="4"/>
  <c r="H26" i="4" s="1"/>
  <c r="Q25" i="7"/>
  <c r="H27" i="7"/>
  <c r="Q26" i="7"/>
  <c r="H26" i="7" s="1"/>
  <c r="P27" i="7"/>
  <c r="P28" i="7"/>
  <c r="G28" i="7" s="1"/>
  <c r="G69" i="4"/>
  <c r="P68" i="4"/>
  <c r="G68" i="4" s="1"/>
  <c r="P67" i="4"/>
  <c r="E147" i="7"/>
  <c r="M147" i="7"/>
  <c r="D149" i="7"/>
  <c r="M148" i="7"/>
  <c r="D148" i="7" s="1"/>
  <c r="L149" i="7"/>
  <c r="C151" i="7"/>
  <c r="L150" i="7"/>
  <c r="C150" i="7" s="1"/>
  <c r="G105" i="7"/>
  <c r="F107" i="7"/>
  <c r="O105" i="7"/>
  <c r="O106" i="7" s="1"/>
  <c r="F106" i="7" s="1"/>
  <c r="N107" i="7"/>
  <c r="N108" i="7" s="1"/>
  <c r="E108" i="7" s="1"/>
  <c r="E109" i="7"/>
  <c r="C113" i="7"/>
  <c r="L112" i="7"/>
  <c r="C112" i="7" s="1"/>
  <c r="L111" i="7"/>
  <c r="H229" i="7"/>
  <c r="F229" i="7"/>
  <c r="O229" i="7" s="1"/>
  <c r="O230" i="7" s="1"/>
  <c r="F230" i="7" s="1"/>
  <c r="D229" i="7"/>
  <c r="B229" i="7"/>
  <c r="G229" i="7"/>
  <c r="E229" i="7"/>
  <c r="C229" i="7"/>
  <c r="K257" i="7"/>
  <c r="C221" i="7"/>
  <c r="C189" i="7"/>
  <c r="K189" i="7"/>
  <c r="B191" i="7"/>
  <c r="K190" i="7"/>
  <c r="B190" i="7" s="1"/>
  <c r="H65" i="7"/>
  <c r="Q63" i="7"/>
  <c r="Q64" i="7"/>
  <c r="H64" i="7" s="1"/>
  <c r="Q65" i="4"/>
  <c r="H67" i="4"/>
  <c r="Q66" i="4"/>
  <c r="H66" i="4" s="1"/>
  <c r="K151" i="7"/>
  <c r="B153" i="7"/>
  <c r="K152" i="7"/>
  <c r="B152" i="7" s="1"/>
  <c r="D111" i="7"/>
  <c r="M110" i="7"/>
  <c r="D110" i="7" s="1"/>
  <c r="M109" i="7"/>
  <c r="K114" i="7"/>
  <c r="B114" i="7" s="1"/>
  <c r="K113" i="7"/>
  <c r="F69" i="7"/>
  <c r="O69" i="7" s="1"/>
  <c r="O70" i="7" s="1"/>
  <c r="F70" i="7" s="1"/>
  <c r="O67" i="7"/>
  <c r="O68" i="7" s="1"/>
  <c r="F68" i="7" s="1"/>
  <c r="N69" i="7"/>
  <c r="N70" i="7" s="1"/>
  <c r="E70" i="7" s="1"/>
  <c r="P65" i="7"/>
  <c r="G67" i="7"/>
  <c r="P66" i="7"/>
  <c r="G66" i="7" s="1"/>
  <c r="N111" i="4"/>
  <c r="N112" i="4" s="1"/>
  <c r="E112" i="4" s="1"/>
  <c r="F111" i="4"/>
  <c r="O109" i="4"/>
  <c r="O110" i="4" s="1"/>
  <c r="F110" i="4" s="1"/>
  <c r="H107" i="4"/>
  <c r="Q106" i="4"/>
  <c r="H106" i="4" s="1"/>
  <c r="Q105" i="4"/>
  <c r="G109" i="4"/>
  <c r="P108" i="4"/>
  <c r="G108" i="4" s="1"/>
  <c r="P107" i="4"/>
  <c r="K229" i="4" l="1"/>
  <c r="K230" i="4"/>
  <c r="B230" i="4" s="1"/>
  <c r="Q229" i="4"/>
  <c r="B231" i="4"/>
  <c r="Q230" i="4"/>
  <c r="H230" i="4" s="1"/>
  <c r="C153" i="4"/>
  <c r="L151" i="4"/>
  <c r="L152" i="4"/>
  <c r="C152" i="4" s="1"/>
  <c r="K153" i="4"/>
  <c r="K154" i="4"/>
  <c r="B154" i="4" s="1"/>
  <c r="B155" i="4"/>
  <c r="M230" i="4"/>
  <c r="D230" i="4" s="1"/>
  <c r="M229" i="4"/>
  <c r="M150" i="4"/>
  <c r="D150" i="4" s="1"/>
  <c r="M149" i="4"/>
  <c r="D151" i="4"/>
  <c r="B193" i="4"/>
  <c r="K191" i="4"/>
  <c r="K192" i="4"/>
  <c r="B192" i="4" s="1"/>
  <c r="F147" i="4"/>
  <c r="N147" i="4"/>
  <c r="E149" i="4"/>
  <c r="N148" i="4"/>
  <c r="E148" i="4" s="1"/>
  <c r="A263" i="4"/>
  <c r="L258" i="4"/>
  <c r="B265" i="4" s="1"/>
  <c r="L257" i="4"/>
  <c r="L230" i="4"/>
  <c r="C230" i="4" s="1"/>
  <c r="L229" i="4"/>
  <c r="P230" i="4"/>
  <c r="G230" i="4" s="1"/>
  <c r="P229" i="4"/>
  <c r="L189" i="4"/>
  <c r="L190" i="4"/>
  <c r="C190" i="4" s="1"/>
  <c r="D189" i="4"/>
  <c r="C191" i="4"/>
  <c r="Q28" i="4"/>
  <c r="H28" i="4" s="1"/>
  <c r="Q27" i="4"/>
  <c r="Q28" i="7"/>
  <c r="H28" i="7" s="1"/>
  <c r="Q27" i="7"/>
  <c r="Q68" i="4"/>
  <c r="H68" i="4" s="1"/>
  <c r="H69" i="4"/>
  <c r="Q67" i="4"/>
  <c r="Q65" i="7"/>
  <c r="Q66" i="7"/>
  <c r="H66" i="7" s="1"/>
  <c r="H67" i="7"/>
  <c r="B193" i="7"/>
  <c r="K192" i="7"/>
  <c r="B192" i="7" s="1"/>
  <c r="K191" i="7"/>
  <c r="D189" i="7"/>
  <c r="L190" i="7"/>
  <c r="C190" i="7" s="1"/>
  <c r="C191" i="7"/>
  <c r="L189" i="7"/>
  <c r="A263" i="7"/>
  <c r="L258" i="7"/>
  <c r="B265" i="7" s="1"/>
  <c r="L257" i="7"/>
  <c r="N229" i="7"/>
  <c r="N230" i="7" s="1"/>
  <c r="E230" i="7" s="1"/>
  <c r="K229" i="7"/>
  <c r="K230" i="7"/>
  <c r="B230" i="7" s="1"/>
  <c r="L114" i="7"/>
  <c r="C114" i="7" s="1"/>
  <c r="L113" i="7"/>
  <c r="G107" i="7"/>
  <c r="P106" i="7"/>
  <c r="G106" i="7" s="1"/>
  <c r="P105" i="7"/>
  <c r="H105" i="7"/>
  <c r="C153" i="7"/>
  <c r="L152" i="7"/>
  <c r="C152" i="7" s="1"/>
  <c r="L151" i="7"/>
  <c r="P69" i="4"/>
  <c r="P70" i="4"/>
  <c r="G70" i="4" s="1"/>
  <c r="P68" i="7"/>
  <c r="G68" i="7" s="1"/>
  <c r="G69" i="7"/>
  <c r="P67" i="7"/>
  <c r="M112" i="7"/>
  <c r="D112" i="7" s="1"/>
  <c r="M111" i="7"/>
  <c r="K153" i="7"/>
  <c r="B155" i="7"/>
  <c r="K154" i="7"/>
  <c r="B154" i="7" s="1"/>
  <c r="L230" i="7"/>
  <c r="C230" i="7" s="1"/>
  <c r="L229" i="7"/>
  <c r="P229" i="7"/>
  <c r="P230" i="7"/>
  <c r="G230" i="7" s="1"/>
  <c r="M229" i="7"/>
  <c r="M230" i="7"/>
  <c r="D230" i="7" s="1"/>
  <c r="B231" i="7"/>
  <c r="Q230" i="7"/>
  <c r="H230" i="7" s="1"/>
  <c r="Q229" i="7"/>
  <c r="N109" i="7"/>
  <c r="N110" i="7" s="1"/>
  <c r="E110" i="7" s="1"/>
  <c r="E111" i="7"/>
  <c r="O107" i="7"/>
  <c r="F109" i="7"/>
  <c r="O108" i="7"/>
  <c r="F108" i="7" s="1"/>
  <c r="D151" i="7"/>
  <c r="M150" i="7"/>
  <c r="D150" i="7" s="1"/>
  <c r="M149" i="7"/>
  <c r="N147" i="7"/>
  <c r="N148" i="7" s="1"/>
  <c r="E148" i="7" s="1"/>
  <c r="F147" i="7"/>
  <c r="E149" i="7"/>
  <c r="H109" i="4"/>
  <c r="Q108" i="4"/>
  <c r="H108" i="4" s="1"/>
  <c r="Q107" i="4"/>
  <c r="G111" i="4"/>
  <c r="P110" i="4"/>
  <c r="G110" i="4" s="1"/>
  <c r="P109" i="4"/>
  <c r="O111" i="4"/>
  <c r="O112" i="4"/>
  <c r="F112" i="4" s="1"/>
  <c r="K155" i="4" l="1"/>
  <c r="K156" i="4"/>
  <c r="B156" i="4" s="1"/>
  <c r="F149" i="4"/>
  <c r="O147" i="4"/>
  <c r="G147" i="4"/>
  <c r="O148" i="4"/>
  <c r="F148" i="4" s="1"/>
  <c r="L153" i="4"/>
  <c r="L154" i="4"/>
  <c r="C154" i="4" s="1"/>
  <c r="C155" i="4"/>
  <c r="B195" i="4"/>
  <c r="K194" i="4"/>
  <c r="B194" i="4" s="1"/>
  <c r="K193" i="4"/>
  <c r="H271" i="4"/>
  <c r="D271" i="4"/>
  <c r="B271" i="4"/>
  <c r="G271" i="4"/>
  <c r="F271" i="4"/>
  <c r="O271" i="4" s="1"/>
  <c r="O272" i="4" s="1"/>
  <c r="F272" i="4" s="1"/>
  <c r="E271" i="4"/>
  <c r="N271" i="4" s="1"/>
  <c r="N272" i="4" s="1"/>
  <c r="E272" i="4" s="1"/>
  <c r="C271" i="4"/>
  <c r="C193" i="4"/>
  <c r="L192" i="4"/>
  <c r="C192" i="4" s="1"/>
  <c r="L191" i="4"/>
  <c r="E151" i="4"/>
  <c r="N149" i="4"/>
  <c r="N150" i="4" s="1"/>
  <c r="E150" i="4" s="1"/>
  <c r="M151" i="4"/>
  <c r="D153" i="4"/>
  <c r="M152" i="4"/>
  <c r="D152" i="4" s="1"/>
  <c r="C231" i="4"/>
  <c r="K231" i="4"/>
  <c r="K232" i="4"/>
  <c r="B232" i="4" s="1"/>
  <c r="B233" i="4"/>
  <c r="K299" i="4"/>
  <c r="C263" i="4"/>
  <c r="M189" i="4"/>
  <c r="D191" i="4"/>
  <c r="M190" i="4"/>
  <c r="D190" i="4" s="1"/>
  <c r="E189" i="4"/>
  <c r="N149" i="7"/>
  <c r="E151" i="7"/>
  <c r="N150" i="7"/>
  <c r="E150" i="7" s="1"/>
  <c r="D153" i="7"/>
  <c r="M152" i="7"/>
  <c r="D152" i="7" s="1"/>
  <c r="M151" i="7"/>
  <c r="F111" i="7"/>
  <c r="O109" i="7"/>
  <c r="O110" i="7"/>
  <c r="F110" i="7" s="1"/>
  <c r="P70" i="7"/>
  <c r="G70" i="7" s="1"/>
  <c r="P69" i="7"/>
  <c r="C155" i="7"/>
  <c r="L154" i="7"/>
  <c r="C154" i="7" s="1"/>
  <c r="L153" i="7"/>
  <c r="G109" i="7"/>
  <c r="P108" i="7"/>
  <c r="G108" i="7" s="1"/>
  <c r="P107" i="7"/>
  <c r="B195" i="7"/>
  <c r="K194" i="7"/>
  <c r="B194" i="7" s="1"/>
  <c r="K193" i="7"/>
  <c r="G147" i="7"/>
  <c r="O147" i="7"/>
  <c r="O148" i="7" s="1"/>
  <c r="F148" i="7" s="1"/>
  <c r="F149" i="7"/>
  <c r="N111" i="7"/>
  <c r="N112" i="7" s="1"/>
  <c r="E112" i="7" s="1"/>
  <c r="C231" i="7"/>
  <c r="K231" i="7"/>
  <c r="B233" i="7"/>
  <c r="K232" i="7"/>
  <c r="B232" i="7" s="1"/>
  <c r="K156" i="7"/>
  <c r="B156" i="7" s="1"/>
  <c r="K155" i="7"/>
  <c r="H107" i="7"/>
  <c r="Q105" i="7"/>
  <c r="Q106" i="7"/>
  <c r="H106" i="7" s="1"/>
  <c r="C263" i="7"/>
  <c r="K299" i="7"/>
  <c r="H271" i="7"/>
  <c r="D271" i="7"/>
  <c r="G271" i="7"/>
  <c r="B271" i="7"/>
  <c r="F271" i="7"/>
  <c r="O271" i="7" s="1"/>
  <c r="O272" i="7" s="1"/>
  <c r="F272" i="7" s="1"/>
  <c r="E271" i="7"/>
  <c r="C271" i="7"/>
  <c r="L191" i="7"/>
  <c r="C193" i="7"/>
  <c r="L192" i="7"/>
  <c r="C192" i="7" s="1"/>
  <c r="D191" i="7"/>
  <c r="M189" i="7"/>
  <c r="E189" i="7"/>
  <c r="M190" i="7"/>
  <c r="D190" i="7" s="1"/>
  <c r="H69" i="7"/>
  <c r="Q67" i="7"/>
  <c r="Q68" i="7"/>
  <c r="H68" i="7" s="1"/>
  <c r="Q70" i="4"/>
  <c r="H70" i="4" s="1"/>
  <c r="Q69" i="4"/>
  <c r="P112" i="4"/>
  <c r="G112" i="4" s="1"/>
  <c r="P111" i="4"/>
  <c r="Q109" i="4"/>
  <c r="H111" i="4"/>
  <c r="Q110" i="4"/>
  <c r="H110" i="4" s="1"/>
  <c r="N151" i="4" l="1"/>
  <c r="N152" i="4" s="1"/>
  <c r="E152" i="4" s="1"/>
  <c r="E153" i="4"/>
  <c r="N153" i="4" s="1"/>
  <c r="N154" i="4" s="1"/>
  <c r="E154" i="4" s="1"/>
  <c r="L155" i="4"/>
  <c r="L156" i="4"/>
  <c r="C156" i="4" s="1"/>
  <c r="A305" i="4"/>
  <c r="L299" i="4"/>
  <c r="L300" i="4"/>
  <c r="B307" i="4" s="1"/>
  <c r="C195" i="4"/>
  <c r="L193" i="4"/>
  <c r="L194" i="4"/>
  <c r="C194" i="4" s="1"/>
  <c r="K196" i="4"/>
  <c r="B196" i="4" s="1"/>
  <c r="B197" i="4"/>
  <c r="K195" i="4"/>
  <c r="K234" i="4"/>
  <c r="B234" i="4" s="1"/>
  <c r="K233" i="4"/>
  <c r="B235" i="4"/>
  <c r="L272" i="4"/>
  <c r="C272" i="4" s="1"/>
  <c r="L271" i="4"/>
  <c r="G149" i="4"/>
  <c r="P148" i="4"/>
  <c r="G148" i="4" s="1"/>
  <c r="H147" i="4"/>
  <c r="P147" i="4"/>
  <c r="C233" i="4"/>
  <c r="L231" i="4"/>
  <c r="D231" i="4"/>
  <c r="L232" i="4"/>
  <c r="C232" i="4" s="1"/>
  <c r="P271" i="4"/>
  <c r="P272" i="4"/>
  <c r="G272" i="4" s="1"/>
  <c r="M191" i="4"/>
  <c r="D193" i="4"/>
  <c r="M192" i="4"/>
  <c r="D192" i="4" s="1"/>
  <c r="K271" i="4"/>
  <c r="K272" i="4"/>
  <c r="B272" i="4" s="1"/>
  <c r="O150" i="4"/>
  <c r="F150" i="4" s="1"/>
  <c r="O149" i="4"/>
  <c r="F151" i="4"/>
  <c r="M153" i="4"/>
  <c r="M154" i="4"/>
  <c r="D154" i="4" s="1"/>
  <c r="M271" i="4"/>
  <c r="M272" i="4"/>
  <c r="D272" i="4" s="1"/>
  <c r="F189" i="4"/>
  <c r="N189" i="4"/>
  <c r="N190" i="4" s="1"/>
  <c r="E190" i="4" s="1"/>
  <c r="E191" i="4"/>
  <c r="Q271" i="4"/>
  <c r="B273" i="4"/>
  <c r="Q272" i="4"/>
  <c r="H272" i="4" s="1"/>
  <c r="Q69" i="7"/>
  <c r="Q70" i="7"/>
  <c r="H70" i="7" s="1"/>
  <c r="F189" i="7"/>
  <c r="N189" i="7"/>
  <c r="N190" i="7" s="1"/>
  <c r="E190" i="7" s="1"/>
  <c r="E191" i="7"/>
  <c r="M191" i="7"/>
  <c r="M192" i="7"/>
  <c r="D192" i="7" s="1"/>
  <c r="D193" i="7"/>
  <c r="L193" i="7"/>
  <c r="C195" i="7"/>
  <c r="L194" i="7"/>
  <c r="C194" i="7" s="1"/>
  <c r="L271" i="7"/>
  <c r="L272" i="7"/>
  <c r="C272" i="7" s="1"/>
  <c r="P271" i="7"/>
  <c r="P272" i="7"/>
  <c r="G272" i="7" s="1"/>
  <c r="B273" i="7"/>
  <c r="Q272" i="7"/>
  <c r="H272" i="7" s="1"/>
  <c r="Q271" i="7"/>
  <c r="O149" i="7"/>
  <c r="O150" i="7"/>
  <c r="F150" i="7" s="1"/>
  <c r="F151" i="7"/>
  <c r="G149" i="7"/>
  <c r="P147" i="7"/>
  <c r="P148" i="7"/>
  <c r="G148" i="7" s="1"/>
  <c r="H147" i="7"/>
  <c r="G111" i="7"/>
  <c r="P110" i="7"/>
  <c r="G110" i="7" s="1"/>
  <c r="P109" i="7"/>
  <c r="O111" i="7"/>
  <c r="O112" i="7"/>
  <c r="F112" i="7" s="1"/>
  <c r="N271" i="7"/>
  <c r="N272" i="7" s="1"/>
  <c r="E272" i="7" s="1"/>
  <c r="K272" i="7"/>
  <c r="B272" i="7" s="1"/>
  <c r="K271" i="7"/>
  <c r="M272" i="7"/>
  <c r="D272" i="7" s="1"/>
  <c r="M271" i="7"/>
  <c r="L299" i="7"/>
  <c r="L300" i="7"/>
  <c r="B307" i="7" s="1"/>
  <c r="A305" i="7"/>
  <c r="Q108" i="7"/>
  <c r="H108" i="7" s="1"/>
  <c r="Q107" i="7"/>
  <c r="H109" i="7"/>
  <c r="K234" i="7"/>
  <c r="B234" i="7" s="1"/>
  <c r="B235" i="7"/>
  <c r="K233" i="7"/>
  <c r="D231" i="7"/>
  <c r="C233" i="7"/>
  <c r="L231" i="7"/>
  <c r="L232" i="7"/>
  <c r="C232" i="7" s="1"/>
  <c r="K195" i="7"/>
  <c r="B197" i="7"/>
  <c r="K196" i="7"/>
  <c r="B196" i="7" s="1"/>
  <c r="L155" i="7"/>
  <c r="L156" i="7"/>
  <c r="C156" i="7" s="1"/>
  <c r="M153" i="7"/>
  <c r="M154" i="7"/>
  <c r="D154" i="7" s="1"/>
  <c r="E153" i="7"/>
  <c r="N151" i="7"/>
  <c r="N152" i="7" s="1"/>
  <c r="E152" i="7" s="1"/>
  <c r="Q111" i="4"/>
  <c r="Q112" i="4"/>
  <c r="H112" i="4" s="1"/>
  <c r="L195" i="4" l="1"/>
  <c r="L196" i="4"/>
  <c r="C196" i="4" s="1"/>
  <c r="C197" i="4"/>
  <c r="E193" i="4"/>
  <c r="N191" i="4"/>
  <c r="N192" i="4" s="1"/>
  <c r="E192" i="4" s="1"/>
  <c r="P150" i="4"/>
  <c r="G150" i="4" s="1"/>
  <c r="P149" i="4"/>
  <c r="G151" i="4"/>
  <c r="D195" i="4"/>
  <c r="M194" i="4"/>
  <c r="D194" i="4" s="1"/>
  <c r="M193" i="4"/>
  <c r="K341" i="4"/>
  <c r="C305" i="4"/>
  <c r="K198" i="4"/>
  <c r="B198" i="4" s="1"/>
  <c r="K197" i="4"/>
  <c r="K274" i="4"/>
  <c r="B274" i="4" s="1"/>
  <c r="C273" i="4"/>
  <c r="B275" i="4"/>
  <c r="K273" i="4"/>
  <c r="H149" i="4"/>
  <c r="Q148" i="4"/>
  <c r="H148" i="4" s="1"/>
  <c r="Q147" i="4"/>
  <c r="G189" i="4"/>
  <c r="O189" i="4"/>
  <c r="O190" i="4" s="1"/>
  <c r="F190" i="4" s="1"/>
  <c r="F191" i="4"/>
  <c r="F313" i="4"/>
  <c r="O313" i="4" s="1"/>
  <c r="O314" i="4" s="1"/>
  <c r="F314" i="4" s="1"/>
  <c r="G313" i="4"/>
  <c r="H313" i="4"/>
  <c r="D313" i="4"/>
  <c r="B313" i="4"/>
  <c r="C313" i="4"/>
  <c r="E313" i="4"/>
  <c r="N313" i="4" s="1"/>
  <c r="N314" i="4" s="1"/>
  <c r="E314" i="4" s="1"/>
  <c r="O151" i="4"/>
  <c r="O152" i="4" s="1"/>
  <c r="F152" i="4" s="1"/>
  <c r="F153" i="4"/>
  <c r="O153" i="4" s="1"/>
  <c r="O154" i="4" s="1"/>
  <c r="F154" i="4" s="1"/>
  <c r="K235" i="4"/>
  <c r="B237" i="4"/>
  <c r="K236" i="4"/>
  <c r="B236" i="4" s="1"/>
  <c r="L233" i="4"/>
  <c r="C235" i="4"/>
  <c r="L234" i="4"/>
  <c r="C234" i="4" s="1"/>
  <c r="M231" i="4"/>
  <c r="E231" i="4"/>
  <c r="M232" i="4"/>
  <c r="D232" i="4" s="1"/>
  <c r="D233" i="4"/>
  <c r="D233" i="7"/>
  <c r="M232" i="7"/>
  <c r="D232" i="7" s="1"/>
  <c r="E231" i="7"/>
  <c r="M231" i="7"/>
  <c r="K235" i="7"/>
  <c r="B237" i="7"/>
  <c r="K236" i="7"/>
  <c r="B236" i="7" s="1"/>
  <c r="Q109" i="7"/>
  <c r="Q110" i="7"/>
  <c r="H110" i="7" s="1"/>
  <c r="H111" i="7"/>
  <c r="P111" i="7"/>
  <c r="P112" i="7"/>
  <c r="G112" i="7" s="1"/>
  <c r="G151" i="7"/>
  <c r="P150" i="7"/>
  <c r="G150" i="7" s="1"/>
  <c r="P149" i="7"/>
  <c r="C273" i="7"/>
  <c r="K273" i="7"/>
  <c r="B275" i="7"/>
  <c r="K274" i="7"/>
  <c r="B274" i="7" s="1"/>
  <c r="C197" i="7"/>
  <c r="L196" i="7"/>
  <c r="C196" i="7" s="1"/>
  <c r="L195" i="7"/>
  <c r="M193" i="7"/>
  <c r="D195" i="7"/>
  <c r="M194" i="7"/>
  <c r="D194" i="7" s="1"/>
  <c r="N191" i="7"/>
  <c r="N192" i="7" s="1"/>
  <c r="E192" i="7" s="1"/>
  <c r="E193" i="7"/>
  <c r="F191" i="7"/>
  <c r="G189" i="7"/>
  <c r="O189" i="7"/>
  <c r="O190" i="7"/>
  <c r="F190" i="7" s="1"/>
  <c r="N153" i="7"/>
  <c r="N154" i="7" s="1"/>
  <c r="E154" i="7" s="1"/>
  <c r="K197" i="7"/>
  <c r="K198" i="7"/>
  <c r="B198" i="7" s="1"/>
  <c r="C235" i="7"/>
  <c r="L234" i="7"/>
  <c r="C234" i="7" s="1"/>
  <c r="L233" i="7"/>
  <c r="F313" i="7"/>
  <c r="O313" i="7" s="1"/>
  <c r="O314" i="7" s="1"/>
  <c r="F314" i="7" s="1"/>
  <c r="B313" i="7"/>
  <c r="E313" i="7"/>
  <c r="H313" i="7"/>
  <c r="C313" i="7"/>
  <c r="G313" i="7"/>
  <c r="D313" i="7"/>
  <c r="K341" i="7"/>
  <c r="C305" i="7"/>
  <c r="Q147" i="7"/>
  <c r="H149" i="7"/>
  <c r="Q148" i="7"/>
  <c r="H148" i="7" s="1"/>
  <c r="O151" i="7"/>
  <c r="O152" i="7" s="1"/>
  <c r="F152" i="7" s="1"/>
  <c r="F153" i="7"/>
  <c r="O153" i="7" s="1"/>
  <c r="O154" i="7" s="1"/>
  <c r="F154" i="7" s="1"/>
  <c r="M234" i="4" l="1"/>
  <c r="D234" i="4" s="1"/>
  <c r="M233" i="4"/>
  <c r="D235" i="4"/>
  <c r="H151" i="4"/>
  <c r="Q150" i="4"/>
  <c r="H150" i="4" s="1"/>
  <c r="Q149" i="4"/>
  <c r="P151" i="4"/>
  <c r="G153" i="4"/>
  <c r="P152" i="4"/>
  <c r="G152" i="4" s="1"/>
  <c r="L314" i="4"/>
  <c r="C314" i="4" s="1"/>
  <c r="L313" i="4"/>
  <c r="P190" i="4"/>
  <c r="G190" i="4" s="1"/>
  <c r="G191" i="4"/>
  <c r="H189" i="4"/>
  <c r="P189" i="4"/>
  <c r="E233" i="4"/>
  <c r="N231" i="4"/>
  <c r="N232" i="4" s="1"/>
  <c r="E232" i="4" s="1"/>
  <c r="F231" i="4"/>
  <c r="K314" i="4"/>
  <c r="B314" i="4" s="1"/>
  <c r="K313" i="4"/>
  <c r="K275" i="4"/>
  <c r="B277" i="4"/>
  <c r="K276" i="4"/>
  <c r="B276" i="4" s="1"/>
  <c r="M314" i="4"/>
  <c r="D314" i="4" s="1"/>
  <c r="M313" i="4"/>
  <c r="C275" i="4"/>
  <c r="L273" i="4"/>
  <c r="D273" i="4"/>
  <c r="L274" i="4"/>
  <c r="C274" i="4" s="1"/>
  <c r="B315" i="4"/>
  <c r="Q313" i="4"/>
  <c r="Q314" i="4"/>
  <c r="H314" i="4" s="1"/>
  <c r="E195" i="4"/>
  <c r="N195" i="4" s="1"/>
  <c r="N196" i="4" s="1"/>
  <c r="E196" i="4" s="1"/>
  <c r="N193" i="4"/>
  <c r="N194" i="4" s="1"/>
  <c r="E194" i="4" s="1"/>
  <c r="A347" i="4"/>
  <c r="L342" i="4"/>
  <c r="B349" i="4" s="1"/>
  <c r="L341" i="4"/>
  <c r="C237" i="4"/>
  <c r="L236" i="4"/>
  <c r="C236" i="4" s="1"/>
  <c r="L235" i="4"/>
  <c r="P313" i="4"/>
  <c r="P314" i="4"/>
  <c r="G314" i="4" s="1"/>
  <c r="L197" i="4"/>
  <c r="L198" i="4"/>
  <c r="C198" i="4" s="1"/>
  <c r="K237" i="4"/>
  <c r="B239" i="4"/>
  <c r="K238" i="4"/>
  <c r="B238" i="4" s="1"/>
  <c r="M196" i="4"/>
  <c r="D196" i="4" s="1"/>
  <c r="M195" i="4"/>
  <c r="O191" i="4"/>
  <c r="O192" i="4" s="1"/>
  <c r="F192" i="4" s="1"/>
  <c r="F193" i="4"/>
  <c r="A347" i="7"/>
  <c r="L342" i="7"/>
  <c r="B349" i="7" s="1"/>
  <c r="L341" i="7"/>
  <c r="P314" i="7"/>
  <c r="G314" i="7" s="1"/>
  <c r="P313" i="7"/>
  <c r="B315" i="7"/>
  <c r="Q314" i="7"/>
  <c r="H314" i="7" s="1"/>
  <c r="Q313" i="7"/>
  <c r="K313" i="7"/>
  <c r="K314" i="7"/>
  <c r="B314" i="7" s="1"/>
  <c r="C237" i="7"/>
  <c r="L235" i="7"/>
  <c r="L236" i="7"/>
  <c r="C236" i="7" s="1"/>
  <c r="O191" i="7"/>
  <c r="O192" i="7" s="1"/>
  <c r="F192" i="7" s="1"/>
  <c r="F193" i="7"/>
  <c r="N193" i="7"/>
  <c r="N194" i="7" s="1"/>
  <c r="E194" i="7" s="1"/>
  <c r="E195" i="7"/>
  <c r="G153" i="7"/>
  <c r="P152" i="7"/>
  <c r="G152" i="7" s="1"/>
  <c r="P151" i="7"/>
  <c r="F231" i="7"/>
  <c r="N231" i="7"/>
  <c r="N232" i="7" s="1"/>
  <c r="E232" i="7" s="1"/>
  <c r="E233" i="7"/>
  <c r="D235" i="7"/>
  <c r="M234" i="7"/>
  <c r="D234" i="7" s="1"/>
  <c r="M233" i="7"/>
  <c r="Q149" i="7"/>
  <c r="Q150" i="7"/>
  <c r="H150" i="7" s="1"/>
  <c r="H151" i="7"/>
  <c r="M314" i="7"/>
  <c r="D314" i="7" s="1"/>
  <c r="M313" i="7"/>
  <c r="L314" i="7"/>
  <c r="C314" i="7" s="1"/>
  <c r="L313" i="7"/>
  <c r="N313" i="7"/>
  <c r="N314" i="7" s="1"/>
  <c r="E314" i="7" s="1"/>
  <c r="G191" i="7"/>
  <c r="P190" i="7"/>
  <c r="G190" i="7" s="1"/>
  <c r="H189" i="7"/>
  <c r="P189" i="7"/>
  <c r="M195" i="7"/>
  <c r="M196" i="7"/>
  <c r="D196" i="7" s="1"/>
  <c r="L197" i="7"/>
  <c r="L198" i="7"/>
  <c r="C198" i="7" s="1"/>
  <c r="B277" i="7"/>
  <c r="K276" i="7"/>
  <c r="B276" i="7" s="1"/>
  <c r="K275" i="7"/>
  <c r="C275" i="7"/>
  <c r="L273" i="7"/>
  <c r="D273" i="7"/>
  <c r="L274" i="7"/>
  <c r="C274" i="7" s="1"/>
  <c r="Q112" i="7"/>
  <c r="H112" i="7" s="1"/>
  <c r="Q111" i="7"/>
  <c r="B239" i="7"/>
  <c r="K238" i="7"/>
  <c r="B238" i="7" s="1"/>
  <c r="K237" i="7"/>
  <c r="D355" i="4" l="1"/>
  <c r="F355" i="4"/>
  <c r="O355" i="4" s="1"/>
  <c r="O356" i="4" s="1"/>
  <c r="F356" i="4" s="1"/>
  <c r="E355" i="4"/>
  <c r="N355" i="4" s="1"/>
  <c r="N356" i="4" s="1"/>
  <c r="E356" i="4" s="1"/>
  <c r="B355" i="4"/>
  <c r="C355" i="4"/>
  <c r="H355" i="4"/>
  <c r="G355" i="4"/>
  <c r="P153" i="4"/>
  <c r="P154" i="4"/>
  <c r="G154" i="4" s="1"/>
  <c r="K239" i="4"/>
  <c r="K240" i="4"/>
  <c r="B240" i="4" s="1"/>
  <c r="K315" i="4"/>
  <c r="B317" i="4"/>
  <c r="K316" i="4"/>
  <c r="B316" i="4" s="1"/>
  <c r="C315" i="4"/>
  <c r="F233" i="4"/>
  <c r="O231" i="4"/>
  <c r="O232" i="4" s="1"/>
  <c r="F232" i="4" s="1"/>
  <c r="G231" i="4"/>
  <c r="M274" i="4"/>
  <c r="D274" i="4" s="1"/>
  <c r="M273" i="4"/>
  <c r="D275" i="4"/>
  <c r="E273" i="4"/>
  <c r="E235" i="4"/>
  <c r="N233" i="4"/>
  <c r="N234" i="4" s="1"/>
  <c r="E234" i="4" s="1"/>
  <c r="Q151" i="4"/>
  <c r="H153" i="4"/>
  <c r="Q152" i="4"/>
  <c r="H152" i="4" s="1"/>
  <c r="O193" i="4"/>
  <c r="O194" i="4" s="1"/>
  <c r="F194" i="4" s="1"/>
  <c r="F195" i="4"/>
  <c r="O195" i="4" s="1"/>
  <c r="O196" i="4" s="1"/>
  <c r="F196" i="4" s="1"/>
  <c r="M235" i="4"/>
  <c r="D237" i="4"/>
  <c r="M236" i="4"/>
  <c r="D236" i="4" s="1"/>
  <c r="L237" i="4"/>
  <c r="C239" i="4"/>
  <c r="L238" i="4"/>
  <c r="C238" i="4" s="1"/>
  <c r="L275" i="4"/>
  <c r="L276" i="4"/>
  <c r="C276" i="4" s="1"/>
  <c r="C277" i="4"/>
  <c r="Q189" i="4"/>
  <c r="H191" i="4"/>
  <c r="Q190" i="4"/>
  <c r="H190" i="4" s="1"/>
  <c r="K278" i="4"/>
  <c r="B278" i="4" s="1"/>
  <c r="K277" i="4"/>
  <c r="B279" i="4"/>
  <c r="K383" i="4"/>
  <c r="C347" i="4"/>
  <c r="G193" i="4"/>
  <c r="P192" i="4"/>
  <c r="G192" i="4" s="1"/>
  <c r="P191" i="4"/>
  <c r="K239" i="7"/>
  <c r="K240" i="7"/>
  <c r="B240" i="7" s="1"/>
  <c r="D275" i="7"/>
  <c r="E273" i="7"/>
  <c r="M273" i="7"/>
  <c r="M274" i="7"/>
  <c r="D274" i="7" s="1"/>
  <c r="C277" i="7"/>
  <c r="L276" i="7"/>
  <c r="C276" i="7" s="1"/>
  <c r="L275" i="7"/>
  <c r="Q151" i="7"/>
  <c r="H153" i="7"/>
  <c r="Q152" i="7"/>
  <c r="H152" i="7" s="1"/>
  <c r="P153" i="7"/>
  <c r="P154" i="7"/>
  <c r="G154" i="7" s="1"/>
  <c r="N195" i="7"/>
  <c r="N196" i="7" s="1"/>
  <c r="E196" i="7" s="1"/>
  <c r="O194" i="7"/>
  <c r="F194" i="7" s="1"/>
  <c r="O193" i="7"/>
  <c r="F195" i="7"/>
  <c r="L238" i="7"/>
  <c r="C238" i="7" s="1"/>
  <c r="L237" i="7"/>
  <c r="C239" i="7"/>
  <c r="C347" i="7"/>
  <c r="K383" i="7"/>
  <c r="H355" i="7"/>
  <c r="F355" i="7"/>
  <c r="O355" i="7" s="1"/>
  <c r="O356" i="7" s="1"/>
  <c r="F356" i="7" s="1"/>
  <c r="D355" i="7"/>
  <c r="C355" i="7"/>
  <c r="G355" i="7"/>
  <c r="E355" i="7"/>
  <c r="B355" i="7"/>
  <c r="K277" i="7"/>
  <c r="B279" i="7"/>
  <c r="K278" i="7"/>
  <c r="B278" i="7" s="1"/>
  <c r="Q189" i="7"/>
  <c r="Q190" i="7"/>
  <c r="H190" i="7" s="1"/>
  <c r="H191" i="7"/>
  <c r="G193" i="7"/>
  <c r="P192" i="7"/>
  <c r="G192" i="7" s="1"/>
  <c r="P191" i="7"/>
  <c r="D237" i="7"/>
  <c r="M236" i="7"/>
  <c r="D236" i="7" s="1"/>
  <c r="M235" i="7"/>
  <c r="N233" i="7"/>
  <c r="N234" i="7" s="1"/>
  <c r="E234" i="7" s="1"/>
  <c r="E235" i="7"/>
  <c r="G231" i="7"/>
  <c r="O231" i="7"/>
  <c r="O232" i="7" s="1"/>
  <c r="F232" i="7" s="1"/>
  <c r="F233" i="7"/>
  <c r="B317" i="7"/>
  <c r="K316" i="7"/>
  <c r="B316" i="7" s="1"/>
  <c r="C315" i="7"/>
  <c r="K315" i="7"/>
  <c r="K279" i="4" l="1"/>
  <c r="B281" i="4"/>
  <c r="K280" i="4"/>
  <c r="B280" i="4" s="1"/>
  <c r="F273" i="4"/>
  <c r="N273" i="4"/>
  <c r="N274" i="4" s="1"/>
  <c r="E274" i="4" s="1"/>
  <c r="E275" i="4"/>
  <c r="M238" i="4"/>
  <c r="D238" i="4" s="1"/>
  <c r="M237" i="4"/>
  <c r="P355" i="4"/>
  <c r="P356" i="4"/>
  <c r="G356" i="4" s="1"/>
  <c r="P193" i="4"/>
  <c r="P194" i="4"/>
  <c r="G194" i="4" s="1"/>
  <c r="G195" i="4"/>
  <c r="G233" i="4"/>
  <c r="P231" i="4"/>
  <c r="H231" i="4"/>
  <c r="P232" i="4"/>
  <c r="G232" i="4" s="1"/>
  <c r="Q356" i="4"/>
  <c r="H356" i="4" s="1"/>
  <c r="B357" i="4"/>
  <c r="Q355" i="4"/>
  <c r="A389" i="4"/>
  <c r="L384" i="4"/>
  <c r="B391" i="4" s="1"/>
  <c r="L383" i="4"/>
  <c r="L356" i="4"/>
  <c r="C356" i="4" s="1"/>
  <c r="L355" i="4"/>
  <c r="D277" i="4"/>
  <c r="M276" i="4"/>
  <c r="D276" i="4" s="1"/>
  <c r="M275" i="4"/>
  <c r="H193" i="4"/>
  <c r="Q192" i="4"/>
  <c r="H192" i="4" s="1"/>
  <c r="Q191" i="4"/>
  <c r="F235" i="4"/>
  <c r="O233" i="4"/>
  <c r="O234" i="4" s="1"/>
  <c r="F234" i="4" s="1"/>
  <c r="K356" i="4"/>
  <c r="B356" i="4" s="1"/>
  <c r="K355" i="4"/>
  <c r="N235" i="4"/>
  <c r="N236" i="4" s="1"/>
  <c r="E236" i="4" s="1"/>
  <c r="E237" i="4"/>
  <c r="N237" i="4" s="1"/>
  <c r="N238" i="4" s="1"/>
  <c r="E238" i="4" s="1"/>
  <c r="L315" i="4"/>
  <c r="D315" i="4"/>
  <c r="C317" i="4"/>
  <c r="L316" i="4"/>
  <c r="C316" i="4" s="1"/>
  <c r="L239" i="4"/>
  <c r="L240" i="4"/>
  <c r="C240" i="4" s="1"/>
  <c r="C279" i="4"/>
  <c r="L278" i="4"/>
  <c r="C278" i="4" s="1"/>
  <c r="L277" i="4"/>
  <c r="Q154" i="4"/>
  <c r="H154" i="4" s="1"/>
  <c r="Q153" i="4"/>
  <c r="K318" i="4"/>
  <c r="B318" i="4" s="1"/>
  <c r="K317" i="4"/>
  <c r="B319" i="4"/>
  <c r="M356" i="4"/>
  <c r="D356" i="4" s="1"/>
  <c r="M355" i="4"/>
  <c r="F235" i="7"/>
  <c r="O233" i="7"/>
  <c r="O234" i="7" s="1"/>
  <c r="F234" i="7" s="1"/>
  <c r="G233" i="7"/>
  <c r="P232" i="7"/>
  <c r="G232" i="7" s="1"/>
  <c r="H231" i="7"/>
  <c r="P231" i="7"/>
  <c r="M237" i="7"/>
  <c r="M238" i="7"/>
  <c r="D238" i="7" s="1"/>
  <c r="Q191" i="7"/>
  <c r="H193" i="7"/>
  <c r="Q192" i="7"/>
  <c r="H192" i="7" s="1"/>
  <c r="K279" i="7"/>
  <c r="B281" i="7"/>
  <c r="K280" i="7"/>
  <c r="B280" i="7" s="1"/>
  <c r="K356" i="7"/>
  <c r="B356" i="7" s="1"/>
  <c r="K355" i="7"/>
  <c r="P356" i="7"/>
  <c r="G356" i="7" s="1"/>
  <c r="P355" i="7"/>
  <c r="M356" i="7"/>
  <c r="D356" i="7" s="1"/>
  <c r="M355" i="7"/>
  <c r="B357" i="7"/>
  <c r="Q356" i="7"/>
  <c r="H356" i="7" s="1"/>
  <c r="Q355" i="7"/>
  <c r="O195" i="7"/>
  <c r="O196" i="7"/>
  <c r="F196" i="7" s="1"/>
  <c r="Q153" i="7"/>
  <c r="Q154" i="7"/>
  <c r="H154" i="7" s="1"/>
  <c r="C279" i="7"/>
  <c r="L278" i="7"/>
  <c r="C278" i="7" s="1"/>
  <c r="L277" i="7"/>
  <c r="M275" i="7"/>
  <c r="M276" i="7"/>
  <c r="D276" i="7" s="1"/>
  <c r="D277" i="7"/>
  <c r="C317" i="7"/>
  <c r="L315" i="7"/>
  <c r="D315" i="7"/>
  <c r="L316" i="7"/>
  <c r="C316" i="7" s="1"/>
  <c r="K317" i="7"/>
  <c r="B319" i="7"/>
  <c r="K318" i="7"/>
  <c r="B318" i="7" s="1"/>
  <c r="E237" i="7"/>
  <c r="N235" i="7"/>
  <c r="N236" i="7" s="1"/>
  <c r="E236" i="7" s="1"/>
  <c r="G195" i="7"/>
  <c r="P194" i="7"/>
  <c r="G194" i="7" s="1"/>
  <c r="P193" i="7"/>
  <c r="N355" i="7"/>
  <c r="N356" i="7" s="1"/>
  <c r="E356" i="7" s="1"/>
  <c r="L356" i="7"/>
  <c r="C356" i="7" s="1"/>
  <c r="L355" i="7"/>
  <c r="A389" i="7"/>
  <c r="L383" i="7"/>
  <c r="L384" i="7"/>
  <c r="B391" i="7" s="1"/>
  <c r="L239" i="7"/>
  <c r="L240" i="7"/>
  <c r="C240" i="7" s="1"/>
  <c r="F273" i="7"/>
  <c r="E275" i="7"/>
  <c r="N273" i="7"/>
  <c r="N274" i="7" s="1"/>
  <c r="E274" i="7" s="1"/>
  <c r="L280" i="4" l="1"/>
  <c r="C280" i="4" s="1"/>
  <c r="L279" i="4"/>
  <c r="C281" i="4"/>
  <c r="O235" i="4"/>
  <c r="O236" i="4" s="1"/>
  <c r="F236" i="4" s="1"/>
  <c r="F237" i="4"/>
  <c r="B359" i="4"/>
  <c r="C357" i="4"/>
  <c r="K358" i="4"/>
  <c r="B358" i="4" s="1"/>
  <c r="K357" i="4"/>
  <c r="F397" i="4"/>
  <c r="G397" i="4"/>
  <c r="C397" i="4"/>
  <c r="E397" i="4"/>
  <c r="N397" i="4" s="1"/>
  <c r="N398" i="4" s="1"/>
  <c r="E398" i="4" s="1"/>
  <c r="B397" i="4"/>
  <c r="H397" i="4"/>
  <c r="D397" i="4"/>
  <c r="E277" i="4"/>
  <c r="N275" i="4"/>
  <c r="N276" i="4" s="1"/>
  <c r="E276" i="4" s="1"/>
  <c r="K425" i="4"/>
  <c r="C389" i="4"/>
  <c r="Q193" i="4"/>
  <c r="H195" i="4"/>
  <c r="Q194" i="4"/>
  <c r="H194" i="4" s="1"/>
  <c r="L318" i="4"/>
  <c r="C318" i="4" s="1"/>
  <c r="L317" i="4"/>
  <c r="C319" i="4"/>
  <c r="H233" i="4"/>
  <c r="Q232" i="4"/>
  <c r="H232" i="4" s="1"/>
  <c r="Q231" i="4"/>
  <c r="F275" i="4"/>
  <c r="O273" i="4"/>
  <c r="O274" i="4" s="1"/>
  <c r="F274" i="4" s="1"/>
  <c r="G273" i="4"/>
  <c r="K319" i="4"/>
  <c r="K320" i="4"/>
  <c r="B320" i="4" s="1"/>
  <c r="B321" i="4"/>
  <c r="E315" i="4"/>
  <c r="M315" i="4"/>
  <c r="D317" i="4"/>
  <c r="M316" i="4"/>
  <c r="D316" i="4" s="1"/>
  <c r="M278" i="4"/>
  <c r="D278" i="4" s="1"/>
  <c r="D279" i="4"/>
  <c r="M277" i="4"/>
  <c r="G235" i="4"/>
  <c r="P233" i="4"/>
  <c r="P234" i="4"/>
  <c r="G234" i="4" s="1"/>
  <c r="K282" i="4"/>
  <c r="B282" i="4" s="1"/>
  <c r="K281" i="4"/>
  <c r="P195" i="4"/>
  <c r="P196" i="4"/>
  <c r="G196" i="4" s="1"/>
  <c r="N275" i="7"/>
  <c r="N276" i="7" s="1"/>
  <c r="E276" i="7" s="1"/>
  <c r="E277" i="7"/>
  <c r="C397" i="7"/>
  <c r="H397" i="7"/>
  <c r="D397" i="7"/>
  <c r="G397" i="7"/>
  <c r="B397" i="7"/>
  <c r="F397" i="7"/>
  <c r="E397" i="7"/>
  <c r="N237" i="7"/>
  <c r="N238" i="7" s="1"/>
  <c r="E238" i="7" s="1"/>
  <c r="K319" i="7"/>
  <c r="B321" i="7"/>
  <c r="K320" i="7"/>
  <c r="B320" i="7" s="1"/>
  <c r="D279" i="7"/>
  <c r="M278" i="7"/>
  <c r="D278" i="7" s="1"/>
  <c r="M277" i="7"/>
  <c r="C357" i="7"/>
  <c r="B359" i="7"/>
  <c r="K357" i="7"/>
  <c r="K358" i="7"/>
  <c r="B358" i="7" s="1"/>
  <c r="K281" i="7"/>
  <c r="K282" i="7"/>
  <c r="B282" i="7" s="1"/>
  <c r="H233" i="7"/>
  <c r="Q231" i="7"/>
  <c r="Q232" i="7"/>
  <c r="H232" i="7" s="1"/>
  <c r="G235" i="7"/>
  <c r="P233" i="7"/>
  <c r="P234" i="7"/>
  <c r="G234" i="7" s="1"/>
  <c r="F237" i="7"/>
  <c r="O235" i="7"/>
  <c r="O236" i="7"/>
  <c r="F236" i="7" s="1"/>
  <c r="O273" i="7"/>
  <c r="O274" i="7" s="1"/>
  <c r="F274" i="7" s="1"/>
  <c r="F275" i="7"/>
  <c r="G273" i="7"/>
  <c r="C389" i="7"/>
  <c r="K425" i="7"/>
  <c r="P196" i="7"/>
  <c r="G196" i="7" s="1"/>
  <c r="P195" i="7"/>
  <c r="M316" i="7"/>
  <c r="D316" i="7" s="1"/>
  <c r="E315" i="7"/>
  <c r="D317" i="7"/>
  <c r="M315" i="7"/>
  <c r="C319" i="7"/>
  <c r="L318" i="7"/>
  <c r="C318" i="7" s="1"/>
  <c r="L317" i="7"/>
  <c r="L279" i="7"/>
  <c r="C281" i="7"/>
  <c r="L280" i="7"/>
  <c r="C280" i="7" s="1"/>
  <c r="Q193" i="7"/>
  <c r="Q194" i="7"/>
  <c r="H194" i="7" s="1"/>
  <c r="H195" i="7"/>
  <c r="L397" i="4" l="1"/>
  <c r="L398" i="4"/>
  <c r="C398" i="4" s="1"/>
  <c r="K321" i="4"/>
  <c r="B323" i="4"/>
  <c r="K322" i="4"/>
  <c r="B322" i="4" s="1"/>
  <c r="H273" i="4"/>
  <c r="P274" i="4"/>
  <c r="G274" i="4" s="1"/>
  <c r="G275" i="4"/>
  <c r="P273" i="4"/>
  <c r="P398" i="4"/>
  <c r="G398" i="4" s="1"/>
  <c r="P397" i="4"/>
  <c r="P235" i="4"/>
  <c r="G237" i="4"/>
  <c r="P236" i="4"/>
  <c r="G236" i="4" s="1"/>
  <c r="L426" i="4"/>
  <c r="B433" i="4" s="1"/>
  <c r="L425" i="4"/>
  <c r="A431" i="4"/>
  <c r="D357" i="4"/>
  <c r="L358" i="4"/>
  <c r="C358" i="4" s="1"/>
  <c r="C359" i="4"/>
  <c r="L357" i="4"/>
  <c r="Q196" i="4"/>
  <c r="H196" i="4" s="1"/>
  <c r="Q195" i="4"/>
  <c r="F277" i="4"/>
  <c r="O275" i="4"/>
  <c r="O276" i="4" s="1"/>
  <c r="F276" i="4" s="1"/>
  <c r="K359" i="4"/>
  <c r="B361" i="4"/>
  <c r="K360" i="4"/>
  <c r="B360" i="4" s="1"/>
  <c r="O398" i="4"/>
  <c r="F398" i="4" s="1"/>
  <c r="O397" i="4"/>
  <c r="M279" i="4"/>
  <c r="M280" i="4"/>
  <c r="D280" i="4" s="1"/>
  <c r="E279" i="4"/>
  <c r="N279" i="4" s="1"/>
  <c r="N280" i="4" s="1"/>
  <c r="E280" i="4" s="1"/>
  <c r="N277" i="4"/>
  <c r="N278" i="4" s="1"/>
  <c r="E278" i="4" s="1"/>
  <c r="O237" i="4"/>
  <c r="O238" i="4"/>
  <c r="F238" i="4" s="1"/>
  <c r="M398" i="4"/>
  <c r="D398" i="4" s="1"/>
  <c r="M397" i="4"/>
  <c r="H235" i="4"/>
  <c r="Q233" i="4"/>
  <c r="Q234" i="4"/>
  <c r="H234" i="4" s="1"/>
  <c r="Q398" i="4"/>
  <c r="H398" i="4" s="1"/>
  <c r="Q397" i="4"/>
  <c r="B399" i="4"/>
  <c r="L282" i="4"/>
  <c r="C282" i="4" s="1"/>
  <c r="L281" i="4"/>
  <c r="F315" i="4"/>
  <c r="N315" i="4"/>
  <c r="N316" i="4" s="1"/>
  <c r="E316" i="4" s="1"/>
  <c r="E317" i="4"/>
  <c r="D319" i="4"/>
  <c r="M318" i="4"/>
  <c r="D318" i="4" s="1"/>
  <c r="M317" i="4"/>
  <c r="L319" i="4"/>
  <c r="L320" i="4"/>
  <c r="C320" i="4" s="1"/>
  <c r="C321" i="4"/>
  <c r="K397" i="4"/>
  <c r="K398" i="4"/>
  <c r="Q195" i="7"/>
  <c r="Q196" i="7"/>
  <c r="H196" i="7" s="1"/>
  <c r="L281" i="7"/>
  <c r="L282" i="7"/>
  <c r="C282" i="7" s="1"/>
  <c r="L320" i="7"/>
  <c r="C320" i="7" s="1"/>
  <c r="L319" i="7"/>
  <c r="C321" i="7"/>
  <c r="D319" i="7"/>
  <c r="M318" i="7"/>
  <c r="D318" i="7" s="1"/>
  <c r="M317" i="7"/>
  <c r="O275" i="7"/>
  <c r="O276" i="7" s="1"/>
  <c r="F276" i="7" s="1"/>
  <c r="F277" i="7"/>
  <c r="O238" i="7"/>
  <c r="F238" i="7" s="1"/>
  <c r="O237" i="7"/>
  <c r="Q234" i="7"/>
  <c r="H234" i="7" s="1"/>
  <c r="Q233" i="7"/>
  <c r="H235" i="7"/>
  <c r="L357" i="7"/>
  <c r="D357" i="7"/>
  <c r="L358" i="7"/>
  <c r="C358" i="7" s="1"/>
  <c r="C359" i="7"/>
  <c r="O398" i="7"/>
  <c r="F398" i="7" s="1"/>
  <c r="O397" i="7"/>
  <c r="P397" i="7"/>
  <c r="P398" i="7"/>
  <c r="G398" i="7" s="1"/>
  <c r="Q397" i="7"/>
  <c r="B399" i="7"/>
  <c r="Q398" i="7"/>
  <c r="H398" i="7" s="1"/>
  <c r="F315" i="7"/>
  <c r="N315" i="7"/>
  <c r="N316" i="7" s="1"/>
  <c r="E316" i="7" s="1"/>
  <c r="E317" i="7"/>
  <c r="L425" i="7"/>
  <c r="L426" i="7"/>
  <c r="B433" i="7" s="1"/>
  <c r="A431" i="7"/>
  <c r="G275" i="7"/>
  <c r="H273" i="7"/>
  <c r="P273" i="7"/>
  <c r="P274" i="7"/>
  <c r="G274" i="7" s="1"/>
  <c r="G237" i="7"/>
  <c r="P236" i="7"/>
  <c r="G236" i="7" s="1"/>
  <c r="P235" i="7"/>
  <c r="B361" i="7"/>
  <c r="K359" i="7"/>
  <c r="K360" i="7"/>
  <c r="B360" i="7" s="1"/>
  <c r="M280" i="7"/>
  <c r="D280" i="7" s="1"/>
  <c r="M279" i="7"/>
  <c r="K321" i="7"/>
  <c r="B323" i="7"/>
  <c r="K322" i="7"/>
  <c r="B322" i="7" s="1"/>
  <c r="N397" i="7"/>
  <c r="N398" i="7" s="1"/>
  <c r="E398" i="7" s="1"/>
  <c r="K397" i="7"/>
  <c r="K398" i="7"/>
  <c r="B398" i="7" s="1"/>
  <c r="M397" i="7"/>
  <c r="M398" i="7"/>
  <c r="D398" i="7" s="1"/>
  <c r="L397" i="7"/>
  <c r="L398" i="7"/>
  <c r="C398" i="7" s="1"/>
  <c r="E279" i="7"/>
  <c r="N277" i="7"/>
  <c r="N278" i="7" s="1"/>
  <c r="E278" i="7" s="1"/>
  <c r="B401" i="4" l="1"/>
  <c r="K400" i="4"/>
  <c r="C399" i="4"/>
  <c r="K399" i="4"/>
  <c r="L359" i="4"/>
  <c r="C361" i="4"/>
  <c r="L360" i="4"/>
  <c r="C360" i="4" s="1"/>
  <c r="P275" i="4"/>
  <c r="G277" i="4"/>
  <c r="P276" i="4"/>
  <c r="G276" i="4" s="1"/>
  <c r="C323" i="4"/>
  <c r="L322" i="4"/>
  <c r="C322" i="4" s="1"/>
  <c r="L321" i="4"/>
  <c r="D359" i="4"/>
  <c r="M358" i="4"/>
  <c r="D358" i="4" s="1"/>
  <c r="M357" i="4"/>
  <c r="E357" i="4"/>
  <c r="H275" i="4"/>
  <c r="Q273" i="4"/>
  <c r="Q274" i="4"/>
  <c r="H274" i="4" s="1"/>
  <c r="G439" i="4"/>
  <c r="D439" i="4"/>
  <c r="H439" i="4"/>
  <c r="E439" i="4"/>
  <c r="N439" i="4" s="1"/>
  <c r="N440" i="4" s="1"/>
  <c r="F439" i="4"/>
  <c r="O439" i="4" s="1"/>
  <c r="O440" i="4" s="1"/>
  <c r="B439" i="4"/>
  <c r="C439" i="4"/>
  <c r="K467" i="4"/>
  <c r="C431" i="4"/>
  <c r="K324" i="4"/>
  <c r="B324" i="4" s="1"/>
  <c r="K323" i="4"/>
  <c r="F279" i="4"/>
  <c r="O277" i="4"/>
  <c r="O278" i="4"/>
  <c r="F278" i="4" s="1"/>
  <c r="Q236" i="4"/>
  <c r="H236" i="4" s="1"/>
  <c r="Q235" i="4"/>
  <c r="H237" i="4"/>
  <c r="B363" i="4"/>
  <c r="K361" i="4"/>
  <c r="K362" i="4"/>
  <c r="G315" i="4"/>
  <c r="O315" i="4"/>
  <c r="F317" i="4"/>
  <c r="O316" i="4"/>
  <c r="F316" i="4" s="1"/>
  <c r="D321" i="4"/>
  <c r="M320" i="4"/>
  <c r="D320" i="4" s="1"/>
  <c r="M319" i="4"/>
  <c r="N317" i="4"/>
  <c r="N318" i="4" s="1"/>
  <c r="E318" i="4" s="1"/>
  <c r="E319" i="4"/>
  <c r="P238" i="4"/>
  <c r="G238" i="4" s="1"/>
  <c r="P237" i="4"/>
  <c r="N279" i="7"/>
  <c r="N280" i="7" s="1"/>
  <c r="E280" i="7" s="1"/>
  <c r="K324" i="7"/>
  <c r="B324" i="7" s="1"/>
  <c r="K323" i="7"/>
  <c r="K361" i="7"/>
  <c r="B363" i="7"/>
  <c r="K362" i="7"/>
  <c r="B362" i="7" s="1"/>
  <c r="Q273" i="7"/>
  <c r="H275" i="7"/>
  <c r="Q274" i="7"/>
  <c r="H274" i="7" s="1"/>
  <c r="H439" i="7"/>
  <c r="C439" i="7"/>
  <c r="F439" i="7"/>
  <c r="O439" i="7" s="1"/>
  <c r="O440" i="7" s="1"/>
  <c r="F440" i="7" s="1"/>
  <c r="G439" i="7"/>
  <c r="B439" i="7"/>
  <c r="E439" i="7"/>
  <c r="D439" i="7"/>
  <c r="C431" i="7"/>
  <c r="K467" i="7"/>
  <c r="G315" i="7"/>
  <c r="O315" i="7"/>
  <c r="O316" i="7" s="1"/>
  <c r="F316" i="7" s="1"/>
  <c r="F317" i="7"/>
  <c r="C399" i="7"/>
  <c r="B401" i="7"/>
  <c r="K399" i="7"/>
  <c r="K400" i="7"/>
  <c r="B400" i="7" s="1"/>
  <c r="C361" i="7"/>
  <c r="L360" i="7"/>
  <c r="C360" i="7" s="1"/>
  <c r="L359" i="7"/>
  <c r="E357" i="7"/>
  <c r="M357" i="7"/>
  <c r="D359" i="7"/>
  <c r="M358" i="7"/>
  <c r="D358" i="7" s="1"/>
  <c r="H237" i="7"/>
  <c r="Q235" i="7"/>
  <c r="Q236" i="7"/>
  <c r="H236" i="7" s="1"/>
  <c r="C323" i="7"/>
  <c r="L322" i="7"/>
  <c r="C322" i="7" s="1"/>
  <c r="L321" i="7"/>
  <c r="P238" i="7"/>
  <c r="G238" i="7" s="1"/>
  <c r="P237" i="7"/>
  <c r="G277" i="7"/>
  <c r="P276" i="7"/>
  <c r="G276" i="7" s="1"/>
  <c r="P275" i="7"/>
  <c r="E319" i="7"/>
  <c r="N317" i="7"/>
  <c r="N318" i="7" s="1"/>
  <c r="E318" i="7" s="1"/>
  <c r="F279" i="7"/>
  <c r="O277" i="7"/>
  <c r="O278" i="7" s="1"/>
  <c r="F278" i="7" s="1"/>
  <c r="M319" i="7"/>
  <c r="M320" i="7"/>
  <c r="D320" i="7" s="1"/>
  <c r="D321" i="7"/>
  <c r="O279" i="4" l="1"/>
  <c r="O280" i="4"/>
  <c r="F280" i="4" s="1"/>
  <c r="M321" i="4"/>
  <c r="M322" i="4"/>
  <c r="D322" i="4" s="1"/>
  <c r="F319" i="4"/>
  <c r="O317" i="4"/>
  <c r="O318" i="4" s="1"/>
  <c r="F318" i="4" s="1"/>
  <c r="Q275" i="4"/>
  <c r="H277" i="4"/>
  <c r="Q276" i="4"/>
  <c r="H276" i="4" s="1"/>
  <c r="L362" i="4"/>
  <c r="C362" i="4" s="1"/>
  <c r="L361" i="4"/>
  <c r="C363" i="4"/>
  <c r="M440" i="4"/>
  <c r="M439" i="4"/>
  <c r="P439" i="4"/>
  <c r="P440" i="4"/>
  <c r="P316" i="4"/>
  <c r="G316" i="4" s="1"/>
  <c r="H315" i="4"/>
  <c r="P315" i="4"/>
  <c r="G317" i="4"/>
  <c r="F357" i="4"/>
  <c r="N357" i="4"/>
  <c r="N358" i="4" s="1"/>
  <c r="E358" i="4" s="1"/>
  <c r="E359" i="4"/>
  <c r="G279" i="4"/>
  <c r="P277" i="4"/>
  <c r="P278" i="4"/>
  <c r="G278" i="4" s="1"/>
  <c r="L467" i="4"/>
  <c r="A473" i="4"/>
  <c r="L468" i="4"/>
  <c r="B475" i="4" s="1"/>
  <c r="L439" i="4"/>
  <c r="L440" i="4"/>
  <c r="D399" i="4"/>
  <c r="L399" i="4"/>
  <c r="C401" i="4"/>
  <c r="L400" i="4"/>
  <c r="C400" i="4" s="1"/>
  <c r="Q440" i="4"/>
  <c r="Q439" i="4"/>
  <c r="B441" i="4"/>
  <c r="K363" i="4"/>
  <c r="B365" i="4"/>
  <c r="K364" i="4"/>
  <c r="K439" i="4"/>
  <c r="K440" i="4"/>
  <c r="D361" i="4"/>
  <c r="M360" i="4"/>
  <c r="D360" i="4" s="1"/>
  <c r="M359" i="4"/>
  <c r="L324" i="4"/>
  <c r="C324" i="4" s="1"/>
  <c r="L323" i="4"/>
  <c r="E321" i="4"/>
  <c r="N321" i="4" s="1"/>
  <c r="N322" i="4" s="1"/>
  <c r="E322" i="4" s="1"/>
  <c r="N320" i="4"/>
  <c r="E320" i="4" s="1"/>
  <c r="N319" i="4"/>
  <c r="Q237" i="4"/>
  <c r="Q238" i="4"/>
  <c r="H238" i="4" s="1"/>
  <c r="B403" i="4"/>
  <c r="K402" i="4"/>
  <c r="K401" i="4"/>
  <c r="E321" i="7"/>
  <c r="N319" i="7"/>
  <c r="N320" i="7" s="1"/>
  <c r="E320" i="7" s="1"/>
  <c r="L323" i="7"/>
  <c r="L324" i="7"/>
  <c r="C324" i="7" s="1"/>
  <c r="C363" i="7"/>
  <c r="L362" i="7"/>
  <c r="C362" i="7" s="1"/>
  <c r="L361" i="7"/>
  <c r="L399" i="7"/>
  <c r="D399" i="7"/>
  <c r="L400" i="7"/>
  <c r="C400" i="7" s="1"/>
  <c r="C401" i="7"/>
  <c r="L467" i="7"/>
  <c r="C473" i="7" s="1"/>
  <c r="A473" i="7"/>
  <c r="L468" i="7"/>
  <c r="B475" i="7" s="1"/>
  <c r="M439" i="7"/>
  <c r="M440" i="7"/>
  <c r="D440" i="7" s="1"/>
  <c r="K439" i="7"/>
  <c r="K440" i="7"/>
  <c r="B440" i="7" s="1"/>
  <c r="B441" i="7"/>
  <c r="Q439" i="7"/>
  <c r="Q440" i="7"/>
  <c r="H440" i="7" s="1"/>
  <c r="Q275" i="7"/>
  <c r="H277" i="7"/>
  <c r="Q276" i="7"/>
  <c r="H276" i="7" s="1"/>
  <c r="M321" i="7"/>
  <c r="M322" i="7"/>
  <c r="D322" i="7" s="1"/>
  <c r="O279" i="7"/>
  <c r="O280" i="7"/>
  <c r="F280" i="7" s="1"/>
  <c r="P277" i="7"/>
  <c r="G279" i="7"/>
  <c r="P278" i="7"/>
  <c r="G278" i="7" s="1"/>
  <c r="Q238" i="7"/>
  <c r="H238" i="7" s="1"/>
  <c r="Q237" i="7"/>
  <c r="D361" i="7"/>
  <c r="M359" i="7"/>
  <c r="M360" i="7"/>
  <c r="D360" i="7" s="1"/>
  <c r="E359" i="7"/>
  <c r="F357" i="7"/>
  <c r="N357" i="7"/>
  <c r="N358" i="7" s="1"/>
  <c r="E358" i="7" s="1"/>
  <c r="K401" i="7"/>
  <c r="B403" i="7"/>
  <c r="K402" i="7"/>
  <c r="B402" i="7" s="1"/>
  <c r="F319" i="7"/>
  <c r="O317" i="7"/>
  <c r="O318" i="7" s="1"/>
  <c r="F318" i="7" s="1"/>
  <c r="P315" i="7"/>
  <c r="P316" i="7"/>
  <c r="G316" i="7" s="1"/>
  <c r="G317" i="7"/>
  <c r="H315" i="7"/>
  <c r="N439" i="7"/>
  <c r="N440" i="7" s="1"/>
  <c r="E440" i="7" s="1"/>
  <c r="P440" i="7"/>
  <c r="G440" i="7" s="1"/>
  <c r="P439" i="7"/>
  <c r="L440" i="7"/>
  <c r="C440" i="7" s="1"/>
  <c r="L439" i="7"/>
  <c r="K363" i="7"/>
  <c r="B365" i="7"/>
  <c r="K364" i="7"/>
  <c r="B364" i="7" s="1"/>
  <c r="G357" i="4" l="1"/>
  <c r="F359" i="4"/>
  <c r="O357" i="4"/>
  <c r="O358" i="4" s="1"/>
  <c r="F358" i="4" s="1"/>
  <c r="M362" i="4"/>
  <c r="D362" i="4" s="1"/>
  <c r="D363" i="4"/>
  <c r="M361" i="4"/>
  <c r="E399" i="4"/>
  <c r="M399" i="4"/>
  <c r="M400" i="4"/>
  <c r="D400" i="4" s="1"/>
  <c r="D401" i="4"/>
  <c r="P317" i="4"/>
  <c r="P318" i="4"/>
  <c r="G318" i="4" s="1"/>
  <c r="G319" i="4"/>
  <c r="Q277" i="4"/>
  <c r="H279" i="4"/>
  <c r="Q278" i="4"/>
  <c r="H278" i="4" s="1"/>
  <c r="K404" i="4"/>
  <c r="K403" i="4"/>
  <c r="B405" i="4"/>
  <c r="Q315" i="4"/>
  <c r="H317" i="4"/>
  <c r="Q316" i="4"/>
  <c r="H316" i="4" s="1"/>
  <c r="P280" i="4"/>
  <c r="G280" i="4" s="1"/>
  <c r="P279" i="4"/>
  <c r="O319" i="4"/>
  <c r="O320" i="4" s="1"/>
  <c r="F320" i="4" s="1"/>
  <c r="F321" i="4"/>
  <c r="K365" i="4"/>
  <c r="K366" i="4"/>
  <c r="H481" i="4"/>
  <c r="F481" i="4"/>
  <c r="O481" i="4" s="1"/>
  <c r="O482" i="4" s="1"/>
  <c r="F482" i="4" s="1"/>
  <c r="G481" i="4"/>
  <c r="C481" i="4"/>
  <c r="E481" i="4"/>
  <c r="N481" i="4" s="1"/>
  <c r="N482" i="4" s="1"/>
  <c r="E482" i="4" s="1"/>
  <c r="B481" i="4"/>
  <c r="D481" i="4"/>
  <c r="L401" i="4"/>
  <c r="L402" i="4"/>
  <c r="C402" i="4" s="1"/>
  <c r="C403" i="4"/>
  <c r="C473" i="4"/>
  <c r="K509" i="4"/>
  <c r="E361" i="4"/>
  <c r="N359" i="4"/>
  <c r="N360" i="4" s="1"/>
  <c r="E360" i="4" s="1"/>
  <c r="C441" i="4"/>
  <c r="B443" i="4"/>
  <c r="K441" i="4"/>
  <c r="K442" i="4"/>
  <c r="L363" i="4"/>
  <c r="C365" i="4"/>
  <c r="L364" i="4"/>
  <c r="C364" i="4" s="1"/>
  <c r="G319" i="7"/>
  <c r="P318" i="7"/>
  <c r="G318" i="7" s="1"/>
  <c r="P317" i="7"/>
  <c r="O319" i="7"/>
  <c r="O320" i="7" s="1"/>
  <c r="F320" i="7" s="1"/>
  <c r="F321" i="7"/>
  <c r="B405" i="7"/>
  <c r="K403" i="7"/>
  <c r="K404" i="7"/>
  <c r="B404" i="7" s="1"/>
  <c r="D363" i="7"/>
  <c r="M362" i="7"/>
  <c r="D362" i="7" s="1"/>
  <c r="M361" i="7"/>
  <c r="P280" i="7"/>
  <c r="G280" i="7" s="1"/>
  <c r="P279" i="7"/>
  <c r="N321" i="7"/>
  <c r="N322" i="7" s="1"/>
  <c r="E322" i="7" s="1"/>
  <c r="K366" i="7"/>
  <c r="B366" i="7" s="1"/>
  <c r="K365" i="7"/>
  <c r="Q315" i="7"/>
  <c r="H317" i="7"/>
  <c r="Q316" i="7"/>
  <c r="H316" i="7" s="1"/>
  <c r="G357" i="7"/>
  <c r="F359" i="7"/>
  <c r="O357" i="7"/>
  <c r="O358" i="7" s="1"/>
  <c r="F358" i="7" s="1"/>
  <c r="N359" i="7"/>
  <c r="N360" i="7" s="1"/>
  <c r="E360" i="7" s="1"/>
  <c r="E361" i="7"/>
  <c r="H279" i="7"/>
  <c r="Q278" i="7"/>
  <c r="H278" i="7" s="1"/>
  <c r="Q277" i="7"/>
  <c r="B443" i="7"/>
  <c r="K442" i="7"/>
  <c r="B442" i="7" s="1"/>
  <c r="K441" i="7"/>
  <c r="C441" i="7"/>
  <c r="G481" i="7"/>
  <c r="B481" i="7"/>
  <c r="F481" i="7"/>
  <c r="O481" i="7" s="1"/>
  <c r="O482" i="7" s="1"/>
  <c r="F482" i="7" s="1"/>
  <c r="D481" i="7"/>
  <c r="C481" i="7"/>
  <c r="H481" i="7"/>
  <c r="E481" i="7"/>
  <c r="L401" i="7"/>
  <c r="C403" i="7"/>
  <c r="L402" i="7"/>
  <c r="C402" i="7" s="1"/>
  <c r="D401" i="7"/>
  <c r="M400" i="7"/>
  <c r="D400" i="7" s="1"/>
  <c r="M399" i="7"/>
  <c r="E399" i="7"/>
  <c r="C365" i="7"/>
  <c r="L363" i="7"/>
  <c r="L364" i="7"/>
  <c r="C364" i="7" s="1"/>
  <c r="K443" i="4" l="1"/>
  <c r="K444" i="4"/>
  <c r="B445" i="4"/>
  <c r="L481" i="4"/>
  <c r="L482" i="4"/>
  <c r="C482" i="4" s="1"/>
  <c r="D441" i="4"/>
  <c r="C443" i="4"/>
  <c r="L442" i="4"/>
  <c r="L441" i="4"/>
  <c r="P482" i="4"/>
  <c r="G482" i="4" s="1"/>
  <c r="P481" i="4"/>
  <c r="K406" i="4"/>
  <c r="B407" i="4"/>
  <c r="K405" i="4"/>
  <c r="E401" i="4"/>
  <c r="N399" i="4"/>
  <c r="N400" i="4" s="1"/>
  <c r="E400" i="4" s="1"/>
  <c r="F399" i="4"/>
  <c r="M482" i="4"/>
  <c r="D482" i="4" s="1"/>
  <c r="M481" i="4"/>
  <c r="N361" i="4"/>
  <c r="N362" i="4" s="1"/>
  <c r="E362" i="4" s="1"/>
  <c r="E363" i="4"/>
  <c r="N363" i="4" s="1"/>
  <c r="N364" i="4" s="1"/>
  <c r="E364" i="4" s="1"/>
  <c r="Q482" i="4"/>
  <c r="H482" i="4" s="1"/>
  <c r="Q481" i="4"/>
  <c r="B483" i="4"/>
  <c r="M363" i="4"/>
  <c r="M364" i="4"/>
  <c r="D364" i="4" s="1"/>
  <c r="L365" i="4"/>
  <c r="L366" i="4"/>
  <c r="C366" i="4" s="1"/>
  <c r="M401" i="4"/>
  <c r="D403" i="4"/>
  <c r="M402" i="4"/>
  <c r="D402" i="4" s="1"/>
  <c r="L509" i="4"/>
  <c r="C515" i="4" s="1"/>
  <c r="L510" i="4"/>
  <c r="B517" i="4" s="1"/>
  <c r="A515" i="4"/>
  <c r="H319" i="4"/>
  <c r="Q318" i="4"/>
  <c r="H318" i="4" s="1"/>
  <c r="Q317" i="4"/>
  <c r="Q280" i="4"/>
  <c r="H280" i="4" s="1"/>
  <c r="Q279" i="4"/>
  <c r="K481" i="4"/>
  <c r="K482" i="4"/>
  <c r="B482" i="4" s="1"/>
  <c r="L403" i="4"/>
  <c r="L404" i="4"/>
  <c r="C405" i="4"/>
  <c r="O322" i="4"/>
  <c r="F322" i="4" s="1"/>
  <c r="O321" i="4"/>
  <c r="O360" i="4"/>
  <c r="F360" i="4" s="1"/>
  <c r="F361" i="4"/>
  <c r="O359" i="4"/>
  <c r="P319" i="4"/>
  <c r="G321" i="4"/>
  <c r="P320" i="4"/>
  <c r="G320" i="4" s="1"/>
  <c r="G359" i="4"/>
  <c r="P358" i="4"/>
  <c r="G358" i="4" s="1"/>
  <c r="H357" i="4"/>
  <c r="P357" i="4"/>
  <c r="F399" i="7"/>
  <c r="N399" i="7"/>
  <c r="N400" i="7" s="1"/>
  <c r="E400" i="7" s="1"/>
  <c r="E401" i="7"/>
  <c r="Q481" i="7"/>
  <c r="B483" i="7"/>
  <c r="Q482" i="7"/>
  <c r="H482" i="7" s="1"/>
  <c r="Q280" i="7"/>
  <c r="H280" i="7" s="1"/>
  <c r="Q279" i="7"/>
  <c r="M364" i="7"/>
  <c r="D364" i="7" s="1"/>
  <c r="M363" i="7"/>
  <c r="O321" i="7"/>
  <c r="O322" i="7"/>
  <c r="F322" i="7" s="1"/>
  <c r="G321" i="7"/>
  <c r="P320" i="7"/>
  <c r="G320" i="7" s="1"/>
  <c r="P319" i="7"/>
  <c r="M482" i="7"/>
  <c r="D482" i="7" s="1"/>
  <c r="M481" i="7"/>
  <c r="K482" i="7"/>
  <c r="B482" i="7" s="1"/>
  <c r="K481" i="7"/>
  <c r="C443" i="7"/>
  <c r="L442" i="7"/>
  <c r="C442" i="7" s="1"/>
  <c r="L441" i="7"/>
  <c r="D441" i="7"/>
  <c r="H357" i="7"/>
  <c r="P357" i="7"/>
  <c r="G359" i="7"/>
  <c r="P358" i="7"/>
  <c r="G358" i="7" s="1"/>
  <c r="Q317" i="7"/>
  <c r="Q318" i="7"/>
  <c r="H318" i="7" s="1"/>
  <c r="H319" i="7"/>
  <c r="L365" i="7"/>
  <c r="L366" i="7"/>
  <c r="C366" i="7" s="1"/>
  <c r="D403" i="7"/>
  <c r="M402" i="7"/>
  <c r="D402" i="7" s="1"/>
  <c r="M401" i="7"/>
  <c r="C405" i="7"/>
  <c r="L404" i="7"/>
  <c r="C404" i="7" s="1"/>
  <c r="L403" i="7"/>
  <c r="N481" i="7"/>
  <c r="N482" i="7" s="1"/>
  <c r="E482" i="7" s="1"/>
  <c r="L481" i="7"/>
  <c r="L482" i="7"/>
  <c r="C482" i="7" s="1"/>
  <c r="P481" i="7"/>
  <c r="P482" i="7"/>
  <c r="G482" i="7" s="1"/>
  <c r="B445" i="7"/>
  <c r="K443" i="7"/>
  <c r="K444" i="7"/>
  <c r="B444" i="7" s="1"/>
  <c r="N361" i="7"/>
  <c r="E363" i="7"/>
  <c r="N362" i="7"/>
  <c r="E362" i="7" s="1"/>
  <c r="F361" i="7"/>
  <c r="O359" i="7"/>
  <c r="O360" i="7" s="1"/>
  <c r="F360" i="7" s="1"/>
  <c r="K405" i="7"/>
  <c r="B407" i="7"/>
  <c r="K406" i="7"/>
  <c r="B406" i="7" s="1"/>
  <c r="F363" i="4" l="1"/>
  <c r="O363" i="4" s="1"/>
  <c r="O364" i="4" s="1"/>
  <c r="F364" i="4" s="1"/>
  <c r="O361" i="4"/>
  <c r="O362" i="4" s="1"/>
  <c r="F362" i="4" s="1"/>
  <c r="L406" i="4"/>
  <c r="C407" i="4"/>
  <c r="L405" i="4"/>
  <c r="C483" i="4"/>
  <c r="K483" i="4"/>
  <c r="K484" i="4"/>
  <c r="B484" i="4" s="1"/>
  <c r="B485" i="4"/>
  <c r="G523" i="4"/>
  <c r="E523" i="4"/>
  <c r="N523" i="4" s="1"/>
  <c r="N524" i="4" s="1"/>
  <c r="E524" i="4" s="1"/>
  <c r="F523" i="4"/>
  <c r="C523" i="4"/>
  <c r="H523" i="4"/>
  <c r="D523" i="4"/>
  <c r="B523" i="4"/>
  <c r="Q357" i="4"/>
  <c r="H359" i="4"/>
  <c r="Q358" i="4"/>
  <c r="H358" i="4" s="1"/>
  <c r="L444" i="4"/>
  <c r="L443" i="4"/>
  <c r="C445" i="4"/>
  <c r="M403" i="4"/>
  <c r="M404" i="4"/>
  <c r="D405" i="4"/>
  <c r="M442" i="4"/>
  <c r="D443" i="4"/>
  <c r="M441" i="4"/>
  <c r="E441" i="4"/>
  <c r="P360" i="4"/>
  <c r="G360" i="4" s="1"/>
  <c r="P359" i="4"/>
  <c r="G361" i="4"/>
  <c r="F401" i="4"/>
  <c r="O399" i="4"/>
  <c r="O400" i="4" s="1"/>
  <c r="F400" i="4" s="1"/>
  <c r="G399" i="4"/>
  <c r="Q319" i="4"/>
  <c r="Q320" i="4"/>
  <c r="H320" i="4" s="1"/>
  <c r="H321" i="4"/>
  <c r="P322" i="4"/>
  <c r="G322" i="4" s="1"/>
  <c r="P321" i="4"/>
  <c r="E403" i="4"/>
  <c r="N401" i="4"/>
  <c r="N402" i="4" s="1"/>
  <c r="E402" i="4" s="1"/>
  <c r="K446" i="4"/>
  <c r="B446" i="4" s="1"/>
  <c r="B447" i="4"/>
  <c r="K445" i="4"/>
  <c r="K407" i="4"/>
  <c r="K408" i="4"/>
  <c r="K408" i="7"/>
  <c r="B408" i="7" s="1"/>
  <c r="K407" i="7"/>
  <c r="C407" i="7"/>
  <c r="L406" i="7"/>
  <c r="C406" i="7" s="1"/>
  <c r="L405" i="7"/>
  <c r="H321" i="7"/>
  <c r="Q320" i="7"/>
  <c r="H320" i="7" s="1"/>
  <c r="Q319" i="7"/>
  <c r="G361" i="7"/>
  <c r="P359" i="7"/>
  <c r="P360" i="7"/>
  <c r="G360" i="7" s="1"/>
  <c r="H359" i="7"/>
  <c r="Q358" i="7"/>
  <c r="H358" i="7" s="1"/>
  <c r="Q357" i="7"/>
  <c r="L443" i="7"/>
  <c r="L444" i="7"/>
  <c r="C444" i="7" s="1"/>
  <c r="C445" i="7"/>
  <c r="G399" i="7"/>
  <c r="O399" i="7"/>
  <c r="O400" i="7" s="1"/>
  <c r="F400" i="7" s="1"/>
  <c r="F401" i="7"/>
  <c r="F363" i="7"/>
  <c r="O363" i="7" s="1"/>
  <c r="O364" i="7" s="1"/>
  <c r="F364" i="7" s="1"/>
  <c r="O361" i="7"/>
  <c r="O362" i="7"/>
  <c r="F362" i="7" s="1"/>
  <c r="N363" i="7"/>
  <c r="N364" i="7" s="1"/>
  <c r="E364" i="7" s="1"/>
  <c r="K445" i="7"/>
  <c r="B447" i="7"/>
  <c r="K446" i="7"/>
  <c r="B446" i="7" s="1"/>
  <c r="M403" i="7"/>
  <c r="M404" i="7"/>
  <c r="D404" i="7" s="1"/>
  <c r="D405" i="7"/>
  <c r="E441" i="7"/>
  <c r="M441" i="7"/>
  <c r="M442" i="7"/>
  <c r="D442" i="7" s="1"/>
  <c r="D443" i="7"/>
  <c r="P321" i="7"/>
  <c r="P322" i="7"/>
  <c r="G322" i="7" s="1"/>
  <c r="C483" i="7"/>
  <c r="K483" i="7"/>
  <c r="B485" i="7"/>
  <c r="K484" i="7"/>
  <c r="B484" i="7" s="1"/>
  <c r="E403" i="7"/>
  <c r="N401" i="7"/>
  <c r="N402" i="7" s="1"/>
  <c r="E402" i="7" s="1"/>
  <c r="B449" i="4" l="1"/>
  <c r="K447" i="4"/>
  <c r="K448" i="4"/>
  <c r="B448" i="4" s="1"/>
  <c r="G363" i="4"/>
  <c r="P361" i="4"/>
  <c r="P362" i="4"/>
  <c r="G362" i="4" s="1"/>
  <c r="O523" i="4"/>
  <c r="O524" i="4"/>
  <c r="F524" i="4" s="1"/>
  <c r="K486" i="4"/>
  <c r="B486" i="4" s="1"/>
  <c r="B487" i="4"/>
  <c r="K485" i="4"/>
  <c r="H361" i="4"/>
  <c r="Q359" i="4"/>
  <c r="Q360" i="4"/>
  <c r="H360" i="4" s="1"/>
  <c r="D483" i="4"/>
  <c r="L483" i="4"/>
  <c r="L484" i="4"/>
  <c r="C484" i="4" s="1"/>
  <c r="C485" i="4"/>
  <c r="L445" i="4"/>
  <c r="C447" i="4"/>
  <c r="L446" i="4"/>
  <c r="C446" i="4" s="1"/>
  <c r="N403" i="4"/>
  <c r="N404" i="4" s="1"/>
  <c r="E405" i="4"/>
  <c r="N405" i="4" s="1"/>
  <c r="N406" i="4" s="1"/>
  <c r="E443" i="4"/>
  <c r="F441" i="4"/>
  <c r="N441" i="4"/>
  <c r="N442" i="4" s="1"/>
  <c r="K523" i="4"/>
  <c r="K524" i="4"/>
  <c r="B524" i="4" s="1"/>
  <c r="L408" i="4"/>
  <c r="L407" i="4"/>
  <c r="P399" i="4"/>
  <c r="G401" i="4"/>
  <c r="P400" i="4"/>
  <c r="G400" i="4" s="1"/>
  <c r="H399" i="4"/>
  <c r="F403" i="4"/>
  <c r="O401" i="4"/>
  <c r="O402" i="4" s="1"/>
  <c r="F402" i="4" s="1"/>
  <c r="D445" i="4"/>
  <c r="M444" i="4"/>
  <c r="M443" i="4"/>
  <c r="M524" i="4"/>
  <c r="D524" i="4" s="1"/>
  <c r="M523" i="4"/>
  <c r="Q322" i="4"/>
  <c r="H322" i="4" s="1"/>
  <c r="Q321" i="4"/>
  <c r="Q524" i="4"/>
  <c r="H524" i="4" s="1"/>
  <c r="Q523" i="4"/>
  <c r="B525" i="4"/>
  <c r="P524" i="4"/>
  <c r="G524" i="4" s="1"/>
  <c r="P523" i="4"/>
  <c r="M405" i="4"/>
  <c r="M406" i="4"/>
  <c r="L524" i="4"/>
  <c r="C524" i="4" s="1"/>
  <c r="L523" i="4"/>
  <c r="M443" i="7"/>
  <c r="M444" i="7"/>
  <c r="D444" i="7" s="1"/>
  <c r="D445" i="7"/>
  <c r="M406" i="7"/>
  <c r="D406" i="7" s="1"/>
  <c r="M405" i="7"/>
  <c r="K447" i="7"/>
  <c r="B449" i="7"/>
  <c r="K448" i="7"/>
  <c r="B448" i="7" s="1"/>
  <c r="C447" i="7"/>
  <c r="L445" i="7"/>
  <c r="L446" i="7"/>
  <c r="C446" i="7" s="1"/>
  <c r="P361" i="7"/>
  <c r="G363" i="7"/>
  <c r="P362" i="7"/>
  <c r="G362" i="7" s="1"/>
  <c r="L408" i="7"/>
  <c r="C408" i="7" s="1"/>
  <c r="L407" i="7"/>
  <c r="E405" i="7"/>
  <c r="N403" i="7"/>
  <c r="N404" i="7" s="1"/>
  <c r="E404" i="7" s="1"/>
  <c r="B487" i="7"/>
  <c r="K486" i="7"/>
  <c r="B486" i="7" s="1"/>
  <c r="K485" i="7"/>
  <c r="L484" i="7"/>
  <c r="C484" i="7" s="1"/>
  <c r="C485" i="7"/>
  <c r="L483" i="7"/>
  <c r="D483" i="7"/>
  <c r="E443" i="7"/>
  <c r="F441" i="7"/>
  <c r="N441" i="7"/>
  <c r="N442" i="7" s="1"/>
  <c r="E442" i="7" s="1"/>
  <c r="O401" i="7"/>
  <c r="O402" i="7" s="1"/>
  <c r="F402" i="7" s="1"/>
  <c r="F403" i="7"/>
  <c r="P399" i="7"/>
  <c r="H399" i="7"/>
  <c r="P400" i="7"/>
  <c r="G400" i="7" s="1"/>
  <c r="G401" i="7"/>
  <c r="Q359" i="7"/>
  <c r="H361" i="7"/>
  <c r="Q360" i="7"/>
  <c r="H360" i="7" s="1"/>
  <c r="Q321" i="7"/>
  <c r="Q322" i="7"/>
  <c r="H322" i="7" s="1"/>
  <c r="Q361" i="4" l="1"/>
  <c r="Q362" i="4"/>
  <c r="H362" i="4" s="1"/>
  <c r="H363" i="4"/>
  <c r="K525" i="4"/>
  <c r="C525" i="4"/>
  <c r="B527" i="4"/>
  <c r="K526" i="4"/>
  <c r="B526" i="4" s="1"/>
  <c r="G403" i="4"/>
  <c r="P401" i="4"/>
  <c r="P402" i="4"/>
  <c r="G402" i="4" s="1"/>
  <c r="C449" i="4"/>
  <c r="L448" i="4"/>
  <c r="C448" i="4" s="1"/>
  <c r="L447" i="4"/>
  <c r="Q400" i="4"/>
  <c r="H400" i="4" s="1"/>
  <c r="H401" i="4"/>
  <c r="Q399" i="4"/>
  <c r="C487" i="4"/>
  <c r="L486" i="4"/>
  <c r="C486" i="4" s="1"/>
  <c r="L485" i="4"/>
  <c r="O403" i="4"/>
  <c r="O404" i="4" s="1"/>
  <c r="F405" i="4"/>
  <c r="O405" i="4" s="1"/>
  <c r="O406" i="4" s="1"/>
  <c r="B489" i="4"/>
  <c r="K487" i="4"/>
  <c r="K488" i="4"/>
  <c r="B488" i="4" s="1"/>
  <c r="P363" i="4"/>
  <c r="P364" i="4"/>
  <c r="G364" i="4" s="1"/>
  <c r="E445" i="4"/>
  <c r="N443" i="4"/>
  <c r="N444" i="4" s="1"/>
  <c r="D485" i="4"/>
  <c r="E483" i="4"/>
  <c r="M483" i="4"/>
  <c r="M484" i="4"/>
  <c r="D484" i="4" s="1"/>
  <c r="D447" i="4"/>
  <c r="M446" i="4"/>
  <c r="D446" i="4" s="1"/>
  <c r="M445" i="4"/>
  <c r="O442" i="4"/>
  <c r="G441" i="4"/>
  <c r="F443" i="4"/>
  <c r="O441" i="4"/>
  <c r="K449" i="4"/>
  <c r="K450" i="4"/>
  <c r="B450" i="4" s="1"/>
  <c r="F443" i="7"/>
  <c r="G441" i="7"/>
  <c r="O441" i="7"/>
  <c r="O442" i="7" s="1"/>
  <c r="F442" i="7" s="1"/>
  <c r="E445" i="7"/>
  <c r="N443" i="7"/>
  <c r="N444" i="7" s="1"/>
  <c r="E444" i="7" s="1"/>
  <c r="P364" i="7"/>
  <c r="G364" i="7" s="1"/>
  <c r="P363" i="7"/>
  <c r="L447" i="7"/>
  <c r="C449" i="7"/>
  <c r="L448" i="7"/>
  <c r="C448" i="7" s="1"/>
  <c r="K449" i="7"/>
  <c r="K450" i="7"/>
  <c r="B450" i="7" s="1"/>
  <c r="M445" i="7"/>
  <c r="D447" i="7"/>
  <c r="M446" i="7"/>
  <c r="D446" i="7" s="1"/>
  <c r="H363" i="7"/>
  <c r="Q361" i="7"/>
  <c r="Q362" i="7"/>
  <c r="H362" i="7" s="1"/>
  <c r="G403" i="7"/>
  <c r="P401" i="7"/>
  <c r="P402" i="7"/>
  <c r="G402" i="7" s="1"/>
  <c r="H401" i="7"/>
  <c r="Q400" i="7"/>
  <c r="H400" i="7" s="1"/>
  <c r="Q399" i="7"/>
  <c r="O403" i="7"/>
  <c r="F405" i="7"/>
  <c r="O405" i="7" s="1"/>
  <c r="O406" i="7" s="1"/>
  <c r="F406" i="7" s="1"/>
  <c r="O404" i="7"/>
  <c r="F404" i="7" s="1"/>
  <c r="E483" i="7"/>
  <c r="D485" i="7"/>
  <c r="M484" i="7"/>
  <c r="D484" i="7" s="1"/>
  <c r="M483" i="7"/>
  <c r="C487" i="7"/>
  <c r="L486" i="7"/>
  <c r="C486" i="7" s="1"/>
  <c r="L485" i="7"/>
  <c r="K487" i="7"/>
  <c r="B489" i="7"/>
  <c r="K488" i="7"/>
  <c r="B488" i="7" s="1"/>
  <c r="N405" i="7"/>
  <c r="N406" i="7" s="1"/>
  <c r="E406" i="7" s="1"/>
  <c r="G405" i="4" l="1"/>
  <c r="P403" i="4"/>
  <c r="P404" i="4"/>
  <c r="L450" i="4"/>
  <c r="C450" i="4" s="1"/>
  <c r="L449" i="4"/>
  <c r="N483" i="4"/>
  <c r="E485" i="4"/>
  <c r="N484" i="4"/>
  <c r="E484" i="4" s="1"/>
  <c r="F483" i="4"/>
  <c r="B529" i="4"/>
  <c r="K528" i="4"/>
  <c r="B528" i="4" s="1"/>
  <c r="K527" i="4"/>
  <c r="D487" i="4"/>
  <c r="M486" i="4"/>
  <c r="D486" i="4" s="1"/>
  <c r="M485" i="4"/>
  <c r="L487" i="4"/>
  <c r="C489" i="4"/>
  <c r="L488" i="4"/>
  <c r="C488" i="4" s="1"/>
  <c r="C527" i="4"/>
  <c r="L526" i="4"/>
  <c r="C526" i="4" s="1"/>
  <c r="L525" i="4"/>
  <c r="D525" i="4"/>
  <c r="K490" i="4"/>
  <c r="B490" i="4" s="1"/>
  <c r="K489" i="4"/>
  <c r="B491" i="4"/>
  <c r="M447" i="4"/>
  <c r="M448" i="4"/>
  <c r="D448" i="4" s="1"/>
  <c r="E447" i="4"/>
  <c r="N447" i="4" s="1"/>
  <c r="N448" i="4" s="1"/>
  <c r="E448" i="4" s="1"/>
  <c r="N445" i="4"/>
  <c r="N446" i="4" s="1"/>
  <c r="E446" i="4" s="1"/>
  <c r="Q401" i="4"/>
  <c r="Q402" i="4"/>
  <c r="H402" i="4" s="1"/>
  <c r="H403" i="4"/>
  <c r="Q363" i="4"/>
  <c r="Q364" i="4"/>
  <c r="H364" i="4" s="1"/>
  <c r="F445" i="4"/>
  <c r="O444" i="4"/>
  <c r="O443" i="4"/>
  <c r="H441" i="4"/>
  <c r="P442" i="4"/>
  <c r="G443" i="4"/>
  <c r="P441" i="4"/>
  <c r="B491" i="7"/>
  <c r="K490" i="7"/>
  <c r="B490" i="7" s="1"/>
  <c r="K489" i="7"/>
  <c r="L487" i="7"/>
  <c r="C489" i="7"/>
  <c r="L488" i="7"/>
  <c r="C488" i="7" s="1"/>
  <c r="F483" i="7"/>
  <c r="N483" i="7"/>
  <c r="E485" i="7"/>
  <c r="N484" i="7"/>
  <c r="E484" i="7" s="1"/>
  <c r="H403" i="7"/>
  <c r="Q402" i="7"/>
  <c r="H402" i="7" s="1"/>
  <c r="Q401" i="7"/>
  <c r="Q364" i="7"/>
  <c r="H364" i="7" s="1"/>
  <c r="Q363" i="7"/>
  <c r="M448" i="7"/>
  <c r="D448" i="7" s="1"/>
  <c r="M447" i="7"/>
  <c r="O443" i="7"/>
  <c r="O444" i="7" s="1"/>
  <c r="F444" i="7" s="1"/>
  <c r="F445" i="7"/>
  <c r="D487" i="7"/>
  <c r="M486" i="7"/>
  <c r="D486" i="7" s="1"/>
  <c r="M485" i="7"/>
  <c r="G405" i="7"/>
  <c r="P404" i="7"/>
  <c r="G404" i="7" s="1"/>
  <c r="P403" i="7"/>
  <c r="L449" i="7"/>
  <c r="L450" i="7"/>
  <c r="C450" i="7" s="1"/>
  <c r="N445" i="7"/>
  <c r="N446" i="7" s="1"/>
  <c r="E446" i="7" s="1"/>
  <c r="E447" i="7"/>
  <c r="G443" i="7"/>
  <c r="P441" i="7"/>
  <c r="H441" i="7"/>
  <c r="P442" i="7"/>
  <c r="G442" i="7" s="1"/>
  <c r="M525" i="4" l="1"/>
  <c r="E525" i="4"/>
  <c r="D527" i="4"/>
  <c r="M526" i="4"/>
  <c r="D526" i="4" s="1"/>
  <c r="H405" i="4"/>
  <c r="Q403" i="4"/>
  <c r="Q404" i="4"/>
  <c r="C529" i="4"/>
  <c r="L527" i="4"/>
  <c r="L528" i="4"/>
  <c r="C528" i="4" s="1"/>
  <c r="N485" i="4"/>
  <c r="N486" i="4" s="1"/>
  <c r="E486" i="4" s="1"/>
  <c r="E487" i="4"/>
  <c r="F485" i="4"/>
  <c r="O483" i="4"/>
  <c r="O484" i="4" s="1"/>
  <c r="F484" i="4" s="1"/>
  <c r="G483" i="4"/>
  <c r="C491" i="4"/>
  <c r="L489" i="4"/>
  <c r="L490" i="4"/>
  <c r="C490" i="4" s="1"/>
  <c r="G445" i="4"/>
  <c r="P443" i="4"/>
  <c r="P444" i="4"/>
  <c r="O445" i="4"/>
  <c r="O446" i="4" s="1"/>
  <c r="F446" i="4" s="1"/>
  <c r="F447" i="4"/>
  <c r="K530" i="4"/>
  <c r="B530" i="4" s="1"/>
  <c r="K529" i="4"/>
  <c r="B531" i="4"/>
  <c r="H443" i="4"/>
  <c r="Q442" i="4"/>
  <c r="Q441" i="4"/>
  <c r="K491" i="4"/>
  <c r="K492" i="4"/>
  <c r="B492" i="4" s="1"/>
  <c r="M488" i="4"/>
  <c r="D488" i="4" s="1"/>
  <c r="D489" i="4"/>
  <c r="M487" i="4"/>
  <c r="P405" i="4"/>
  <c r="P406" i="4"/>
  <c r="Q442" i="7"/>
  <c r="H442" i="7" s="1"/>
  <c r="Q441" i="7"/>
  <c r="H443" i="7"/>
  <c r="G445" i="7"/>
  <c r="P443" i="7"/>
  <c r="P444" i="7"/>
  <c r="G444" i="7" s="1"/>
  <c r="P406" i="7"/>
  <c r="G406" i="7" s="1"/>
  <c r="P405" i="7"/>
  <c r="F447" i="7"/>
  <c r="O445" i="7"/>
  <c r="O446" i="7" s="1"/>
  <c r="F446" i="7" s="1"/>
  <c r="H405" i="7"/>
  <c r="Q404" i="7"/>
  <c r="H404" i="7" s="1"/>
  <c r="Q403" i="7"/>
  <c r="E487" i="7"/>
  <c r="N485" i="7"/>
  <c r="N486" i="7" s="1"/>
  <c r="E486" i="7" s="1"/>
  <c r="G483" i="7"/>
  <c r="O483" i="7"/>
  <c r="O484" i="7" s="1"/>
  <c r="F484" i="7" s="1"/>
  <c r="F485" i="7"/>
  <c r="L489" i="7"/>
  <c r="C491" i="7"/>
  <c r="L490" i="7"/>
  <c r="C490" i="7" s="1"/>
  <c r="K492" i="7"/>
  <c r="B492" i="7" s="1"/>
  <c r="K491" i="7"/>
  <c r="N447" i="7"/>
  <c r="N448" i="7" s="1"/>
  <c r="E448" i="7" s="1"/>
  <c r="D489" i="7"/>
  <c r="M488" i="7"/>
  <c r="D488" i="7" s="1"/>
  <c r="M487" i="7"/>
  <c r="E489" i="4" l="1"/>
  <c r="N489" i="4" s="1"/>
  <c r="N490" i="4" s="1"/>
  <c r="E490" i="4" s="1"/>
  <c r="N487" i="4"/>
  <c r="N488" i="4" s="1"/>
  <c r="E488" i="4" s="1"/>
  <c r="C531" i="4"/>
  <c r="L530" i="4"/>
  <c r="C530" i="4" s="1"/>
  <c r="L529" i="4"/>
  <c r="G447" i="4"/>
  <c r="P445" i="4"/>
  <c r="P446" i="4"/>
  <c r="G446" i="4" s="1"/>
  <c r="M489" i="4"/>
  <c r="M490" i="4"/>
  <c r="D490" i="4" s="1"/>
  <c r="Q405" i="4"/>
  <c r="Q406" i="4"/>
  <c r="O448" i="4"/>
  <c r="F448" i="4" s="1"/>
  <c r="O447" i="4"/>
  <c r="L492" i="4"/>
  <c r="C492" i="4" s="1"/>
  <c r="L491" i="4"/>
  <c r="Q443" i="4"/>
  <c r="H445" i="4"/>
  <c r="Q444" i="4"/>
  <c r="H483" i="4"/>
  <c r="P484" i="4"/>
  <c r="G484" i="4" s="1"/>
  <c r="P483" i="4"/>
  <c r="G485" i="4"/>
  <c r="M527" i="4"/>
  <c r="D529" i="4"/>
  <c r="M528" i="4"/>
  <c r="D528" i="4" s="1"/>
  <c r="K532" i="4"/>
  <c r="B532" i="4" s="1"/>
  <c r="K531" i="4"/>
  <c r="B533" i="4"/>
  <c r="E527" i="4"/>
  <c r="N525" i="4"/>
  <c r="N526" i="4" s="1"/>
  <c r="E526" i="4" s="1"/>
  <c r="F525" i="4"/>
  <c r="F487" i="4"/>
  <c r="O485" i="4"/>
  <c r="O486" i="4" s="1"/>
  <c r="F486" i="4" s="1"/>
  <c r="M490" i="7"/>
  <c r="D490" i="7" s="1"/>
  <c r="M489" i="7"/>
  <c r="L491" i="7"/>
  <c r="L492" i="7"/>
  <c r="C492" i="7" s="1"/>
  <c r="O485" i="7"/>
  <c r="F487" i="7"/>
  <c r="O486" i="7"/>
  <c r="F486" i="7" s="1"/>
  <c r="P483" i="7"/>
  <c r="G485" i="7"/>
  <c r="P484" i="7"/>
  <c r="G484" i="7" s="1"/>
  <c r="H483" i="7"/>
  <c r="N487" i="7"/>
  <c r="N488" i="7" s="1"/>
  <c r="E488" i="7" s="1"/>
  <c r="E489" i="7"/>
  <c r="Q406" i="7"/>
  <c r="H406" i="7" s="1"/>
  <c r="Q405" i="7"/>
  <c r="O448" i="7"/>
  <c r="F448" i="7" s="1"/>
  <c r="O447" i="7"/>
  <c r="H445" i="7"/>
  <c r="Q444" i="7"/>
  <c r="H444" i="7" s="1"/>
  <c r="Q443" i="7"/>
  <c r="G447" i="7"/>
  <c r="P445" i="7"/>
  <c r="P446" i="7"/>
  <c r="G446" i="7" s="1"/>
  <c r="E529" i="4" l="1"/>
  <c r="N527" i="4"/>
  <c r="N528" i="4" s="1"/>
  <c r="E528" i="4" s="1"/>
  <c r="H447" i="4"/>
  <c r="Q446" i="4"/>
  <c r="H446" i="4" s="1"/>
  <c r="Q445" i="4"/>
  <c r="P448" i="4"/>
  <c r="G448" i="4" s="1"/>
  <c r="P447" i="4"/>
  <c r="K534" i="4"/>
  <c r="B534" i="4" s="1"/>
  <c r="K533" i="4"/>
  <c r="G525" i="4"/>
  <c r="F527" i="4"/>
  <c r="O526" i="4"/>
  <c r="F526" i="4" s="1"/>
  <c r="O525" i="4"/>
  <c r="Q483" i="4"/>
  <c r="H485" i="4"/>
  <c r="Q484" i="4"/>
  <c r="H484" i="4" s="1"/>
  <c r="C533" i="4"/>
  <c r="L532" i="4"/>
  <c r="C532" i="4" s="1"/>
  <c r="L531" i="4"/>
  <c r="P485" i="4"/>
  <c r="G487" i="4"/>
  <c r="P486" i="4"/>
  <c r="G486" i="4" s="1"/>
  <c r="O487" i="4"/>
  <c r="O488" i="4" s="1"/>
  <c r="F488" i="4" s="1"/>
  <c r="F489" i="4"/>
  <c r="D531" i="4"/>
  <c r="M530" i="4"/>
  <c r="D530" i="4" s="1"/>
  <c r="M529" i="4"/>
  <c r="Q445" i="7"/>
  <c r="H447" i="7"/>
  <c r="Q446" i="7"/>
  <c r="H446" i="7" s="1"/>
  <c r="N489" i="7"/>
  <c r="N490" i="7" s="1"/>
  <c r="E490" i="7" s="1"/>
  <c r="Q483" i="7"/>
  <c r="Q484" i="7"/>
  <c r="H484" i="7" s="1"/>
  <c r="H485" i="7"/>
  <c r="P486" i="7"/>
  <c r="G486" i="7" s="1"/>
  <c r="G487" i="7"/>
  <c r="P485" i="7"/>
  <c r="P447" i="7"/>
  <c r="P448" i="7"/>
  <c r="G448" i="7" s="1"/>
  <c r="F489" i="7"/>
  <c r="O487" i="7"/>
  <c r="O488" i="7"/>
  <c r="F488" i="7" s="1"/>
  <c r="O490" i="4" l="1"/>
  <c r="F490" i="4" s="1"/>
  <c r="O489" i="4"/>
  <c r="P525" i="4"/>
  <c r="G527" i="4"/>
  <c r="P526" i="4"/>
  <c r="G526" i="4" s="1"/>
  <c r="H525" i="4"/>
  <c r="G489" i="4"/>
  <c r="P488" i="4"/>
  <c r="G488" i="4" s="1"/>
  <c r="P487" i="4"/>
  <c r="L533" i="4"/>
  <c r="L534" i="4"/>
  <c r="C534" i="4" s="1"/>
  <c r="O527" i="4"/>
  <c r="F529" i="4"/>
  <c r="O528" i="4"/>
  <c r="F528" i="4" s="1"/>
  <c r="H487" i="4"/>
  <c r="Q486" i="4"/>
  <c r="H486" i="4" s="1"/>
  <c r="Q485" i="4"/>
  <c r="Q447" i="4"/>
  <c r="Q448" i="4"/>
  <c r="H448" i="4" s="1"/>
  <c r="M532" i="4"/>
  <c r="D532" i="4" s="1"/>
  <c r="M531" i="4"/>
  <c r="E531" i="4"/>
  <c r="N531" i="4" s="1"/>
  <c r="N532" i="4" s="1"/>
  <c r="E532" i="4" s="1"/>
  <c r="N529" i="4"/>
  <c r="N530" i="4" s="1"/>
  <c r="E530" i="4" s="1"/>
  <c r="O489" i="7"/>
  <c r="O490" i="7"/>
  <c r="F490" i="7" s="1"/>
  <c r="G489" i="7"/>
  <c r="P488" i="7"/>
  <c r="G488" i="7" s="1"/>
  <c r="P487" i="7"/>
  <c r="Q485" i="7"/>
  <c r="H487" i="7"/>
  <c r="Q486" i="7"/>
  <c r="H486" i="7" s="1"/>
  <c r="Q447" i="7"/>
  <c r="Q448" i="7"/>
  <c r="H448" i="7" s="1"/>
  <c r="P489" i="4" l="1"/>
  <c r="P490" i="4"/>
  <c r="G490" i="4" s="1"/>
  <c r="H527" i="4"/>
  <c r="Q526" i="4"/>
  <c r="H526" i="4" s="1"/>
  <c r="Q525" i="4"/>
  <c r="P527" i="4"/>
  <c r="P528" i="4"/>
  <c r="G528" i="4" s="1"/>
  <c r="G529" i="4"/>
  <c r="O529" i="4"/>
  <c r="F531" i="4"/>
  <c r="O530" i="4"/>
  <c r="F530" i="4" s="1"/>
  <c r="Q487" i="4"/>
  <c r="H489" i="4"/>
  <c r="Q488" i="4"/>
  <c r="H488" i="4" s="1"/>
  <c r="Q487" i="7"/>
  <c r="Q488" i="7"/>
  <c r="H488" i="7" s="1"/>
  <c r="H489" i="7"/>
  <c r="P489" i="7"/>
  <c r="P490" i="7"/>
  <c r="G490" i="7" s="1"/>
  <c r="O532" i="4" l="1"/>
  <c r="F532" i="4" s="1"/>
  <c r="O531" i="4"/>
  <c r="Q528" i="4"/>
  <c r="H528" i="4" s="1"/>
  <c r="H529" i="4"/>
  <c r="Q527" i="4"/>
  <c r="P529" i="4"/>
  <c r="P530" i="4"/>
  <c r="G530" i="4" s="1"/>
  <c r="G531" i="4"/>
  <c r="Q490" i="4"/>
  <c r="H490" i="4" s="1"/>
  <c r="Q489" i="4"/>
  <c r="Q490" i="7"/>
  <c r="H490" i="7" s="1"/>
  <c r="Q489" i="7"/>
  <c r="P531" i="4" l="1"/>
  <c r="P532" i="4"/>
  <c r="G532" i="4" s="1"/>
  <c r="Q530" i="4"/>
  <c r="H530" i="4" s="1"/>
  <c r="Q529" i="4"/>
  <c r="H531" i="4"/>
  <c r="Q531" i="4" l="1"/>
  <c r="Q532" i="4"/>
  <c r="H532" i="4" s="1"/>
</calcChain>
</file>

<file path=xl/sharedStrings.xml><?xml version="1.0" encoding="utf-8"?>
<sst xmlns="http://schemas.openxmlformats.org/spreadsheetml/2006/main" count="1056" uniqueCount="110">
  <si>
    <t>日</t>
    <phoneticPr fontId="3"/>
  </si>
  <si>
    <t>月</t>
  </si>
  <si>
    <t>火</t>
  </si>
  <si>
    <t>水</t>
  </si>
  <si>
    <t>木</t>
  </si>
  <si>
    <t>金</t>
  </si>
  <si>
    <t>土</t>
  </si>
  <si>
    <t>日</t>
    <phoneticPr fontId="3"/>
  </si>
  <si>
    <t>地区</t>
    <rPh sb="0" eb="2">
      <t>チク</t>
    </rPh>
    <phoneticPr fontId="1"/>
  </si>
  <si>
    <t>町名</t>
    <rPh sb="0" eb="1">
      <t>マチ</t>
    </rPh>
    <rPh sb="1" eb="2">
      <t>メイ</t>
    </rPh>
    <phoneticPr fontId="1"/>
  </si>
  <si>
    <t>燃やすごみ</t>
    <rPh sb="0" eb="1">
      <t>モ</t>
    </rPh>
    <phoneticPr fontId="1"/>
  </si>
  <si>
    <t>紙類・衣類</t>
    <rPh sb="0" eb="2">
      <t>カミルイ</t>
    </rPh>
    <rPh sb="3" eb="5">
      <t>イルイ</t>
    </rPh>
    <phoneticPr fontId="1"/>
  </si>
  <si>
    <t>月</t>
    <rPh sb="0" eb="1">
      <t>ゲツ</t>
    </rPh>
    <phoneticPr fontId="1"/>
  </si>
  <si>
    <t>木</t>
    <rPh sb="0" eb="1">
      <t>モク</t>
    </rPh>
    <phoneticPr fontId="1"/>
  </si>
  <si>
    <t>火</t>
    <rPh sb="0" eb="1">
      <t>ヒ</t>
    </rPh>
    <phoneticPr fontId="1"/>
  </si>
  <si>
    <t>金</t>
    <rPh sb="0" eb="1">
      <t>カネ</t>
    </rPh>
    <phoneticPr fontId="1"/>
  </si>
  <si>
    <t>水</t>
    <rPh sb="0" eb="1">
      <t>スイ</t>
    </rPh>
    <phoneticPr fontId="1"/>
  </si>
  <si>
    <t>土</t>
    <rPh sb="0" eb="1">
      <t>ド</t>
    </rPh>
    <phoneticPr fontId="1"/>
  </si>
  <si>
    <t>金</t>
    <rPh sb="0" eb="1">
      <t>キン</t>
    </rPh>
    <phoneticPr fontId="1"/>
  </si>
  <si>
    <t>月</t>
    <phoneticPr fontId="1"/>
  </si>
  <si>
    <t>燃</t>
    <rPh sb="0" eb="1">
      <t>ネン</t>
    </rPh>
    <phoneticPr fontId="1"/>
  </si>
  <si>
    <t>び</t>
    <phoneticPr fontId="1"/>
  </si>
  <si>
    <t>紙・衣</t>
    <rPh sb="0" eb="1">
      <t>カミ</t>
    </rPh>
    <rPh sb="2" eb="3">
      <t>コロモ</t>
    </rPh>
    <phoneticPr fontId="1"/>
  </si>
  <si>
    <t>小・危</t>
    <rPh sb="0" eb="1">
      <t>ショウ</t>
    </rPh>
    <rPh sb="2" eb="3">
      <t>キ</t>
    </rPh>
    <phoneticPr fontId="1"/>
  </si>
  <si>
    <t>基準年月</t>
    <rPh sb="0" eb="2">
      <t>キジュン</t>
    </rPh>
    <rPh sb="2" eb="4">
      <t>ネンゲツ</t>
    </rPh>
    <phoneticPr fontId="1"/>
  </si>
  <si>
    <t>日</t>
    <rPh sb="0" eb="1">
      <t>ニチ</t>
    </rPh>
    <phoneticPr fontId="1"/>
  </si>
  <si>
    <t>西昆陽、常松、武庫の里、武庫豊町、常吉、武庫元町</t>
    <phoneticPr fontId="1"/>
  </si>
  <si>
    <t>武庫町、武庫之荘１・２丁目、武庫之荘西、南武庫之荘６～９丁目</t>
    <phoneticPr fontId="1"/>
  </si>
  <si>
    <t>武庫之荘６～９丁目</t>
    <phoneticPr fontId="1"/>
  </si>
  <si>
    <t>武庫之荘本町、武庫之荘３～５丁目、武庫之荘東</t>
    <phoneticPr fontId="1"/>
  </si>
  <si>
    <t>南武庫之荘１～５丁目</t>
    <phoneticPr fontId="1"/>
  </si>
  <si>
    <t>富松町、塚口町３～６丁目</t>
    <phoneticPr fontId="1"/>
  </si>
  <si>
    <t>上ノ島町、栗山町、南塚口町、東塚口町</t>
    <phoneticPr fontId="1"/>
  </si>
  <si>
    <t>塚口町１・２丁目、塚口本町、猪名寺３丁目</t>
    <phoneticPr fontId="1"/>
  </si>
  <si>
    <t>田能３～６丁目、猪名寺１・２丁目、南清水、食満、
御園１・２丁目、口田中１丁目、瓦宮１丁目</t>
    <phoneticPr fontId="1"/>
  </si>
  <si>
    <t>田能１・２丁目、椎堂、東園田町２～５丁目</t>
    <phoneticPr fontId="1"/>
  </si>
  <si>
    <t>東園田町１・６～９丁目</t>
    <phoneticPr fontId="1"/>
  </si>
  <si>
    <t>上坂部、御園３丁目、口田中２丁目、瓦宮２丁目、若王寺１・２丁目</t>
    <phoneticPr fontId="1"/>
  </si>
  <si>
    <t>久々知１・２丁目、下坂部４丁目、若王寺３丁目、小中島、
善法寺町、額田町、戸ノ内町</t>
    <phoneticPr fontId="1"/>
  </si>
  <si>
    <t>七松町２・３丁目、立花町１～３丁目、水堂町３丁目、
南武庫之荘１０～１２丁目</t>
    <phoneticPr fontId="1"/>
  </si>
  <si>
    <t>稲葉元町、大庄北（国道２号に面した家庭は地区２３）、
浜田町（国道２号に面した家庭は地区２３）、七松町１丁目、
西立花町、蓬川荘園</t>
    <phoneticPr fontId="1"/>
  </si>
  <si>
    <t>稲葉荘（国道２号に面した家庭は地区２３）、
立花町４丁目、水堂町１・２・４丁目</t>
    <phoneticPr fontId="1"/>
  </si>
  <si>
    <t>尾浜町、久々知西町、潮江１・５丁目</t>
    <phoneticPr fontId="1"/>
  </si>
  <si>
    <t>西難波町（国道２号に面した家庭は地区２５）、東難波町２～５丁目（国道２号に面した家庭は地区２５）、南七松町、西長洲町３丁目</t>
    <phoneticPr fontId="1"/>
  </si>
  <si>
    <t>大西町、三反田町、東七松町、東難波町１丁目、名神町</t>
    <phoneticPr fontId="1"/>
  </si>
  <si>
    <t>神崎町、久々知３丁目、潮江２～４丁目、下坂部１～３丁目、
高田町、次屋、西川、浜２・３丁目</t>
    <phoneticPr fontId="1"/>
  </si>
  <si>
    <t>今福、金楽寺町１丁目、杭瀬北新町１丁目、杭瀬寺島（国道２号に面した家庭は地区２６）、杭瀬本町１丁目の国道２号以北（国道２号に面した家庭は地区２６）、常光寺１・３・４丁目、長洲中通１丁目、長洲西通１丁目、長洲本通１丁目、長洲東通１丁目、西長洲町１丁目、浜１丁目</t>
    <phoneticPr fontId="1"/>
  </si>
  <si>
    <t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t>
    <phoneticPr fontId="1"/>
  </si>
  <si>
    <t>大島、大庄西町、大庄中通１～４丁目、大庄川田町、菜切山町、
琴浦町、崇徳院、武庫川町、元浜町、丸島町、大浜町、「稲葉荘・
大庄北・浜田町の国道２号に面した家庭」など</t>
    <phoneticPr fontId="1"/>
  </si>
  <si>
    <t>大庄中通５丁目、水明町、蓬川町、道意町</t>
    <phoneticPr fontId="1"/>
  </si>
  <si>
    <t>昭和通１・２丁目の国道２号以南、西大物町、東大物町、北城内、
南城内、大物町、東本町、杭瀬南新町、杭瀬本町３丁目、
杭瀬本町１丁目の国道２号以南、梶ヶ島、「昭和通１・２丁目・
杭瀬北新町・杭瀬本町・杭瀬寺島の国道２号に面した家庭」</t>
    <phoneticPr fontId="1"/>
  </si>
  <si>
    <t>表示</t>
    <rPh sb="0" eb="2">
      <t>ヒョウジ</t>
    </rPh>
    <phoneticPr fontId="1"/>
  </si>
  <si>
    <t>５月のごみカレンダーを</t>
    <rPh sb="1" eb="2">
      <t>ガツ</t>
    </rPh>
    <phoneticPr fontId="1"/>
  </si>
  <si>
    <t>４月のごみカレンダーを</t>
    <rPh sb="1" eb="2">
      <t>ガツ</t>
    </rPh>
    <phoneticPr fontId="1"/>
  </si>
  <si>
    <t>６月のごみカレンダーを</t>
    <rPh sb="1" eb="2">
      <t>ガツ</t>
    </rPh>
    <phoneticPr fontId="1"/>
  </si>
  <si>
    <t>７月のごみカレンダーを</t>
    <rPh sb="1" eb="2">
      <t>ガツ</t>
    </rPh>
    <phoneticPr fontId="1"/>
  </si>
  <si>
    <t>８月のごみカレンダーを</t>
    <rPh sb="1" eb="2">
      <t>ガツ</t>
    </rPh>
    <phoneticPr fontId="1"/>
  </si>
  <si>
    <t>９月のごみカレンダーを</t>
    <rPh sb="1" eb="2">
      <t>ガツ</t>
    </rPh>
    <phoneticPr fontId="1"/>
  </si>
  <si>
    <t>１０月のごみカレンダーを</t>
    <rPh sb="2" eb="3">
      <t>ガツ</t>
    </rPh>
    <phoneticPr fontId="1"/>
  </si>
  <si>
    <t>１１月のごみカレンダーを</t>
    <rPh sb="2" eb="3">
      <t>ガツ</t>
    </rPh>
    <phoneticPr fontId="1"/>
  </si>
  <si>
    <t>１２月のごみカレンダーを</t>
    <rPh sb="2" eb="3">
      <t>ガツ</t>
    </rPh>
    <phoneticPr fontId="1"/>
  </si>
  <si>
    <t>１月のごみカレンダーを</t>
    <rPh sb="1" eb="2">
      <t>ガツ</t>
    </rPh>
    <phoneticPr fontId="1"/>
  </si>
  <si>
    <t>２月のごみカレンダーを</t>
    <rPh sb="1" eb="2">
      <t>ガツ</t>
    </rPh>
    <phoneticPr fontId="1"/>
  </si>
  <si>
    <t>３月のごみカレンダーを</t>
    <rPh sb="1" eb="2">
      <t>ガツ</t>
    </rPh>
    <phoneticPr fontId="1"/>
  </si>
  <si>
    <t>の</t>
    <phoneticPr fontId="1"/>
  </si>
  <si>
    <t>曜日</t>
    <rPh sb="0" eb="2">
      <t>ヨウビ</t>
    </rPh>
    <phoneticPr fontId="1"/>
  </si>
  <si>
    <t>びん・缶・
ペットボトル</t>
    <rPh sb="3" eb="4">
      <t>カン</t>
    </rPh>
    <phoneticPr fontId="1"/>
  </si>
  <si>
    <t>各地区のごみの収集曜日</t>
    <rPh sb="0" eb="3">
      <t>カクチク</t>
    </rPh>
    <rPh sb="7" eb="9">
      <t>シュウシュウ</t>
    </rPh>
    <rPh sb="9" eb="11">
      <t>ヨウビ</t>
    </rPh>
    <phoneticPr fontId="1"/>
  </si>
  <si>
    <t>尼崎市家庭ごみカレンダー</t>
    <rPh sb="0" eb="3">
      <t>アマガサキシ</t>
    </rPh>
    <rPh sb="3" eb="5">
      <t>カテイ</t>
    </rPh>
    <phoneticPr fontId="1"/>
  </si>
  <si>
    <t>年度</t>
    <rPh sb="0" eb="1">
      <t>ネン</t>
    </rPh>
    <rPh sb="1" eb="2">
      <t>ド</t>
    </rPh>
    <phoneticPr fontId="1"/>
  </si>
  <si>
    <t>金属製小型ごみ
危険なもの</t>
    <rPh sb="0" eb="3">
      <t>キンゾクセイ</t>
    </rPh>
    <rPh sb="3" eb="5">
      <t>コガタ</t>
    </rPh>
    <rPh sb="8" eb="10">
      <t>キケン</t>
    </rPh>
    <phoneticPr fontId="1"/>
  </si>
  <si>
    <t>燃</t>
    <rPh sb="0" eb="1">
      <t>モ</t>
    </rPh>
    <phoneticPr fontId="3"/>
  </si>
  <si>
    <t>「燃やすごみ」の日</t>
  </si>
  <si>
    <t>び</t>
  </si>
  <si>
    <t>「びん・缶・ペットボトル」の日</t>
  </si>
  <si>
    <t>小・危</t>
    <rPh sb="0" eb="1">
      <t>ショウ</t>
    </rPh>
    <rPh sb="2" eb="3">
      <t>キ</t>
    </rPh>
    <phoneticPr fontId="3"/>
  </si>
  <si>
    <t>「金属製小型ごみ」「危険なもの」の日</t>
  </si>
  <si>
    <t>紙・衣</t>
    <rPh sb="0" eb="1">
      <t>カミ</t>
    </rPh>
    <rPh sb="2" eb="3">
      <t>キヌ</t>
    </rPh>
    <phoneticPr fontId="3"/>
  </si>
  <si>
    <t>「紙類・衣類」の日</t>
  </si>
  <si>
    <t>「大型ごみ」と「臨時ごみ」は申込制（有料）です</t>
  </si>
  <si>
    <t>お申し込み・お問い合わせは</t>
  </si>
  <si>
    <r>
      <rPr>
        <b/>
        <sz val="14"/>
        <color rgb="FFFF0000"/>
        <rFont val="HG丸ｺﾞｼｯｸM-PRO"/>
        <family val="3"/>
        <charset val="128"/>
      </rPr>
      <t>家庭ごみ案内ダイヤル（電話６３７４－９９９９）</t>
    </r>
    <r>
      <rPr>
        <sz val="14"/>
        <rFont val="HG丸ｺﾞｼｯｸM-PRO"/>
        <family val="3"/>
        <charset val="128"/>
      </rPr>
      <t>へ</t>
    </r>
  </si>
  <si>
    <t>尼崎市家庭ごみカレンダー</t>
  </si>
  <si>
    <t>収集最終日</t>
    <rPh sb="0" eb="2">
      <t>シュウシュウ</t>
    </rPh>
    <rPh sb="2" eb="5">
      <t>サイシュウビ</t>
    </rPh>
    <phoneticPr fontId="1"/>
  </si>
  <si>
    <t>日</t>
    <rPh sb="0" eb="1">
      <t>ニチ</t>
    </rPh>
    <phoneticPr fontId="1"/>
  </si>
  <si>
    <t>↓</t>
    <phoneticPr fontId="1"/>
  </si>
  <si>
    <t>収集開始日</t>
    <rPh sb="0" eb="2">
      <t>シュウシュウ</t>
    </rPh>
    <rPh sb="2" eb="5">
      <t>カイシビ</t>
    </rPh>
    <phoneticPr fontId="1"/>
  </si>
  <si>
    <t>年末年始の収集について</t>
    <rPh sb="0" eb="2">
      <t>ネンマツ</t>
    </rPh>
    <rPh sb="2" eb="4">
      <t>ネンシ</t>
    </rPh>
    <rPh sb="5" eb="7">
      <t>シュウシュウ</t>
    </rPh>
    <phoneticPr fontId="1"/>
  </si>
  <si>
    <t>12月</t>
    <rPh sb="2" eb="3">
      <t>ガツ</t>
    </rPh>
    <phoneticPr fontId="1"/>
  </si>
  <si>
    <t>1月</t>
    <rPh sb="1" eb="2">
      <t>ガツ</t>
    </rPh>
    <phoneticPr fontId="1"/>
  </si>
  <si>
    <r>
      <t>●年末最終収集日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翌日</t>
    </r>
    <r>
      <rPr>
        <sz val="20"/>
        <color theme="1"/>
        <rFont val="ＭＳ Ｐゴシック"/>
        <family val="3"/>
        <charset val="128"/>
        <scheme val="minor"/>
      </rPr>
      <t>から収集しない）</t>
    </r>
    <rPh sb="1" eb="3">
      <t>ネンマツ</t>
    </rPh>
    <rPh sb="3" eb="5">
      <t>サイシュウ</t>
    </rPh>
    <rPh sb="5" eb="7">
      <t>シュウシュウ</t>
    </rPh>
    <rPh sb="7" eb="8">
      <t>ビ</t>
    </rPh>
    <rPh sb="13" eb="14">
      <t>ヒ</t>
    </rPh>
    <rPh sb="15" eb="17">
      <t>ヨクジツ</t>
    </rPh>
    <rPh sb="19" eb="21">
      <t>シュウシュウ</t>
    </rPh>
    <phoneticPr fontId="1"/>
  </si>
  <si>
    <r>
      <t>●年始収集開始日　（＝この日の</t>
    </r>
    <r>
      <rPr>
        <b/>
        <u/>
        <sz val="20"/>
        <color rgb="FFFF0000"/>
        <rFont val="ＭＳ Ｐゴシック"/>
        <family val="3"/>
        <charset val="128"/>
        <scheme val="minor"/>
      </rPr>
      <t>当日</t>
    </r>
    <r>
      <rPr>
        <sz val="20"/>
        <color theme="1"/>
        <rFont val="ＭＳ Ｐゴシック"/>
        <family val="3"/>
        <charset val="128"/>
        <scheme val="minor"/>
      </rPr>
      <t>から収集を開始する）</t>
    </r>
    <rPh sb="1" eb="3">
      <t>ネンシ</t>
    </rPh>
    <rPh sb="3" eb="5">
      <t>シュウシュウ</t>
    </rPh>
    <rPh sb="5" eb="8">
      <t>カイシビ</t>
    </rPh>
    <rPh sb="13" eb="14">
      <t>ヒ</t>
    </rPh>
    <rPh sb="15" eb="17">
      <t>トウジツ</t>
    </rPh>
    <rPh sb="19" eb="21">
      <t>シュウシュウ</t>
    </rPh>
    <rPh sb="22" eb="24">
      <t>カイシ</t>
    </rPh>
    <phoneticPr fontId="1"/>
  </si>
  <si>
    <t>下の黄色セルに日付を入れることで、ごみカレンダーに反映される</t>
    <rPh sb="0" eb="1">
      <t>シタ</t>
    </rPh>
    <rPh sb="2" eb="4">
      <t>キイロ</t>
    </rPh>
    <rPh sb="7" eb="9">
      <t>ヒヅケ</t>
    </rPh>
    <rPh sb="10" eb="11">
      <t>イ</t>
    </rPh>
    <rPh sb="25" eb="27">
      <t>ハンエイ</t>
    </rPh>
    <phoneticPr fontId="1"/>
  </si>
  <si>
    <t>年末年始収集日程確定版カレンダーの使い方</t>
    <rPh sb="0" eb="2">
      <t>ネンマツ</t>
    </rPh>
    <rPh sb="2" eb="4">
      <t>ネンシ</t>
    </rPh>
    <rPh sb="4" eb="6">
      <t>シュウシュウ</t>
    </rPh>
    <rPh sb="6" eb="8">
      <t>ニッテイ</t>
    </rPh>
    <rPh sb="8" eb="10">
      <t>カクテイ</t>
    </rPh>
    <rPh sb="10" eb="11">
      <t>バン</t>
    </rPh>
    <rPh sb="17" eb="18">
      <t>ツカ</t>
    </rPh>
    <rPh sb="19" eb="20">
      <t>カタ</t>
    </rPh>
    <phoneticPr fontId="1"/>
  </si>
  <si>
    <t>⑤　上部メニューの[校閲]-[ブックの保護]-[シート構成とウィンドウの保護]をクリック</t>
    <rPh sb="2" eb="4">
      <t>ジョウブ</t>
    </rPh>
    <rPh sb="10" eb="12">
      <t>コウエツ</t>
    </rPh>
    <rPh sb="19" eb="21">
      <t>ホゴ</t>
    </rPh>
    <rPh sb="27" eb="29">
      <t>コウセイ</t>
    </rPh>
    <rPh sb="36" eb="38">
      <t>ホゴ</t>
    </rPh>
    <phoneticPr fontId="1"/>
  </si>
  <si>
    <t>⑥　保護対象の「シート構成」にチェックを入れ、パスワードを入力して[OK]ボタンをクリック</t>
    <rPh sb="2" eb="4">
      <t>ホゴ</t>
    </rPh>
    <rPh sb="4" eb="6">
      <t>タイショウ</t>
    </rPh>
    <rPh sb="11" eb="13">
      <t>コウセイ</t>
    </rPh>
    <rPh sb="20" eb="21">
      <t>イ</t>
    </rPh>
    <rPh sb="29" eb="31">
      <t>ニュウリョク</t>
    </rPh>
    <phoneticPr fontId="1"/>
  </si>
  <si>
    <t>⑦　⑥の続きで再度パスワードを聞かれるので、同じパスワードを入力して[OK]ボタンをクリック</t>
    <rPh sb="4" eb="5">
      <t>ツヅ</t>
    </rPh>
    <rPh sb="7" eb="9">
      <t>サイド</t>
    </rPh>
    <rPh sb="15" eb="16">
      <t>キ</t>
    </rPh>
    <rPh sb="22" eb="23">
      <t>オナ</t>
    </rPh>
    <rPh sb="30" eb="32">
      <t>ニュウリョク</t>
    </rPh>
    <phoneticPr fontId="1"/>
  </si>
  <si>
    <t>②　「ごみカレンダー」シートを非表示にする</t>
    <rPh sb="15" eb="18">
      <t>ヒヒョウジ</t>
    </rPh>
    <phoneticPr fontId="1"/>
  </si>
  <si>
    <t>③　「ごみカレンダー(年末年始収集日程確定版)」シートを再表示する　(必要に応じてシート名を変更してもOK。ただし、名前を「ごみカレンダー」にする場合、②で非表示にした「ごみカレンダー」シートの名前を変更する必要がある)</t>
    <rPh sb="28" eb="31">
      <t>サイヒョウジ</t>
    </rPh>
    <rPh sb="35" eb="37">
      <t>ヒツヨウ</t>
    </rPh>
    <rPh sb="38" eb="39">
      <t>オウ</t>
    </rPh>
    <rPh sb="44" eb="45">
      <t>メイ</t>
    </rPh>
    <rPh sb="46" eb="48">
      <t>ヘンコウ</t>
    </rPh>
    <rPh sb="58" eb="60">
      <t>ナマエ</t>
    </rPh>
    <rPh sb="73" eb="75">
      <t>バアイ</t>
    </rPh>
    <rPh sb="78" eb="81">
      <t>ヒヒョウジ</t>
    </rPh>
    <rPh sb="97" eb="99">
      <t>ナマエ</t>
    </rPh>
    <rPh sb="100" eb="102">
      <t>ヘンコウ</t>
    </rPh>
    <rPh sb="104" eb="106">
      <t>ヒツヨウ</t>
    </rPh>
    <phoneticPr fontId="1"/>
  </si>
  <si>
    <t>④　「年末年始収集体制（※管理者用）」(このシート)を非表示にする</t>
    <rPh sb="3" eb="5">
      <t>ネンマツ</t>
    </rPh>
    <rPh sb="5" eb="7">
      <t>ネンシ</t>
    </rPh>
    <rPh sb="7" eb="9">
      <t>シュウシュウ</t>
    </rPh>
    <rPh sb="9" eb="11">
      <t>タイセイ</t>
    </rPh>
    <rPh sb="13" eb="17">
      <t>カンリシャヨウ</t>
    </rPh>
    <rPh sb="27" eb="30">
      <t>ヒヒョウジ</t>
    </rPh>
    <phoneticPr fontId="1"/>
  </si>
  <si>
    <t>びん・缶・ペットボトル</t>
    <rPh sb="3" eb="4">
      <t>カン</t>
    </rPh>
    <phoneticPr fontId="1"/>
  </si>
  <si>
    <t>①　F5～F7セル(年末収集最終日)とF10～F12セル(年始収集開始日)を入力する</t>
    <rPh sb="10" eb="12">
      <t>ネンマツ</t>
    </rPh>
    <rPh sb="12" eb="14">
      <t>シュウシュウ</t>
    </rPh>
    <rPh sb="14" eb="17">
      <t>サイシュウビ</t>
    </rPh>
    <rPh sb="29" eb="31">
      <t>ネンシ</t>
    </rPh>
    <rPh sb="31" eb="33">
      <t>シュウシュウ</t>
    </rPh>
    <rPh sb="33" eb="36">
      <t>カイシビ</t>
    </rPh>
    <rPh sb="38" eb="40">
      <t>ニュウリョク</t>
    </rPh>
    <phoneticPr fontId="1"/>
  </si>
  <si>
    <t>燃</t>
    <rPh sb="0" eb="1">
      <t>ネン</t>
    </rPh>
    <phoneticPr fontId="1"/>
  </si>
  <si>
    <t>び</t>
    <phoneticPr fontId="1"/>
  </si>
  <si>
    <t>「紙類・衣類」の日</t>
    <phoneticPr fontId="1"/>
  </si>
  <si>
    <t>ごみに関するお問い合わせ・有料収集のお申し込みは</t>
    <rPh sb="3" eb="4">
      <t>カン</t>
    </rPh>
    <rPh sb="7" eb="8">
      <t>ト</t>
    </rPh>
    <rPh sb="9" eb="10">
      <t>ア</t>
    </rPh>
    <rPh sb="13" eb="15">
      <t>ユウリョウ</t>
    </rPh>
    <rPh sb="15" eb="17">
      <t>シュウシュウ</t>
    </rPh>
    <phoneticPr fontId="1"/>
  </si>
  <si>
    <t>【注意】大型ごみ・臨時ごみは申込制（有料）です</t>
    <rPh sb="1" eb="3">
      <t>チュウイ</t>
    </rPh>
    <phoneticPr fontId="1"/>
  </si>
  <si>
    <r>
      <rPr>
        <sz val="18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6"/>
        <rFont val="HG丸ｺﾞｼｯｸM-PRO"/>
        <family val="3"/>
        <charset val="128"/>
      </rPr>
      <t>へ</t>
    </r>
    <phoneticPr fontId="1"/>
  </si>
  <si>
    <r>
      <rPr>
        <sz val="15"/>
        <color rgb="FFFF0000"/>
        <rFont val="BIZ UDPゴシック B"/>
        <family val="3"/>
        <charset val="128"/>
      </rPr>
      <t>家庭ごみ案内センター（電話：０６－６３７４－９９９９）</t>
    </r>
    <r>
      <rPr>
        <b/>
        <sz val="15"/>
        <rFont val="HG丸ｺﾞｼｯｸM-PRO"/>
        <family val="3"/>
        <charset val="128"/>
      </rPr>
      <t>へ</t>
    </r>
    <phoneticPr fontId="1"/>
  </si>
  <si>
    <t>昭和通３～９丁目、昭和南通、神田北通、神田中通、神田南通、
北竹谷町、宮内町、竹谷町、南竹谷町、西向島町、西高洲町、
西本町、玄番北之町、玄番南之町、建家町、西御園町、寺町、
汐町、西桜木町、東桜木町、西本町北通、御園町、開明町、
中在家町、東海岸町、築地、西松島町、北初島町、南初島町、
東初島町、「西難波町・東難波町の国道２号に面した家庭」など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</si>
</sst>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&quot;(&quot;0&quot;年)&quot;"/>
    <numFmt numFmtId="177" formatCode="ggge&quot;年&quot;"/>
    <numFmt numFmtId="178" formatCode="aaa"/>
    <numFmt numFmtId="179" formatCode="d"/>
    <numFmt numFmtId="180" formatCode="yyyy/m"/>
    <numFmt numFmtId="181" formatCode="0&quot; 回目の&quot;"/>
    <numFmt numFmtId="182" formatCode="yyyy&quot;年&quot;"/>
  </numFmts>
  <fonts count="43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48"/>
      <name val="ＭＳ Ｐゴシック"/>
      <family val="3"/>
      <charset val="128"/>
    </font>
    <font>
      <b/>
      <sz val="42"/>
      <color indexed="10"/>
      <name val="HG丸ｺﾞｼｯｸM-PRO"/>
      <family val="3"/>
      <charset val="128"/>
    </font>
    <font>
      <b/>
      <sz val="42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20"/>
      <name val="HGP創英角ｺﾞｼｯｸUB"/>
      <family val="3"/>
      <charset val="128"/>
    </font>
    <font>
      <b/>
      <sz val="17"/>
      <name val="ＭＳ Ｐ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sz val="28"/>
      <color theme="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u/>
      <sz val="24"/>
      <color theme="10"/>
      <name val="ＭＳ Ｐゴシック"/>
      <family val="3"/>
      <charset val="128"/>
    </font>
    <font>
      <sz val="14"/>
      <color theme="1"/>
      <name val="HGPｺﾞｼｯｸE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48"/>
      <color theme="1"/>
      <name val="HGP創英角ｺﾞｼｯｸUB"/>
      <family val="3"/>
      <charset val="128"/>
    </font>
    <font>
      <sz val="26"/>
      <color theme="1"/>
      <name val="HGP創英角ｺﾞｼｯｸUB"/>
      <family val="3"/>
      <charset val="128"/>
    </font>
    <font>
      <b/>
      <sz val="14"/>
      <color rgb="FFFF0000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39"/>
      <name val="HGP創英角ｺﾞｼｯｸUB"/>
      <family val="3"/>
      <charset val="128"/>
    </font>
    <font>
      <sz val="18"/>
      <name val="HGPｺﾞｼｯｸE"/>
      <family val="3"/>
      <charset val="128"/>
    </font>
    <font>
      <sz val="14"/>
      <name val="HGP創英角ｺﾞｼｯｸUB"/>
      <family val="3"/>
      <charset val="128"/>
    </font>
    <font>
      <sz val="16"/>
      <name val="HG丸ｺﾞｼｯｸM-PRO"/>
      <family val="3"/>
      <charset val="128"/>
    </font>
    <font>
      <sz val="20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b/>
      <u/>
      <sz val="20"/>
      <color rgb="FFFF0000"/>
      <name val="ＭＳ Ｐゴシック"/>
      <family val="3"/>
      <charset val="128"/>
      <scheme val="minor"/>
    </font>
    <font>
      <sz val="26"/>
      <color theme="1"/>
      <name val="ＭＳ Ｐゴシック"/>
      <family val="2"/>
      <charset val="128"/>
      <scheme val="minor"/>
    </font>
    <font>
      <sz val="48"/>
      <color theme="1"/>
      <name val="ＭＳ Ｐゴシック"/>
      <family val="2"/>
      <charset val="128"/>
      <scheme val="minor"/>
    </font>
    <font>
      <sz val="12"/>
      <name val="ＭＳ Ｐゴシック"/>
      <family val="3"/>
      <charset val="128"/>
    </font>
    <font>
      <sz val="20"/>
      <color theme="0"/>
      <name val="HGP創英角ｺﾞｼｯｸUB"/>
      <family val="3"/>
      <charset val="128"/>
    </font>
    <font>
      <b/>
      <sz val="22"/>
      <color theme="0"/>
      <name val="HG丸ｺﾞｼｯｸM-PRO"/>
      <family val="3"/>
      <charset val="128"/>
    </font>
    <font>
      <b/>
      <sz val="17"/>
      <color theme="0"/>
      <name val="ＭＳ Ｐゴシック"/>
      <family val="3"/>
      <charset val="128"/>
    </font>
    <font>
      <b/>
      <sz val="16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18"/>
      <color rgb="FFFF0000"/>
      <name val="BIZ UDPゴシック B"/>
      <family val="3"/>
      <charset val="128"/>
    </font>
    <font>
      <b/>
      <sz val="15"/>
      <name val="ＭＳ Ｐゴシック"/>
      <family val="3"/>
      <charset val="128"/>
    </font>
    <font>
      <b/>
      <sz val="15"/>
      <name val="HG丸ｺﾞｼｯｸM-PRO"/>
      <family val="3"/>
      <charset val="128"/>
    </font>
    <font>
      <sz val="15"/>
      <color rgb="FFFF0000"/>
      <name val="BIZ UDPゴシック B"/>
      <family val="3"/>
      <charset val="128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99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2FFFF"/>
        <bgColor indexed="64"/>
      </patternFill>
    </fill>
    <fill>
      <patternFill patternType="solid">
        <fgColor theme="0" tint="-4.9989318521683403E-2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3">
    <xf numFmtId="0" fontId="0" fillId="0" borderId="0">
      <alignment vertical="center"/>
    </xf>
    <xf numFmtId="0" fontId="2" fillId="0" borderId="0">
      <alignment vertical="center"/>
    </xf>
    <xf numFmtId="0" fontId="13" fillId="0" borderId="0" applyNumberFormat="0" applyFill="0" applyBorder="0" applyAlignment="0" applyProtection="0">
      <alignment vertical="top"/>
      <protection locked="0"/>
    </xf>
  </cellStyleXfs>
  <cellXfs count="156">
    <xf numFmtId="0" fontId="0" fillId="0" borderId="0" xfId="0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  <protection locked="0"/>
    </xf>
    <xf numFmtId="0" fontId="10" fillId="0" borderId="0" xfId="0" applyFont="1">
      <alignment vertical="center"/>
    </xf>
    <xf numFmtId="0" fontId="2" fillId="0" borderId="1" xfId="1" applyBorder="1">
      <alignment vertical="center"/>
    </xf>
    <xf numFmtId="0" fontId="11" fillId="0" borderId="0" xfId="0" applyFont="1">
      <alignment vertical="center"/>
    </xf>
    <xf numFmtId="0" fontId="2" fillId="0" borderId="0" xfId="1" applyFont="1">
      <alignment vertical="center"/>
    </xf>
    <xf numFmtId="0" fontId="8" fillId="0" borderId="0" xfId="1" applyFont="1" applyFill="1" applyBorder="1" applyAlignment="1">
      <alignment horizontal="center" vertical="center" wrapText="1"/>
    </xf>
    <xf numFmtId="179" fontId="8" fillId="0" borderId="0" xfId="1" applyNumberFormat="1" applyFont="1" applyFill="1" applyBorder="1" applyAlignment="1">
      <alignment horizontal="center" vertical="center" wrapText="1"/>
    </xf>
    <xf numFmtId="0" fontId="2" fillId="0" borderId="0" xfId="1" applyAlignment="1">
      <alignment vertical="center" shrinkToFit="1"/>
    </xf>
    <xf numFmtId="0" fontId="0" fillId="0" borderId="0" xfId="0">
      <alignment vertical="center"/>
    </xf>
    <xf numFmtId="180" fontId="2" fillId="0" borderId="0" xfId="1" applyNumberFormat="1">
      <alignment vertical="center"/>
    </xf>
    <xf numFmtId="0" fontId="0" fillId="0" borderId="0" xfId="0">
      <alignment vertical="center"/>
    </xf>
    <xf numFmtId="0" fontId="13" fillId="0" borderId="0" xfId="2" applyAlignment="1" applyProtection="1">
      <alignment vertical="center"/>
    </xf>
    <xf numFmtId="178" fontId="10" fillId="0" borderId="0" xfId="0" applyNumberFormat="1" applyFont="1">
      <alignment vertical="center"/>
    </xf>
    <xf numFmtId="0" fontId="14" fillId="0" borderId="0" xfId="2" applyFont="1" applyAlignment="1" applyProtection="1">
      <alignment vertical="center"/>
    </xf>
    <xf numFmtId="0" fontId="0" fillId="0" borderId="4" xfId="0" applyBorder="1">
      <alignment vertical="center"/>
    </xf>
    <xf numFmtId="0" fontId="0" fillId="6" borderId="6" xfId="0" applyFill="1" applyBorder="1">
      <alignment vertical="center"/>
    </xf>
    <xf numFmtId="0" fontId="0" fillId="6" borderId="7" xfId="0" applyFill="1" applyBorder="1">
      <alignment vertical="center"/>
    </xf>
    <xf numFmtId="0" fontId="0" fillId="8" borderId="6" xfId="0" applyFill="1" applyBorder="1">
      <alignment vertical="center"/>
    </xf>
    <xf numFmtId="0" fontId="0" fillId="5" borderId="6" xfId="0" applyFill="1" applyBorder="1">
      <alignment vertical="center"/>
    </xf>
    <xf numFmtId="181" fontId="0" fillId="7" borderId="7" xfId="0" applyNumberFormat="1" applyFill="1" applyBorder="1">
      <alignment vertical="center"/>
    </xf>
    <xf numFmtId="0" fontId="0" fillId="7" borderId="6" xfId="0" applyFill="1" applyBorder="1">
      <alignment vertical="center"/>
    </xf>
    <xf numFmtId="0" fontId="15" fillId="0" borderId="4" xfId="0" applyFont="1" applyBorder="1">
      <alignment vertical="center"/>
    </xf>
    <xf numFmtId="0" fontId="16" fillId="7" borderId="7" xfId="0" applyNumberFormat="1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0" fontId="16" fillId="8" borderId="5" xfId="0" applyFont="1" applyFill="1" applyBorder="1" applyAlignment="1">
      <alignment horizontal="center" vertical="center"/>
    </xf>
    <xf numFmtId="0" fontId="16" fillId="6" borderId="5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0" borderId="0" xfId="0" applyFont="1">
      <alignment vertical="center"/>
    </xf>
    <xf numFmtId="0" fontId="12" fillId="4" borderId="1" xfId="0" applyFont="1" applyFill="1" applyBorder="1" applyProtection="1">
      <alignment vertical="center"/>
      <protection locked="0"/>
    </xf>
    <xf numFmtId="0" fontId="11" fillId="4" borderId="1" xfId="0" applyNumberFormat="1" applyFont="1" applyFill="1" applyBorder="1" applyProtection="1">
      <alignment vertical="center"/>
      <protection locked="0"/>
    </xf>
    <xf numFmtId="0" fontId="11" fillId="0" borderId="0" xfId="0" applyFont="1" applyAlignment="1">
      <alignment horizontal="right" vertical="center"/>
    </xf>
    <xf numFmtId="0" fontId="2" fillId="0" borderId="0" xfId="1">
      <alignment vertical="center"/>
    </xf>
    <xf numFmtId="0" fontId="2" fillId="0" borderId="0" xfId="1" applyAlignment="1">
      <alignment vertical="center"/>
    </xf>
    <xf numFmtId="0" fontId="5" fillId="3" borderId="1" xfId="1" applyFont="1" applyFill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  <xf numFmtId="0" fontId="2" fillId="2" borderId="0" xfId="1" applyFill="1">
      <alignment vertical="center"/>
    </xf>
    <xf numFmtId="0" fontId="2" fillId="2" borderId="0" xfId="1" applyFill="1" applyBorder="1">
      <alignment vertical="center"/>
    </xf>
    <xf numFmtId="0" fontId="2" fillId="2" borderId="0" xfId="1" applyFill="1" applyAlignment="1">
      <alignment vertical="center"/>
    </xf>
    <xf numFmtId="0" fontId="2" fillId="0" borderId="0" xfId="1" applyFill="1">
      <alignment vertical="center"/>
    </xf>
    <xf numFmtId="0" fontId="8" fillId="0" borderId="3" xfId="1" applyFont="1" applyFill="1" applyBorder="1" applyAlignment="1">
      <alignment horizontal="center" vertical="center" wrapText="1"/>
    </xf>
    <xf numFmtId="0" fontId="2" fillId="0" borderId="0" xfId="1" applyBorder="1" applyAlignment="1">
      <alignment vertical="center"/>
    </xf>
    <xf numFmtId="0" fontId="2" fillId="0" borderId="0" xfId="1" applyBorder="1">
      <alignment vertical="center"/>
    </xf>
    <xf numFmtId="14" fontId="2" fillId="0" borderId="0" xfId="1" applyNumberFormat="1">
      <alignment vertical="center"/>
    </xf>
    <xf numFmtId="0" fontId="21" fillId="2" borderId="0" xfId="1" applyFont="1" applyFill="1" applyAlignment="1">
      <alignment horizontal="center" vertical="center"/>
    </xf>
    <xf numFmtId="0" fontId="27" fillId="0" borderId="0" xfId="0" applyFont="1">
      <alignment vertical="center"/>
    </xf>
    <xf numFmtId="0" fontId="28" fillId="0" borderId="0" xfId="0" applyFont="1">
      <alignment vertical="center"/>
    </xf>
    <xf numFmtId="0" fontId="29" fillId="0" borderId="0" xfId="0" applyFont="1">
      <alignment vertical="center"/>
    </xf>
    <xf numFmtId="0" fontId="32" fillId="0" borderId="0" xfId="0" applyFont="1">
      <alignment vertical="center"/>
    </xf>
    <xf numFmtId="0" fontId="2" fillId="0" borderId="2" xfId="1" applyFont="1" applyBorder="1">
      <alignment vertical="center"/>
    </xf>
    <xf numFmtId="0" fontId="31" fillId="10" borderId="1" xfId="0" applyFont="1" applyFill="1" applyBorder="1" applyProtection="1">
      <alignment vertical="center"/>
      <protection locked="0"/>
    </xf>
    <xf numFmtId="0" fontId="2" fillId="0" borderId="0" xfId="1" applyFont="1" applyAlignment="1">
      <alignment horizontal="left" vertical="center"/>
    </xf>
    <xf numFmtId="0" fontId="2" fillId="0" borderId="1" xfId="1" applyFont="1" applyBorder="1">
      <alignment vertical="center"/>
    </xf>
    <xf numFmtId="0" fontId="2" fillId="0" borderId="0" xfId="1" applyProtection="1">
      <alignment vertical="center"/>
    </xf>
    <xf numFmtId="0" fontId="2" fillId="0" borderId="1" xfId="1" applyBorder="1" applyProtection="1">
      <alignment vertical="center"/>
    </xf>
    <xf numFmtId="180" fontId="2" fillId="0" borderId="0" xfId="1" applyNumberFormat="1" applyProtection="1">
      <alignment vertical="center"/>
    </xf>
    <xf numFmtId="14" fontId="2" fillId="0" borderId="0" xfId="1" applyNumberFormat="1" applyProtection="1">
      <alignment vertical="center"/>
    </xf>
    <xf numFmtId="0" fontId="2" fillId="0" borderId="0" xfId="1" applyAlignment="1" applyProtection="1">
      <alignment vertical="center" shrinkToFit="1"/>
    </xf>
    <xf numFmtId="0" fontId="2" fillId="2" borderId="0" xfId="1" applyFill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" fillId="2" borderId="0" xfId="1" applyFill="1" applyBorder="1" applyProtection="1">
      <alignment vertical="center"/>
    </xf>
    <xf numFmtId="0" fontId="2" fillId="0" borderId="0" xfId="1" applyFill="1" applyProtection="1">
      <alignment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6" fillId="3" borderId="1" xfId="1" applyFont="1" applyFill="1" applyBorder="1" applyAlignment="1" applyProtection="1">
      <alignment horizontal="center" vertical="center" wrapText="1"/>
    </xf>
    <xf numFmtId="0" fontId="2" fillId="0" borderId="0" xfId="1" applyFont="1" applyProtection="1">
      <alignment vertical="center"/>
    </xf>
    <xf numFmtId="0" fontId="2" fillId="2" borderId="0" xfId="1" applyFill="1" applyAlignment="1" applyProtection="1">
      <alignment vertical="center"/>
    </xf>
    <xf numFmtId="179" fontId="7" fillId="0" borderId="2" xfId="1" applyNumberFormat="1" applyFont="1" applyFill="1" applyBorder="1" applyAlignment="1" applyProtection="1">
      <alignment horizontal="center" vertical="center" wrapText="1"/>
    </xf>
    <xf numFmtId="0" fontId="2" fillId="0" borderId="0" xfId="1" applyBorder="1" applyAlignment="1" applyProtection="1">
      <alignment vertical="center"/>
    </xf>
    <xf numFmtId="179" fontId="8" fillId="0" borderId="0" xfId="1" applyNumberFormat="1" applyFont="1" applyFill="1" applyBorder="1" applyAlignment="1" applyProtection="1">
      <alignment horizontal="center" vertical="center" wrapText="1"/>
    </xf>
    <xf numFmtId="0" fontId="2" fillId="0" borderId="0" xfId="1" applyAlignment="1" applyProtection="1">
      <alignment vertical="center"/>
    </xf>
    <xf numFmtId="0" fontId="8" fillId="0" borderId="3" xfId="1" applyFont="1" applyFill="1" applyBorder="1" applyAlignment="1" applyProtection="1">
      <alignment horizontal="center" vertical="center" wrapText="1"/>
    </xf>
    <xf numFmtId="0" fontId="2" fillId="0" borderId="0" xfId="1" applyBorder="1" applyProtection="1">
      <alignment vertical="center"/>
    </xf>
    <xf numFmtId="0" fontId="8" fillId="0" borderId="0" xfId="1" applyFont="1" applyFill="1" applyBorder="1" applyAlignment="1" applyProtection="1">
      <alignment horizontal="center" vertical="center" wrapText="1"/>
    </xf>
    <xf numFmtId="0" fontId="2" fillId="0" borderId="0" xfId="1" applyFont="1" applyAlignment="1" applyProtection="1">
      <alignment horizontal="right" vertical="center"/>
    </xf>
    <xf numFmtId="0" fontId="2" fillId="0" borderId="2" xfId="1" applyFont="1" applyBorder="1" applyProtection="1">
      <alignment vertical="center"/>
    </xf>
    <xf numFmtId="0" fontId="25" fillId="0" borderId="0" xfId="1" applyFont="1" applyAlignment="1" applyProtection="1">
      <alignment horizontal="right" vertical="center"/>
    </xf>
    <xf numFmtId="0" fontId="26" fillId="0" borderId="8" xfId="1" applyFont="1" applyBorder="1" applyProtection="1">
      <alignment vertical="center"/>
    </xf>
    <xf numFmtId="0" fontId="2" fillId="0" borderId="0" xfId="1" applyAlignment="1" applyProtection="1">
      <alignment horizontal="right" vertical="center"/>
    </xf>
    <xf numFmtId="179" fontId="35" fillId="0" borderId="2" xfId="1" applyNumberFormat="1" applyFont="1" applyFill="1" applyBorder="1" applyAlignment="1" applyProtection="1">
      <alignment horizontal="center" vertical="center" wrapText="1"/>
    </xf>
    <xf numFmtId="0" fontId="34" fillId="0" borderId="3" xfId="1" applyFont="1" applyFill="1" applyBorder="1" applyAlignment="1" applyProtection="1">
      <alignment horizontal="center" vertical="center" wrapText="1"/>
    </xf>
    <xf numFmtId="0" fontId="2" fillId="0" borderId="0" xfId="1" applyFill="1" applyBorder="1" applyAlignment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1" fillId="2" borderId="0" xfId="1" applyFont="1" applyFill="1" applyAlignment="1" applyProtection="1">
      <alignment horizontal="center" vertical="center"/>
    </xf>
    <xf numFmtId="0" fontId="0" fillId="0" borderId="4" xfId="0" applyBorder="1" applyAlignment="1">
      <alignment vertical="center" wrapText="1"/>
    </xf>
    <xf numFmtId="0" fontId="15" fillId="8" borderId="5" xfId="0" applyFont="1" applyFill="1" applyBorder="1" applyAlignment="1">
      <alignment horizontal="center" vertical="center" wrapText="1"/>
    </xf>
    <xf numFmtId="0" fontId="15" fillId="8" borderId="6" xfId="0" applyFont="1" applyFill="1" applyBorder="1" applyAlignment="1">
      <alignment horizontal="center" vertical="center"/>
    </xf>
    <xf numFmtId="0" fontId="15" fillId="0" borderId="4" xfId="0" applyFont="1" applyBorder="1">
      <alignment vertical="center"/>
    </xf>
    <xf numFmtId="0" fontId="15" fillId="6" borderId="5" xfId="0" applyFont="1" applyFill="1" applyBorder="1" applyAlignment="1">
      <alignment horizontal="center" vertical="center"/>
    </xf>
    <xf numFmtId="0" fontId="15" fillId="6" borderId="7" xfId="0" applyFont="1" applyFill="1" applyBorder="1" applyAlignment="1">
      <alignment horizontal="center" vertical="center"/>
    </xf>
    <xf numFmtId="0" fontId="15" fillId="6" borderId="6" xfId="0" applyFont="1" applyFill="1" applyBorder="1" applyAlignment="1">
      <alignment horizontal="center" vertical="center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7" borderId="5" xfId="0" applyFont="1" applyFill="1" applyBorder="1" applyAlignment="1">
      <alignment horizontal="center" vertical="center" wrapText="1"/>
    </xf>
    <xf numFmtId="0" fontId="15" fillId="7" borderId="7" xfId="0" applyFont="1" applyFill="1" applyBorder="1" applyAlignment="1">
      <alignment horizontal="center" vertical="center"/>
    </xf>
    <xf numFmtId="0" fontId="15" fillId="7" borderId="6" xfId="0" applyFont="1" applyFill="1" applyBorder="1" applyAlignment="1">
      <alignment horizontal="center" vertical="center"/>
    </xf>
    <xf numFmtId="0" fontId="41" fillId="0" borderId="0" xfId="1" applyFont="1" applyFill="1" applyBorder="1" applyAlignment="1" applyProtection="1">
      <alignment horizontal="center" vertical="center"/>
    </xf>
    <xf numFmtId="0" fontId="2" fillId="0" borderId="0" xfId="1" applyFill="1" applyBorder="1" applyProtection="1">
      <alignment vertical="center"/>
    </xf>
    <xf numFmtId="0" fontId="21" fillId="2" borderId="0" xfId="1" applyFont="1" applyFill="1" applyAlignment="1" applyProtection="1">
      <alignment horizontal="center" vertical="center"/>
    </xf>
    <xf numFmtId="0" fontId="24" fillId="12" borderId="17" xfId="1" applyFont="1" applyFill="1" applyBorder="1" applyAlignment="1" applyProtection="1">
      <alignment horizontal="center" vertical="center"/>
    </xf>
    <xf numFmtId="0" fontId="24" fillId="12" borderId="19" xfId="1" applyFont="1" applyFill="1" applyBorder="1" applyAlignment="1" applyProtection="1">
      <alignment horizontal="center" vertical="center"/>
    </xf>
    <xf numFmtId="0" fontId="24" fillId="12" borderId="22" xfId="1" applyFont="1" applyFill="1" applyBorder="1" applyAlignment="1" applyProtection="1">
      <alignment horizontal="center" vertical="center"/>
    </xf>
    <xf numFmtId="0" fontId="24" fillId="12" borderId="24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</xf>
    <xf numFmtId="176" fontId="40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 applyProtection="1">
      <alignment vertical="center" wrapText="1"/>
    </xf>
    <xf numFmtId="0" fontId="33" fillId="2" borderId="18" xfId="1" applyFont="1" applyFill="1" applyBorder="1" applyAlignment="1" applyProtection="1">
      <alignment vertical="center" wrapText="1"/>
    </xf>
    <xf numFmtId="0" fontId="33" fillId="2" borderId="19" xfId="1" applyFont="1" applyFill="1" applyBorder="1" applyAlignment="1" applyProtection="1">
      <alignment vertical="center" wrapText="1"/>
    </xf>
    <xf numFmtId="0" fontId="33" fillId="2" borderId="20" xfId="1" applyFont="1" applyFill="1" applyBorder="1" applyAlignment="1" applyProtection="1">
      <alignment vertical="center" wrapText="1"/>
    </xf>
    <xf numFmtId="0" fontId="33" fillId="2" borderId="0" xfId="1" applyFont="1" applyFill="1" applyBorder="1" applyAlignment="1" applyProtection="1">
      <alignment vertical="center" wrapText="1"/>
    </xf>
    <xf numFmtId="0" fontId="33" fillId="2" borderId="21" xfId="1" applyFont="1" applyFill="1" applyBorder="1" applyAlignment="1" applyProtection="1">
      <alignment vertical="center" wrapText="1"/>
    </xf>
    <xf numFmtId="0" fontId="33" fillId="2" borderId="22" xfId="1" applyFont="1" applyFill="1" applyBorder="1" applyAlignment="1" applyProtection="1">
      <alignment vertical="center" wrapText="1"/>
    </xf>
    <xf numFmtId="0" fontId="33" fillId="2" borderId="23" xfId="1" applyFont="1" applyFill="1" applyBorder="1" applyAlignment="1" applyProtection="1">
      <alignment vertical="center" wrapText="1"/>
    </xf>
    <xf numFmtId="0" fontId="33" fillId="2" borderId="24" xfId="1" applyFont="1" applyFill="1" applyBorder="1" applyAlignment="1" applyProtection="1">
      <alignment vertical="center" wrapText="1"/>
    </xf>
    <xf numFmtId="0" fontId="4" fillId="2" borderId="0" xfId="1" applyFont="1" applyFill="1" applyAlignment="1" applyProtection="1">
      <alignment horizontal="right" vertical="center"/>
    </xf>
    <xf numFmtId="0" fontId="4" fillId="2" borderId="0" xfId="1" applyFont="1" applyFill="1" applyAlignment="1" applyProtection="1">
      <alignment horizontal="left" vertical="center"/>
    </xf>
    <xf numFmtId="0" fontId="23" fillId="6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/>
    </xf>
    <xf numFmtId="0" fontId="23" fillId="9" borderId="4" xfId="1" applyFont="1" applyFill="1" applyBorder="1" applyAlignment="1" applyProtection="1">
      <alignment horizontal="center" vertical="center"/>
    </xf>
    <xf numFmtId="0" fontId="23" fillId="7" borderId="4" xfId="1" applyFont="1" applyFill="1" applyBorder="1" applyAlignment="1" applyProtection="1">
      <alignment horizontal="center" vertical="center"/>
    </xf>
    <xf numFmtId="0" fontId="22" fillId="2" borderId="0" xfId="1" applyFont="1" applyFill="1" applyAlignment="1" applyProtection="1">
      <alignment horizontal="left" vertical="center" wrapText="1"/>
    </xf>
    <xf numFmtId="0" fontId="23" fillId="5" borderId="4" xfId="1" applyFont="1" applyFill="1" applyBorder="1" applyAlignment="1" applyProtection="1">
      <alignment horizontal="center" vertical="center"/>
    </xf>
    <xf numFmtId="0" fontId="22" fillId="2" borderId="0" xfId="1" applyFont="1" applyFill="1" applyBorder="1" applyAlignment="1" applyProtection="1">
      <alignment horizontal="left" vertical="center"/>
    </xf>
    <xf numFmtId="0" fontId="20" fillId="0" borderId="0" xfId="1" applyFont="1" applyFill="1" applyBorder="1" applyAlignment="1" applyProtection="1">
      <alignment horizontal="center" vertical="center"/>
    </xf>
    <xf numFmtId="0" fontId="2" fillId="11" borderId="14" xfId="1" applyFill="1" applyBorder="1" applyProtection="1">
      <alignment vertical="center"/>
    </xf>
    <xf numFmtId="0" fontId="2" fillId="11" borderId="15" xfId="1" applyFill="1" applyBorder="1" applyProtection="1">
      <alignment vertical="center"/>
    </xf>
    <xf numFmtId="0" fontId="2" fillId="11" borderId="16" xfId="1" applyFill="1" applyBorder="1" applyProtection="1">
      <alignment vertical="center"/>
    </xf>
    <xf numFmtId="0" fontId="2" fillId="11" borderId="9" xfId="1" applyFill="1" applyBorder="1" applyProtection="1">
      <alignment vertical="center"/>
    </xf>
    <xf numFmtId="0" fontId="2" fillId="11" borderId="10" xfId="1" applyFill="1" applyBorder="1" applyProtection="1">
      <alignment vertical="center"/>
    </xf>
    <xf numFmtId="0" fontId="2" fillId="11" borderId="11" xfId="1" applyFill="1" applyBorder="1" applyProtection="1">
      <alignment vertical="center"/>
    </xf>
    <xf numFmtId="0" fontId="20" fillId="11" borderId="12" xfId="1" applyFont="1" applyFill="1" applyBorder="1" applyAlignment="1" applyProtection="1">
      <alignment horizontal="center" vertical="center"/>
    </xf>
    <xf numFmtId="0" fontId="20" fillId="11" borderId="0" xfId="1" applyFont="1" applyFill="1" applyBorder="1" applyAlignment="1" applyProtection="1">
      <alignment horizontal="center" vertical="center"/>
    </xf>
    <xf numFmtId="0" fontId="20" fillId="11" borderId="13" xfId="1" applyFont="1" applyFill="1" applyBorder="1" applyAlignment="1" applyProtection="1">
      <alignment horizontal="center" vertical="center"/>
    </xf>
    <xf numFmtId="0" fontId="21" fillId="2" borderId="0" xfId="1" applyFont="1" applyFill="1" applyAlignment="1">
      <alignment horizontal="center" vertical="center"/>
    </xf>
    <xf numFmtId="0" fontId="24" fillId="12" borderId="17" xfId="1" applyFont="1" applyFill="1" applyBorder="1" applyAlignment="1">
      <alignment horizontal="center" vertical="center"/>
    </xf>
    <xf numFmtId="0" fontId="24" fillId="12" borderId="19" xfId="1" applyFont="1" applyFill="1" applyBorder="1" applyAlignment="1">
      <alignment horizontal="center" vertical="center"/>
    </xf>
    <xf numFmtId="0" fontId="24" fillId="12" borderId="22" xfId="1" applyFont="1" applyFill="1" applyBorder="1" applyAlignment="1">
      <alignment horizontal="center" vertical="center"/>
    </xf>
    <xf numFmtId="0" fontId="24" fillId="12" borderId="24" xfId="1" applyFont="1" applyFill="1" applyBorder="1" applyAlignment="1">
      <alignment horizontal="center" vertical="center"/>
    </xf>
    <xf numFmtId="182" fontId="9" fillId="2" borderId="0" xfId="1" applyNumberFormat="1" applyFont="1" applyFill="1" applyAlignment="1" applyProtection="1">
      <alignment horizontal="right" vertical="center"/>
      <protection locked="0"/>
    </xf>
    <xf numFmtId="176" fontId="36" fillId="2" borderId="0" xfId="1" applyNumberFormat="1" applyFont="1" applyFill="1" applyAlignment="1" applyProtection="1">
      <alignment horizontal="left" vertical="center"/>
    </xf>
    <xf numFmtId="0" fontId="33" fillId="2" borderId="17" xfId="1" applyFont="1" applyFill="1" applyBorder="1" applyAlignment="1">
      <alignment vertical="center" wrapText="1"/>
    </xf>
    <xf numFmtId="0" fontId="33" fillId="2" borderId="18" xfId="1" applyFont="1" applyFill="1" applyBorder="1" applyAlignment="1">
      <alignment vertical="center" wrapText="1"/>
    </xf>
    <xf numFmtId="0" fontId="33" fillId="2" borderId="19" xfId="1" applyFont="1" applyFill="1" applyBorder="1" applyAlignment="1">
      <alignment vertical="center" wrapText="1"/>
    </xf>
    <xf numFmtId="0" fontId="33" fillId="2" borderId="20" xfId="1" applyFont="1" applyFill="1" applyBorder="1" applyAlignment="1">
      <alignment vertical="center" wrapText="1"/>
    </xf>
    <xf numFmtId="0" fontId="33" fillId="2" borderId="0" xfId="1" applyFont="1" applyFill="1" applyBorder="1" applyAlignment="1">
      <alignment vertical="center" wrapText="1"/>
    </xf>
    <xf numFmtId="0" fontId="33" fillId="2" borderId="21" xfId="1" applyFont="1" applyFill="1" applyBorder="1" applyAlignment="1">
      <alignment vertical="center" wrapText="1"/>
    </xf>
    <xf numFmtId="0" fontId="33" fillId="2" borderId="22" xfId="1" applyFont="1" applyFill="1" applyBorder="1" applyAlignment="1">
      <alignment vertical="center" wrapText="1"/>
    </xf>
    <xf numFmtId="0" fontId="33" fillId="2" borderId="23" xfId="1" applyFont="1" applyFill="1" applyBorder="1" applyAlignment="1">
      <alignment vertical="center" wrapText="1"/>
    </xf>
    <xf numFmtId="0" fontId="33" fillId="2" borderId="24" xfId="1" applyFont="1" applyFill="1" applyBorder="1" applyAlignment="1">
      <alignment vertical="center" wrapText="1"/>
    </xf>
    <xf numFmtId="0" fontId="4" fillId="2" borderId="0" xfId="1" applyFont="1" applyFill="1" applyAlignment="1">
      <alignment horizontal="right" vertical="center"/>
    </xf>
    <xf numFmtId="0" fontId="4" fillId="2" borderId="0" xfId="1" applyFont="1" applyFill="1" applyAlignment="1">
      <alignment horizontal="left" vertical="center"/>
    </xf>
    <xf numFmtId="0" fontId="37" fillId="0" borderId="0" xfId="1" applyFont="1" applyFill="1" applyBorder="1" applyAlignment="1" applyProtection="1">
      <alignment horizontal="center" vertical="center"/>
    </xf>
    <xf numFmtId="0" fontId="38" fillId="0" borderId="0" xfId="1" applyFont="1" applyFill="1" applyBorder="1" applyAlignment="1" applyProtection="1">
      <alignment horizontal="center" vertical="center"/>
    </xf>
    <xf numFmtId="177" fontId="9" fillId="2" borderId="0" xfId="1" applyNumberFormat="1" applyFont="1" applyFill="1" applyAlignment="1" applyProtection="1">
      <alignment horizontal="right" vertical="center"/>
      <protection locked="0"/>
    </xf>
    <xf numFmtId="176" fontId="9" fillId="2" borderId="0" xfId="1" applyNumberFormat="1" applyFont="1" applyFill="1" applyAlignment="1" applyProtection="1">
      <alignment horizontal="left" vertical="center"/>
    </xf>
    <xf numFmtId="0" fontId="28" fillId="0" borderId="0" xfId="0" applyFont="1">
      <alignment vertical="center"/>
    </xf>
  </cellXfs>
  <cellStyles count="3">
    <cellStyle name="ハイパーリンク" xfId="2" builtinId="8"/>
    <cellStyle name="標準" xfId="0" builtinId="0"/>
    <cellStyle name="標準 2" xfId="1"/>
  </cellStyles>
  <dxfs count="1432">
    <dxf>
      <font>
        <color theme="0"/>
      </font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ont>
        <color theme="0"/>
      </font>
      <fill>
        <patternFill patternType="solid"/>
      </fill>
    </dxf>
    <dxf>
      <fill>
        <patternFill patternType="solid"/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 patternType="none">
          <bgColor auto="1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FF99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  <dxf>
      <fill>
        <patternFill>
          <bgColor rgb="FFFF99CC"/>
        </patternFill>
      </fill>
    </dxf>
    <dxf>
      <fill>
        <patternFill>
          <bgColor rgb="FFFF99CC"/>
        </patternFill>
      </fill>
    </dxf>
    <dxf>
      <fill>
        <patternFill>
          <bgColor rgb="FFCCFFCC"/>
        </patternFill>
      </fill>
    </dxf>
    <dxf>
      <fill>
        <patternFill>
          <bgColor rgb="FF99CCFF"/>
        </patternFill>
      </fill>
    </dxf>
  </dxfs>
  <tableStyles count="0" defaultTableStyle="TableStyleMedium9" defaultPivotStyle="PivotStyleLight16"/>
  <colors>
    <mruColors>
      <color rgb="FFFF99CC"/>
      <color rgb="FFFFCCFF"/>
      <color rgb="FFCCECFF"/>
      <color rgb="FFA50021"/>
      <color rgb="FFCC0000"/>
      <color rgb="FF0000FF"/>
      <color rgb="FFFFFF99"/>
      <color rgb="FF99CCFF"/>
      <color rgb="FFCCFFCC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&#24773;&#22577;&#20837;&#21147;&#12471;&#12540;&#12488;!A3:B3"/><Relationship Id="rId1" Type="http://schemas.openxmlformats.org/officeDocument/2006/relationships/hyperlink" Target="#&#24773;&#22577;&#20837;&#21147;&#12471;&#12540;&#12488;!A20:A47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714934</xdr:colOff>
      <xdr:row>9</xdr:row>
      <xdr:rowOff>10645</xdr:rowOff>
    </xdr:from>
    <xdr:to>
      <xdr:col>11</xdr:col>
      <xdr:colOff>67236</xdr:colOff>
      <xdr:row>11</xdr:row>
      <xdr:rowOff>313765</xdr:rowOff>
    </xdr:to>
    <xdr:sp macro="" textlink="">
      <xdr:nvSpPr>
        <xdr:cNvPr id="3" name="テキスト ボックス 2"/>
        <xdr:cNvSpPr txBox="1"/>
      </xdr:nvSpPr>
      <xdr:spPr>
        <a:xfrm>
          <a:off x="6273052" y="2688851"/>
          <a:ext cx="3420037" cy="113235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　「</a:t>
          </a:r>
          <a:r>
            <a:rPr kumimoji="1" lang="ja-JP" altLang="en-US" sz="1600" b="1" u="sng">
              <a:solidFill>
                <a:srgbClr val="0000FF"/>
              </a:solidFill>
              <a:latin typeface="HGPｺﾞｼｯｸE" pitchFamily="50" charset="-128"/>
              <a:ea typeface="HGPｺﾞｼｯｸE" pitchFamily="50" charset="-128"/>
            </a:rPr>
            <a:t>表示</a:t>
          </a:r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」をクリックすると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該当月のごみカレンダーへ</a:t>
          </a:r>
          <a:endParaRPr kumimoji="1" lang="en-US" altLang="ja-JP" sz="1600">
            <a:latin typeface="HGPｺﾞｼｯｸE" pitchFamily="50" charset="-128"/>
            <a:ea typeface="HGPｺﾞｼｯｸE" pitchFamily="50" charset="-128"/>
          </a:endParaRPr>
        </a:p>
        <a:p>
          <a:pPr algn="ctr"/>
          <a:r>
            <a:rPr kumimoji="1" lang="ja-JP" altLang="en-US" sz="1600">
              <a:latin typeface="HGPｺﾞｼｯｸE" pitchFamily="50" charset="-128"/>
              <a:ea typeface="HGPｺﾞｼｯｸE" pitchFamily="50" charset="-128"/>
            </a:rPr>
            <a:t>ジャンプします</a:t>
          </a:r>
        </a:p>
      </xdr:txBody>
    </xdr:sp>
    <xdr:clientData/>
  </xdr:twoCellAnchor>
  <xdr:twoCellAnchor>
    <xdr:from>
      <xdr:col>5</xdr:col>
      <xdr:colOff>161925</xdr:colOff>
      <xdr:row>4</xdr:row>
      <xdr:rowOff>66675</xdr:rowOff>
    </xdr:from>
    <xdr:to>
      <xdr:col>5</xdr:col>
      <xdr:colOff>1076325</xdr:colOff>
      <xdr:row>16</xdr:row>
      <xdr:rowOff>19050</xdr:rowOff>
    </xdr:to>
    <xdr:sp macro="" textlink="">
      <xdr:nvSpPr>
        <xdr:cNvPr id="4" name="右中かっこ 3"/>
        <xdr:cNvSpPr/>
      </xdr:nvSpPr>
      <xdr:spPr>
        <a:xfrm>
          <a:off x="5724525" y="676275"/>
          <a:ext cx="914400" cy="4981575"/>
        </a:xfrm>
        <a:prstGeom prst="rightBrace">
          <a:avLst/>
        </a:prstGeom>
        <a:ln w="762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3</xdr:col>
      <xdr:colOff>284631</xdr:colOff>
      <xdr:row>1</xdr:row>
      <xdr:rowOff>123265</xdr:rowOff>
    </xdr:from>
    <xdr:to>
      <xdr:col>7</xdr:col>
      <xdr:colOff>371476</xdr:colOff>
      <xdr:row>3</xdr:row>
      <xdr:rowOff>44825</xdr:rowOff>
    </xdr:to>
    <xdr:sp macro="" textlink="">
      <xdr:nvSpPr>
        <xdr:cNvPr id="5" name="角丸四角形吹き出し 4">
          <a:hlinkClick xmlns:r="http://schemas.openxmlformats.org/officeDocument/2006/relationships" r:id="rId1" tooltip="地区名一覧（このシートの20行目～）へジャンプします"/>
        </xdr:cNvPr>
        <xdr:cNvSpPr/>
      </xdr:nvSpPr>
      <xdr:spPr>
        <a:xfrm>
          <a:off x="2627781" y="828115"/>
          <a:ext cx="5144620" cy="521635"/>
        </a:xfrm>
        <a:prstGeom prst="wedgeRoundRectCallout">
          <a:avLst>
            <a:gd name="adj1" fmla="val -56507"/>
            <a:gd name="adj2" fmla="val -2973"/>
            <a:gd name="adj3" fmla="val 16667"/>
          </a:avLst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400">
              <a:latin typeface="HGPｺﾞｼｯｸE" pitchFamily="50" charset="-128"/>
              <a:ea typeface="HGPｺﾞｼｯｸE" pitchFamily="50" charset="-128"/>
            </a:rPr>
            <a:t>お住まいの地区番号がわからない場合はこの吹き出しをクリック</a:t>
          </a:r>
          <a:endParaRPr kumimoji="1" lang="en-US" altLang="ja-JP" sz="1400">
            <a:latin typeface="HGPｺﾞｼｯｸE" pitchFamily="50" charset="-128"/>
            <a:ea typeface="HGPｺﾞｼｯｸE" pitchFamily="50" charset="-128"/>
          </a:endParaRPr>
        </a:p>
      </xdr:txBody>
    </xdr:sp>
    <xdr:clientData/>
  </xdr:twoCellAnchor>
  <xdr:twoCellAnchor>
    <xdr:from>
      <xdr:col>3</xdr:col>
      <xdr:colOff>2419350</xdr:colOff>
      <xdr:row>18</xdr:row>
      <xdr:rowOff>28575</xdr:rowOff>
    </xdr:from>
    <xdr:to>
      <xdr:col>9</xdr:col>
      <xdr:colOff>371475</xdr:colOff>
      <xdr:row>19</xdr:row>
      <xdr:rowOff>314325</xdr:rowOff>
    </xdr:to>
    <xdr:sp macro="" textlink="">
      <xdr:nvSpPr>
        <xdr:cNvPr id="7" name="角丸四角形 6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4991100" y="689610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  <xdr:twoCellAnchor>
    <xdr:from>
      <xdr:col>0</xdr:col>
      <xdr:colOff>285750</xdr:colOff>
      <xdr:row>47</xdr:row>
      <xdr:rowOff>123825</xdr:rowOff>
    </xdr:from>
    <xdr:to>
      <xdr:col>3</xdr:col>
      <xdr:colOff>1847850</xdr:colOff>
      <xdr:row>50</xdr:row>
      <xdr:rowOff>66675</xdr:rowOff>
    </xdr:to>
    <xdr:sp macro="" textlink="">
      <xdr:nvSpPr>
        <xdr:cNvPr id="8" name="角丸四角形 7">
          <a:hlinkClick xmlns:r="http://schemas.openxmlformats.org/officeDocument/2006/relationships" r:id="rId2" tooltip="地区番号選択(このシートの3行目)へジャンプします"/>
        </xdr:cNvPr>
        <xdr:cNvSpPr/>
      </xdr:nvSpPr>
      <xdr:spPr>
        <a:xfrm>
          <a:off x="285750" y="17697450"/>
          <a:ext cx="4133850" cy="457200"/>
        </a:xfrm>
        <a:prstGeom prst="round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600">
              <a:solidFill>
                <a:sysClr val="windowText" lastClr="000000"/>
              </a:solidFill>
              <a:latin typeface="HGPｺﾞｼｯｸE" pitchFamily="50" charset="-128"/>
              <a:ea typeface="HGPｺﾞｼｯｸE" pitchFamily="50" charset="-128"/>
              <a:cs typeface="+mn-cs"/>
            </a:rPr>
            <a:t>地区番号選択へ戻る場合はこちらをクリック</a:t>
          </a:r>
          <a:endParaRPr kumimoji="1" lang="en-US" altLang="ja-JP" sz="1600">
            <a:solidFill>
              <a:sysClr val="windowText" lastClr="000000"/>
            </a:solidFill>
            <a:latin typeface="HGPｺﾞｼｯｸE" pitchFamily="50" charset="-128"/>
            <a:ea typeface="HGPｺﾞｼｯｸE" pitchFamily="50" charset="-128"/>
            <a:cs typeface="+mn-cs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493058</xdr:colOff>
      <xdr:row>402</xdr:row>
      <xdr:rowOff>168088</xdr:rowOff>
    </xdr:from>
    <xdr:to>
      <xdr:col>7</xdr:col>
      <xdr:colOff>380999</xdr:colOff>
      <xdr:row>407</xdr:row>
      <xdr:rowOff>246528</xdr:rowOff>
    </xdr:to>
    <xdr:sp macro="" textlink="">
      <xdr:nvSpPr>
        <xdr:cNvPr id="93" name="Text Box 12"/>
        <xdr:cNvSpPr txBox="1">
          <a:spLocks noChangeArrowheads="1"/>
        </xdr:cNvSpPr>
      </xdr:nvSpPr>
      <xdr:spPr bwMode="auto">
        <a:xfrm>
          <a:off x="784411" y="104707764"/>
          <a:ext cx="5737412" cy="2207558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1</xdr:col>
      <xdr:colOff>537883</xdr:colOff>
      <xdr:row>438</xdr:row>
      <xdr:rowOff>161365</xdr:rowOff>
    </xdr:from>
    <xdr:to>
      <xdr:col>7</xdr:col>
      <xdr:colOff>448236</xdr:colOff>
      <xdr:row>443</xdr:row>
      <xdr:rowOff>235323</xdr:rowOff>
    </xdr:to>
    <xdr:sp macro="" textlink="">
      <xdr:nvSpPr>
        <xdr:cNvPr id="101" name="Text Box 12"/>
        <xdr:cNvSpPr txBox="1">
          <a:spLocks noChangeArrowheads="1"/>
        </xdr:cNvSpPr>
      </xdr:nvSpPr>
      <xdr:spPr bwMode="auto">
        <a:xfrm>
          <a:off x="829236" y="113139071"/>
          <a:ext cx="5759824" cy="2203076"/>
        </a:xfrm>
        <a:prstGeom prst="rect">
          <a:avLst/>
        </a:prstGeom>
        <a:solidFill>
          <a:srgbClr val="FFFFFF"/>
        </a:solidFill>
        <a:ln w="57150" algn="ctr">
          <a:solidFill>
            <a:schemeClr val="tx1"/>
          </a:solidFill>
          <a:miter lim="800000"/>
          <a:headEnd/>
          <a:tailEnd/>
        </a:ln>
        <a:effectLst/>
      </xdr:spPr>
      <xdr:txBody>
        <a:bodyPr vertOverflow="clip" wrap="square" lIns="30960" tIns="5400" rIns="30960" bIns="5400" anchor="ctr" upright="1"/>
        <a:lstStyle/>
        <a:p>
          <a:pPr marL="0" marR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年末・年始の収集日程は、</a:t>
          </a:r>
          <a:r>
            <a:rPr kumimoji="0" lang="ja-JP" altLang="en-US" sz="20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HG丸ｺﾞｼｯｸM-PRO"/>
              <a:ea typeface="HG丸ｺﾞｼｯｸM-PRO"/>
              <a:cs typeface="+mn-cs"/>
            </a:rPr>
            <a:t>別途、</a:t>
          </a:r>
          <a:endParaRPr lang="ja-JP" altLang="en-US" sz="2000" b="0" i="0" u="none" strike="noStrike" baseline="0">
            <a:solidFill>
              <a:srgbClr val="000000"/>
            </a:solidFill>
            <a:latin typeface="HG丸ｺﾞｼｯｸM-PRO"/>
            <a:ea typeface="HG丸ｺﾞｼｯｸM-PRO"/>
          </a:endParaRPr>
        </a:p>
        <a:p>
          <a:pPr algn="ctr" rtl="0">
            <a:defRPr sz="1000"/>
          </a:pPr>
          <a:r>
            <a:rPr lang="ja-JP" altLang="en-US" sz="20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市報あまがさきでお知らせします。</a:t>
          </a:r>
        </a:p>
      </xdr:txBody>
    </xdr:sp>
    <xdr:clientData/>
  </xdr:twoCellAnchor>
  <xdr:twoCellAnchor>
    <xdr:from>
      <xdr:col>0</xdr:col>
      <xdr:colOff>246529</xdr:colOff>
      <xdr:row>41</xdr:row>
      <xdr:rowOff>44824</xdr:rowOff>
    </xdr:from>
    <xdr:to>
      <xdr:col>8</xdr:col>
      <xdr:colOff>89648</xdr:colOff>
      <xdr:row>45</xdr:row>
      <xdr:rowOff>11206</xdr:rowOff>
    </xdr:to>
    <xdr:sp macro="" textlink="">
      <xdr:nvSpPr>
        <xdr:cNvPr id="4" name="フレーム 3"/>
        <xdr:cNvSpPr/>
      </xdr:nvSpPr>
      <xdr:spPr>
        <a:xfrm>
          <a:off x="246529" y="10197353"/>
          <a:ext cx="6958854" cy="851647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25" name="フレーム 24"/>
        <xdr:cNvSpPr/>
      </xdr:nvSpPr>
      <xdr:spPr>
        <a:xfrm>
          <a:off x="246529" y="98432471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125</xdr:row>
      <xdr:rowOff>44824</xdr:rowOff>
    </xdr:from>
    <xdr:to>
      <xdr:col>8</xdr:col>
      <xdr:colOff>89648</xdr:colOff>
      <xdr:row>129</xdr:row>
      <xdr:rowOff>11206</xdr:rowOff>
    </xdr:to>
    <xdr:sp macro="" textlink="">
      <xdr:nvSpPr>
        <xdr:cNvPr id="30" name="フレーム 29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167</xdr:row>
      <xdr:rowOff>44824</xdr:rowOff>
    </xdr:from>
    <xdr:to>
      <xdr:col>8</xdr:col>
      <xdr:colOff>89648</xdr:colOff>
      <xdr:row>171</xdr:row>
      <xdr:rowOff>11206</xdr:rowOff>
    </xdr:to>
    <xdr:sp macro="" textlink="">
      <xdr:nvSpPr>
        <xdr:cNvPr id="31" name="フレーム 30"/>
        <xdr:cNvSpPr/>
      </xdr:nvSpPr>
      <xdr:spPr>
        <a:xfrm>
          <a:off x="246529" y="30838589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209</xdr:row>
      <xdr:rowOff>44824</xdr:rowOff>
    </xdr:from>
    <xdr:to>
      <xdr:col>8</xdr:col>
      <xdr:colOff>89648</xdr:colOff>
      <xdr:row>213</xdr:row>
      <xdr:rowOff>11206</xdr:rowOff>
    </xdr:to>
    <xdr:sp macro="" textlink="">
      <xdr:nvSpPr>
        <xdr:cNvPr id="32" name="フレーム 31"/>
        <xdr:cNvSpPr/>
      </xdr:nvSpPr>
      <xdr:spPr>
        <a:xfrm>
          <a:off x="246529" y="41910000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251</xdr:row>
      <xdr:rowOff>44824</xdr:rowOff>
    </xdr:from>
    <xdr:to>
      <xdr:col>8</xdr:col>
      <xdr:colOff>89648</xdr:colOff>
      <xdr:row>255</xdr:row>
      <xdr:rowOff>11206</xdr:rowOff>
    </xdr:to>
    <xdr:sp macro="" textlink="">
      <xdr:nvSpPr>
        <xdr:cNvPr id="33" name="フレーム 32"/>
        <xdr:cNvSpPr/>
      </xdr:nvSpPr>
      <xdr:spPr>
        <a:xfrm>
          <a:off x="246529" y="529814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293</xdr:row>
      <xdr:rowOff>44824</xdr:rowOff>
    </xdr:from>
    <xdr:to>
      <xdr:col>8</xdr:col>
      <xdr:colOff>89648</xdr:colOff>
      <xdr:row>297</xdr:row>
      <xdr:rowOff>11206</xdr:rowOff>
    </xdr:to>
    <xdr:sp macro="" textlink="">
      <xdr:nvSpPr>
        <xdr:cNvPr id="34" name="フレーム 33"/>
        <xdr:cNvSpPr/>
      </xdr:nvSpPr>
      <xdr:spPr>
        <a:xfrm>
          <a:off x="246529" y="64052824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335</xdr:row>
      <xdr:rowOff>44824</xdr:rowOff>
    </xdr:from>
    <xdr:to>
      <xdr:col>8</xdr:col>
      <xdr:colOff>89648</xdr:colOff>
      <xdr:row>339</xdr:row>
      <xdr:rowOff>11206</xdr:rowOff>
    </xdr:to>
    <xdr:sp macro="" textlink="">
      <xdr:nvSpPr>
        <xdr:cNvPr id="35" name="フレーム 34"/>
        <xdr:cNvSpPr/>
      </xdr:nvSpPr>
      <xdr:spPr>
        <a:xfrm>
          <a:off x="246529" y="75124236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36" name="フレーム 35"/>
        <xdr:cNvSpPr/>
      </xdr:nvSpPr>
      <xdr:spPr>
        <a:xfrm>
          <a:off x="246529" y="86195648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7" name="フレーム 36"/>
        <xdr:cNvSpPr/>
      </xdr:nvSpPr>
      <xdr:spPr>
        <a:xfrm>
          <a:off x="246529" y="97278265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8" name="フレーム 37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461</xdr:row>
      <xdr:rowOff>44824</xdr:rowOff>
    </xdr:from>
    <xdr:to>
      <xdr:col>8</xdr:col>
      <xdr:colOff>89648</xdr:colOff>
      <xdr:row>465</xdr:row>
      <xdr:rowOff>11206</xdr:rowOff>
    </xdr:to>
    <xdr:sp macro="" textlink="">
      <xdr:nvSpPr>
        <xdr:cNvPr id="39" name="フレーム 38"/>
        <xdr:cNvSpPr/>
      </xdr:nvSpPr>
      <xdr:spPr>
        <a:xfrm>
          <a:off x="246529" y="108360883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0" name="フレーム 39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503</xdr:row>
      <xdr:rowOff>44824</xdr:rowOff>
    </xdr:from>
    <xdr:to>
      <xdr:col>8</xdr:col>
      <xdr:colOff>89648</xdr:colOff>
      <xdr:row>507</xdr:row>
      <xdr:rowOff>11206</xdr:rowOff>
    </xdr:to>
    <xdr:sp macro="" textlink="">
      <xdr:nvSpPr>
        <xdr:cNvPr id="41" name="フレーム 40"/>
        <xdr:cNvSpPr/>
      </xdr:nvSpPr>
      <xdr:spPr>
        <a:xfrm>
          <a:off x="246529" y="119432295"/>
          <a:ext cx="6958854" cy="86285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2" name="フレーム 41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545</xdr:row>
      <xdr:rowOff>44824</xdr:rowOff>
    </xdr:from>
    <xdr:to>
      <xdr:col>8</xdr:col>
      <xdr:colOff>89648</xdr:colOff>
      <xdr:row>549</xdr:row>
      <xdr:rowOff>11206</xdr:rowOff>
    </xdr:to>
    <xdr:sp macro="" textlink="">
      <xdr:nvSpPr>
        <xdr:cNvPr id="43" name="フレーム 42"/>
        <xdr:cNvSpPr/>
      </xdr:nvSpPr>
      <xdr:spPr>
        <a:xfrm>
          <a:off x="246529" y="130503706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83</xdr:row>
      <xdr:rowOff>44824</xdr:rowOff>
    </xdr:from>
    <xdr:to>
      <xdr:col>8</xdr:col>
      <xdr:colOff>89648</xdr:colOff>
      <xdr:row>87</xdr:row>
      <xdr:rowOff>11206</xdr:rowOff>
    </xdr:to>
    <xdr:sp macro="" textlink="">
      <xdr:nvSpPr>
        <xdr:cNvPr id="21" name="フレーム 20"/>
        <xdr:cNvSpPr/>
      </xdr:nvSpPr>
      <xdr:spPr>
        <a:xfrm>
          <a:off x="246529" y="10118912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246529</xdr:colOff>
      <xdr:row>377</xdr:row>
      <xdr:rowOff>44824</xdr:rowOff>
    </xdr:from>
    <xdr:to>
      <xdr:col>8</xdr:col>
      <xdr:colOff>89648</xdr:colOff>
      <xdr:row>381</xdr:row>
      <xdr:rowOff>11206</xdr:rowOff>
    </xdr:to>
    <xdr:sp macro="" textlink="">
      <xdr:nvSpPr>
        <xdr:cNvPr id="2" name="フレーム 1"/>
        <xdr:cNvSpPr/>
      </xdr:nvSpPr>
      <xdr:spPr>
        <a:xfrm>
          <a:off x="246529" y="10207999"/>
          <a:ext cx="6939244" cy="861732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246529</xdr:colOff>
      <xdr:row>419</xdr:row>
      <xdr:rowOff>44824</xdr:rowOff>
    </xdr:from>
    <xdr:to>
      <xdr:col>8</xdr:col>
      <xdr:colOff>89648</xdr:colOff>
      <xdr:row>423</xdr:row>
      <xdr:rowOff>11206</xdr:rowOff>
    </xdr:to>
    <xdr:sp macro="" textlink="">
      <xdr:nvSpPr>
        <xdr:cNvPr id="3" name="フレーム 2"/>
        <xdr:cNvSpPr/>
      </xdr:nvSpPr>
      <xdr:spPr>
        <a:xfrm>
          <a:off x="246529" y="10130118"/>
          <a:ext cx="6958854" cy="862853"/>
        </a:xfrm>
        <a:prstGeom prst="frame">
          <a:avLst>
            <a:gd name="adj1" fmla="val 13066"/>
          </a:avLst>
        </a:prstGeom>
        <a:ln w="3175">
          <a:solidFill>
            <a:srgbClr val="00206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>
            <a:solidFill>
              <a:schemeClr val="tx1"/>
            </a:solidFill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Q47"/>
  <sheetViews>
    <sheetView showGridLines="0" zoomScaleNormal="100" workbookViewId="0">
      <selection activeCell="B3" sqref="B3"/>
    </sheetView>
  </sheetViews>
  <sheetFormatPr defaultRowHeight="13.5"/>
  <cols>
    <col min="1" max="1" width="14.125" bestFit="1" customWidth="1"/>
    <col min="2" max="2" width="11.875" bestFit="1" customWidth="1"/>
    <col min="3" max="3" width="7.75" bestFit="1" customWidth="1"/>
    <col min="4" max="4" width="33" bestFit="1" customWidth="1"/>
    <col min="5" max="5" width="9.25" bestFit="1" customWidth="1"/>
    <col min="6" max="6" width="17.375" bestFit="1" customWidth="1"/>
    <col min="7" max="7" width="6.75" customWidth="1"/>
    <col min="8" max="8" width="8" style="11" customWidth="1"/>
    <col min="9" max="9" width="6.75" customWidth="1"/>
    <col min="10" max="10" width="8" style="11" customWidth="1"/>
    <col min="11" max="11" width="6.625" customWidth="1"/>
    <col min="12" max="12" width="8" style="11" customWidth="1"/>
    <col min="13" max="13" width="6.5" customWidth="1"/>
    <col min="14" max="14" width="8" style="11" customWidth="1"/>
    <col min="16" max="16" width="6.375" customWidth="1"/>
    <col min="17" max="17" width="7.875" customWidth="1"/>
    <col min="23" max="23" width="55.75" customWidth="1"/>
  </cols>
  <sheetData>
    <row r="1" spans="1:14" s="11" customFormat="1" ht="55.5">
      <c r="A1" s="28" t="s">
        <v>68</v>
      </c>
    </row>
    <row r="2" spans="1:14" s="11" customFormat="1" ht="14.25" thickBot="1"/>
    <row r="3" spans="1:14" ht="33" thickBot="1">
      <c r="A3" s="32" t="s">
        <v>8</v>
      </c>
      <c r="B3" s="30">
        <v>22</v>
      </c>
      <c r="C3" s="13" t="s">
        <v>64</v>
      </c>
      <c r="F3" s="12"/>
    </row>
    <row r="4" spans="1:14" s="9" customFormat="1" ht="15" customHeight="1" thickBot="1">
      <c r="A4" s="4"/>
      <c r="E4" s="11"/>
      <c r="H4" s="11"/>
      <c r="J4" s="11"/>
      <c r="L4" s="11"/>
      <c r="N4" s="11"/>
    </row>
    <row r="5" spans="1:14" ht="33" thickBot="1">
      <c r="A5" s="2"/>
      <c r="B5" s="31">
        <v>2025</v>
      </c>
      <c r="C5" s="13" t="s">
        <v>69</v>
      </c>
      <c r="D5" s="27" t="s">
        <v>53</v>
      </c>
      <c r="E5" s="14" t="s">
        <v>51</v>
      </c>
      <c r="F5" s="9"/>
    </row>
    <row r="6" spans="1:14" ht="33" customHeight="1">
      <c r="D6" s="27" t="s">
        <v>52</v>
      </c>
      <c r="E6" s="14" t="s">
        <v>51</v>
      </c>
      <c r="F6" s="12"/>
    </row>
    <row r="7" spans="1:14" ht="33" customHeight="1">
      <c r="D7" s="27" t="s">
        <v>54</v>
      </c>
      <c r="E7" s="14" t="s">
        <v>51</v>
      </c>
    </row>
    <row r="8" spans="1:14" ht="33" customHeight="1">
      <c r="D8" s="27" t="s">
        <v>55</v>
      </c>
      <c r="E8" s="14" t="s">
        <v>51</v>
      </c>
      <c r="F8" s="12"/>
    </row>
    <row r="9" spans="1:14" ht="33" customHeight="1">
      <c r="D9" s="27" t="s">
        <v>56</v>
      </c>
      <c r="E9" s="14" t="s">
        <v>51</v>
      </c>
    </row>
    <row r="10" spans="1:14" ht="33" customHeight="1">
      <c r="D10" s="27" t="s">
        <v>57</v>
      </c>
      <c r="E10" s="14" t="s">
        <v>51</v>
      </c>
    </row>
    <row r="11" spans="1:14" ht="33" customHeight="1">
      <c r="D11" s="27" t="s">
        <v>58</v>
      </c>
      <c r="E11" s="14" t="s">
        <v>51</v>
      </c>
    </row>
    <row r="12" spans="1:14" ht="33" customHeight="1">
      <c r="D12" s="27" t="s">
        <v>59</v>
      </c>
      <c r="E12" s="14" t="s">
        <v>51</v>
      </c>
    </row>
    <row r="13" spans="1:14" ht="33" customHeight="1">
      <c r="D13" s="27" t="s">
        <v>60</v>
      </c>
      <c r="E13" s="14" t="s">
        <v>51</v>
      </c>
    </row>
    <row r="14" spans="1:14" ht="33" customHeight="1">
      <c r="D14" s="27" t="s">
        <v>61</v>
      </c>
      <c r="E14" s="14" t="s">
        <v>51</v>
      </c>
    </row>
    <row r="15" spans="1:14" ht="33" customHeight="1">
      <c r="D15" s="27" t="s">
        <v>62</v>
      </c>
      <c r="E15" s="14" t="s">
        <v>51</v>
      </c>
    </row>
    <row r="16" spans="1:14" ht="33" customHeight="1">
      <c r="D16" s="27" t="s">
        <v>63</v>
      </c>
      <c r="E16" s="14" t="s">
        <v>51</v>
      </c>
    </row>
    <row r="20" spans="1:17" ht="30.75">
      <c r="A20" s="29" t="s">
        <v>67</v>
      </c>
      <c r="G20" s="11"/>
    </row>
    <row r="21" spans="1:17" ht="42" customHeight="1">
      <c r="A21" s="22" t="s">
        <v>8</v>
      </c>
      <c r="B21" s="87" t="s">
        <v>9</v>
      </c>
      <c r="C21" s="87"/>
      <c r="D21" s="87"/>
      <c r="E21" s="87"/>
      <c r="F21" s="87"/>
      <c r="G21" s="88" t="s">
        <v>10</v>
      </c>
      <c r="H21" s="89"/>
      <c r="I21" s="89"/>
      <c r="J21" s="90"/>
      <c r="K21" s="85" t="s">
        <v>66</v>
      </c>
      <c r="L21" s="86"/>
      <c r="M21" s="91" t="s">
        <v>11</v>
      </c>
      <c r="N21" s="92"/>
      <c r="O21" s="93" t="s">
        <v>70</v>
      </c>
      <c r="P21" s="94"/>
      <c r="Q21" s="95"/>
    </row>
    <row r="22" spans="1:17" ht="15.75" customHeight="1">
      <c r="A22" s="15">
        <v>1</v>
      </c>
      <c r="B22" s="84" t="s">
        <v>26</v>
      </c>
      <c r="C22" s="84"/>
      <c r="D22" s="84"/>
      <c r="E22" s="84"/>
      <c r="F22" s="84"/>
      <c r="G22" s="26" t="s">
        <v>12</v>
      </c>
      <c r="H22" s="16" t="s">
        <v>65</v>
      </c>
      <c r="I22" s="26" t="s">
        <v>13</v>
      </c>
      <c r="J22" s="17" t="s">
        <v>65</v>
      </c>
      <c r="K22" s="25" t="s">
        <v>15</v>
      </c>
      <c r="L22" s="18" t="s">
        <v>65</v>
      </c>
      <c r="M22" s="24" t="s">
        <v>14</v>
      </c>
      <c r="N22" s="19" t="s">
        <v>65</v>
      </c>
      <c r="O22" s="20">
        <v>2</v>
      </c>
      <c r="P22" s="23" t="s">
        <v>16</v>
      </c>
      <c r="Q22" s="21" t="s">
        <v>65</v>
      </c>
    </row>
    <row r="23" spans="1:17" ht="15.75" customHeight="1">
      <c r="A23" s="15">
        <v>2</v>
      </c>
      <c r="B23" s="84" t="s">
        <v>27</v>
      </c>
      <c r="C23" s="84"/>
      <c r="D23" s="84"/>
      <c r="E23" s="84"/>
      <c r="F23" s="84"/>
      <c r="G23" s="26" t="s">
        <v>12</v>
      </c>
      <c r="H23" s="16" t="s">
        <v>65</v>
      </c>
      <c r="I23" s="26" t="s">
        <v>13</v>
      </c>
      <c r="J23" s="17" t="s">
        <v>65</v>
      </c>
      <c r="K23" s="25" t="s">
        <v>15</v>
      </c>
      <c r="L23" s="18" t="s">
        <v>65</v>
      </c>
      <c r="M23" s="24" t="s">
        <v>14</v>
      </c>
      <c r="N23" s="19" t="s">
        <v>65</v>
      </c>
      <c r="O23" s="20">
        <v>3</v>
      </c>
      <c r="P23" s="23" t="s">
        <v>16</v>
      </c>
      <c r="Q23" s="21" t="s">
        <v>65</v>
      </c>
    </row>
    <row r="24" spans="1:17" ht="15.75" customHeight="1">
      <c r="A24" s="15">
        <v>3</v>
      </c>
      <c r="B24" s="84" t="s">
        <v>28</v>
      </c>
      <c r="C24" s="84"/>
      <c r="D24" s="84"/>
      <c r="E24" s="84"/>
      <c r="F24" s="84"/>
      <c r="G24" s="26" t="s">
        <v>12</v>
      </c>
      <c r="H24" s="16" t="s">
        <v>65</v>
      </c>
      <c r="I24" s="26" t="s">
        <v>13</v>
      </c>
      <c r="J24" s="17" t="s">
        <v>65</v>
      </c>
      <c r="K24" s="25" t="s">
        <v>14</v>
      </c>
      <c r="L24" s="18" t="s">
        <v>65</v>
      </c>
      <c r="M24" s="24" t="s">
        <v>18</v>
      </c>
      <c r="N24" s="19" t="s">
        <v>65</v>
      </c>
      <c r="O24" s="20">
        <v>3</v>
      </c>
      <c r="P24" s="23" t="s">
        <v>16</v>
      </c>
      <c r="Q24" s="21" t="s">
        <v>65</v>
      </c>
    </row>
    <row r="25" spans="1:17" ht="15.75" customHeight="1">
      <c r="A25" s="15">
        <v>4</v>
      </c>
      <c r="B25" s="84" t="s">
        <v>29</v>
      </c>
      <c r="C25" s="84"/>
      <c r="D25" s="84"/>
      <c r="E25" s="84"/>
      <c r="F25" s="84"/>
      <c r="G25" s="26" t="s">
        <v>12</v>
      </c>
      <c r="H25" s="16" t="s">
        <v>65</v>
      </c>
      <c r="I25" s="26" t="s">
        <v>13</v>
      </c>
      <c r="J25" s="17" t="s">
        <v>65</v>
      </c>
      <c r="K25" s="25" t="s">
        <v>14</v>
      </c>
      <c r="L25" s="18" t="s">
        <v>65</v>
      </c>
      <c r="M25" s="24" t="s">
        <v>18</v>
      </c>
      <c r="N25" s="19" t="s">
        <v>65</v>
      </c>
      <c r="O25" s="20">
        <v>4</v>
      </c>
      <c r="P25" s="23" t="s">
        <v>16</v>
      </c>
      <c r="Q25" s="21" t="s">
        <v>65</v>
      </c>
    </row>
    <row r="26" spans="1:17" ht="15.75" customHeight="1">
      <c r="A26" s="15">
        <v>5</v>
      </c>
      <c r="B26" s="84" t="s">
        <v>30</v>
      </c>
      <c r="C26" s="84"/>
      <c r="D26" s="84"/>
      <c r="E26" s="84"/>
      <c r="F26" s="84"/>
      <c r="G26" s="26" t="s">
        <v>14</v>
      </c>
      <c r="H26" s="16" t="s">
        <v>65</v>
      </c>
      <c r="I26" s="26" t="s">
        <v>15</v>
      </c>
      <c r="J26" s="17" t="s">
        <v>65</v>
      </c>
      <c r="K26" s="25" t="s">
        <v>12</v>
      </c>
      <c r="L26" s="18" t="s">
        <v>65</v>
      </c>
      <c r="M26" s="24" t="s">
        <v>16</v>
      </c>
      <c r="N26" s="19" t="s">
        <v>65</v>
      </c>
      <c r="O26" s="20">
        <v>3</v>
      </c>
      <c r="P26" s="23" t="s">
        <v>13</v>
      </c>
      <c r="Q26" s="21" t="s">
        <v>65</v>
      </c>
    </row>
    <row r="27" spans="1:17" ht="15.75" customHeight="1">
      <c r="A27" s="15">
        <v>6</v>
      </c>
      <c r="B27" s="84" t="s">
        <v>31</v>
      </c>
      <c r="C27" s="84"/>
      <c r="D27" s="84"/>
      <c r="E27" s="84"/>
      <c r="F27" s="84"/>
      <c r="G27" s="26" t="s">
        <v>14</v>
      </c>
      <c r="H27" s="16" t="s">
        <v>65</v>
      </c>
      <c r="I27" s="26" t="s">
        <v>15</v>
      </c>
      <c r="J27" s="17" t="s">
        <v>65</v>
      </c>
      <c r="K27" s="25" t="s">
        <v>12</v>
      </c>
      <c r="L27" s="18" t="s">
        <v>65</v>
      </c>
      <c r="M27" s="24" t="s">
        <v>16</v>
      </c>
      <c r="N27" s="19" t="s">
        <v>65</v>
      </c>
      <c r="O27" s="20">
        <v>4</v>
      </c>
      <c r="P27" s="23" t="s">
        <v>13</v>
      </c>
      <c r="Q27" s="21" t="s">
        <v>65</v>
      </c>
    </row>
    <row r="28" spans="1:17" ht="15.75" customHeight="1">
      <c r="A28" s="15">
        <v>7</v>
      </c>
      <c r="B28" s="84" t="s">
        <v>32</v>
      </c>
      <c r="C28" s="84"/>
      <c r="D28" s="84"/>
      <c r="E28" s="84"/>
      <c r="F28" s="84"/>
      <c r="G28" s="26" t="s">
        <v>14</v>
      </c>
      <c r="H28" s="16" t="s">
        <v>65</v>
      </c>
      <c r="I28" s="26" t="s">
        <v>15</v>
      </c>
      <c r="J28" s="17" t="s">
        <v>65</v>
      </c>
      <c r="K28" s="25" t="s">
        <v>13</v>
      </c>
      <c r="L28" s="18" t="s">
        <v>65</v>
      </c>
      <c r="M28" s="24" t="s">
        <v>12</v>
      </c>
      <c r="N28" s="19" t="s">
        <v>65</v>
      </c>
      <c r="O28" s="20">
        <v>2</v>
      </c>
      <c r="P28" s="23" t="s">
        <v>16</v>
      </c>
      <c r="Q28" s="21" t="s">
        <v>65</v>
      </c>
    </row>
    <row r="29" spans="1:17" ht="15.75" customHeight="1">
      <c r="A29" s="15">
        <v>8</v>
      </c>
      <c r="B29" s="84" t="s">
        <v>33</v>
      </c>
      <c r="C29" s="84"/>
      <c r="D29" s="84"/>
      <c r="E29" s="84"/>
      <c r="F29" s="84"/>
      <c r="G29" s="26" t="s">
        <v>16</v>
      </c>
      <c r="H29" s="16" t="s">
        <v>65</v>
      </c>
      <c r="I29" s="26" t="s">
        <v>17</v>
      </c>
      <c r="J29" s="17" t="s">
        <v>65</v>
      </c>
      <c r="K29" s="25" t="s">
        <v>15</v>
      </c>
      <c r="L29" s="18" t="s">
        <v>65</v>
      </c>
      <c r="M29" s="24" t="s">
        <v>14</v>
      </c>
      <c r="N29" s="19" t="s">
        <v>65</v>
      </c>
      <c r="O29" s="20">
        <v>2</v>
      </c>
      <c r="P29" s="23" t="s">
        <v>13</v>
      </c>
      <c r="Q29" s="21" t="s">
        <v>65</v>
      </c>
    </row>
    <row r="30" spans="1:17" ht="29.25" customHeight="1">
      <c r="A30" s="15">
        <v>9</v>
      </c>
      <c r="B30" s="84" t="s">
        <v>34</v>
      </c>
      <c r="C30" s="84"/>
      <c r="D30" s="84"/>
      <c r="E30" s="84"/>
      <c r="F30" s="84"/>
      <c r="G30" s="26" t="s">
        <v>16</v>
      </c>
      <c r="H30" s="16" t="s">
        <v>65</v>
      </c>
      <c r="I30" s="26" t="s">
        <v>17</v>
      </c>
      <c r="J30" s="17" t="s">
        <v>65</v>
      </c>
      <c r="K30" s="25" t="s">
        <v>12</v>
      </c>
      <c r="L30" s="18" t="s">
        <v>65</v>
      </c>
      <c r="M30" s="24" t="s">
        <v>13</v>
      </c>
      <c r="N30" s="19" t="s">
        <v>65</v>
      </c>
      <c r="O30" s="20">
        <v>4</v>
      </c>
      <c r="P30" s="23" t="s">
        <v>18</v>
      </c>
      <c r="Q30" s="21" t="s">
        <v>65</v>
      </c>
    </row>
    <row r="31" spans="1:17" ht="15.75" customHeight="1">
      <c r="A31" s="15">
        <v>10</v>
      </c>
      <c r="B31" s="84" t="s">
        <v>35</v>
      </c>
      <c r="C31" s="84"/>
      <c r="D31" s="84"/>
      <c r="E31" s="84"/>
      <c r="F31" s="84"/>
      <c r="G31" s="26" t="s">
        <v>16</v>
      </c>
      <c r="H31" s="16" t="s">
        <v>65</v>
      </c>
      <c r="I31" s="26" t="s">
        <v>17</v>
      </c>
      <c r="J31" s="17" t="s">
        <v>65</v>
      </c>
      <c r="K31" s="25" t="s">
        <v>14</v>
      </c>
      <c r="L31" s="18" t="s">
        <v>65</v>
      </c>
      <c r="M31" s="24" t="s">
        <v>13</v>
      </c>
      <c r="N31" s="19" t="s">
        <v>65</v>
      </c>
      <c r="O31" s="20">
        <v>3</v>
      </c>
      <c r="P31" s="23" t="s">
        <v>18</v>
      </c>
      <c r="Q31" s="21" t="s">
        <v>65</v>
      </c>
    </row>
    <row r="32" spans="1:17" ht="15.75" customHeight="1">
      <c r="A32" s="15">
        <v>11</v>
      </c>
      <c r="B32" s="84" t="s">
        <v>36</v>
      </c>
      <c r="C32" s="84"/>
      <c r="D32" s="84"/>
      <c r="E32" s="84"/>
      <c r="F32" s="84"/>
      <c r="G32" s="26" t="s">
        <v>16</v>
      </c>
      <c r="H32" s="16" t="s">
        <v>65</v>
      </c>
      <c r="I32" s="26" t="s">
        <v>17</v>
      </c>
      <c r="J32" s="17" t="s">
        <v>65</v>
      </c>
      <c r="K32" s="25" t="s">
        <v>14</v>
      </c>
      <c r="L32" s="18" t="s">
        <v>65</v>
      </c>
      <c r="M32" s="24" t="s">
        <v>13</v>
      </c>
      <c r="N32" s="19" t="s">
        <v>65</v>
      </c>
      <c r="O32" s="20">
        <v>2</v>
      </c>
      <c r="P32" s="23" t="s">
        <v>18</v>
      </c>
      <c r="Q32" s="21" t="s">
        <v>65</v>
      </c>
    </row>
    <row r="33" spans="1:17" ht="15.75" customHeight="1">
      <c r="A33" s="15">
        <v>12</v>
      </c>
      <c r="B33" s="84" t="s">
        <v>37</v>
      </c>
      <c r="C33" s="84"/>
      <c r="D33" s="84"/>
      <c r="E33" s="84"/>
      <c r="F33" s="84"/>
      <c r="G33" s="26" t="s">
        <v>16</v>
      </c>
      <c r="H33" s="16" t="s">
        <v>65</v>
      </c>
      <c r="I33" s="26" t="s">
        <v>17</v>
      </c>
      <c r="J33" s="17" t="s">
        <v>65</v>
      </c>
      <c r="K33" s="25" t="s">
        <v>13</v>
      </c>
      <c r="L33" s="18" t="s">
        <v>65</v>
      </c>
      <c r="M33" s="24" t="s">
        <v>18</v>
      </c>
      <c r="N33" s="19" t="s">
        <v>65</v>
      </c>
      <c r="O33" s="20">
        <v>3</v>
      </c>
      <c r="P33" s="23" t="s">
        <v>12</v>
      </c>
      <c r="Q33" s="21" t="s">
        <v>65</v>
      </c>
    </row>
    <row r="34" spans="1:17" ht="30.75" customHeight="1">
      <c r="A34" s="15">
        <v>13</v>
      </c>
      <c r="B34" s="84" t="s">
        <v>38</v>
      </c>
      <c r="C34" s="84"/>
      <c r="D34" s="84"/>
      <c r="E34" s="84"/>
      <c r="F34" s="84"/>
      <c r="G34" s="26" t="s">
        <v>16</v>
      </c>
      <c r="H34" s="16" t="s">
        <v>65</v>
      </c>
      <c r="I34" s="26" t="s">
        <v>17</v>
      </c>
      <c r="J34" s="17" t="s">
        <v>65</v>
      </c>
      <c r="K34" s="25" t="s">
        <v>13</v>
      </c>
      <c r="L34" s="18" t="s">
        <v>65</v>
      </c>
      <c r="M34" s="24" t="s">
        <v>14</v>
      </c>
      <c r="N34" s="19" t="s">
        <v>65</v>
      </c>
      <c r="O34" s="20">
        <v>4</v>
      </c>
      <c r="P34" s="23" t="s">
        <v>18</v>
      </c>
      <c r="Q34" s="21" t="s">
        <v>65</v>
      </c>
    </row>
    <row r="35" spans="1:17" ht="32.25" customHeight="1">
      <c r="A35" s="15">
        <v>14</v>
      </c>
      <c r="B35" s="84" t="s">
        <v>39</v>
      </c>
      <c r="C35" s="84"/>
      <c r="D35" s="84"/>
      <c r="E35" s="84"/>
      <c r="F35" s="84"/>
      <c r="G35" s="26" t="s">
        <v>12</v>
      </c>
      <c r="H35" s="16" t="s">
        <v>65</v>
      </c>
      <c r="I35" s="26" t="s">
        <v>13</v>
      </c>
      <c r="J35" s="17" t="s">
        <v>65</v>
      </c>
      <c r="K35" s="25" t="s">
        <v>15</v>
      </c>
      <c r="L35" s="18" t="s">
        <v>65</v>
      </c>
      <c r="M35" s="24" t="s">
        <v>14</v>
      </c>
      <c r="N35" s="19" t="s">
        <v>65</v>
      </c>
      <c r="O35" s="20">
        <v>4</v>
      </c>
      <c r="P35" s="23" t="s">
        <v>16</v>
      </c>
      <c r="Q35" s="21" t="s">
        <v>65</v>
      </c>
    </row>
    <row r="36" spans="1:17" ht="47.25" customHeight="1">
      <c r="A36" s="15">
        <v>15</v>
      </c>
      <c r="B36" s="84" t="s">
        <v>40</v>
      </c>
      <c r="C36" s="84"/>
      <c r="D36" s="84"/>
      <c r="E36" s="84"/>
      <c r="F36" s="84"/>
      <c r="G36" s="26" t="s">
        <v>12</v>
      </c>
      <c r="H36" s="16" t="s">
        <v>65</v>
      </c>
      <c r="I36" s="26" t="s">
        <v>13</v>
      </c>
      <c r="J36" s="17" t="s">
        <v>65</v>
      </c>
      <c r="K36" s="25" t="s">
        <v>14</v>
      </c>
      <c r="L36" s="18" t="s">
        <v>65</v>
      </c>
      <c r="M36" s="24" t="s">
        <v>16</v>
      </c>
      <c r="N36" s="19" t="s">
        <v>65</v>
      </c>
      <c r="O36" s="20">
        <v>2</v>
      </c>
      <c r="P36" s="23" t="s">
        <v>18</v>
      </c>
      <c r="Q36" s="21" t="s">
        <v>65</v>
      </c>
    </row>
    <row r="37" spans="1:17" ht="32.25" customHeight="1">
      <c r="A37" s="15">
        <v>16</v>
      </c>
      <c r="B37" s="84" t="s">
        <v>41</v>
      </c>
      <c r="C37" s="84"/>
      <c r="D37" s="84"/>
      <c r="E37" s="84"/>
      <c r="F37" s="84"/>
      <c r="G37" s="26" t="s">
        <v>12</v>
      </c>
      <c r="H37" s="16" t="s">
        <v>65</v>
      </c>
      <c r="I37" s="26" t="s">
        <v>13</v>
      </c>
      <c r="J37" s="17" t="s">
        <v>65</v>
      </c>
      <c r="K37" s="25" t="s">
        <v>16</v>
      </c>
      <c r="L37" s="18" t="s">
        <v>65</v>
      </c>
      <c r="M37" s="24" t="s">
        <v>18</v>
      </c>
      <c r="N37" s="19" t="s">
        <v>65</v>
      </c>
      <c r="O37" s="20">
        <v>4</v>
      </c>
      <c r="P37" s="23" t="s">
        <v>14</v>
      </c>
      <c r="Q37" s="21" t="s">
        <v>65</v>
      </c>
    </row>
    <row r="38" spans="1:17" ht="15.75" customHeight="1">
      <c r="A38" s="15">
        <v>17</v>
      </c>
      <c r="B38" s="84" t="s">
        <v>42</v>
      </c>
      <c r="C38" s="84"/>
      <c r="D38" s="84"/>
      <c r="E38" s="84"/>
      <c r="F38" s="84"/>
      <c r="G38" s="26" t="s">
        <v>14</v>
      </c>
      <c r="H38" s="16" t="s">
        <v>65</v>
      </c>
      <c r="I38" s="26" t="s">
        <v>15</v>
      </c>
      <c r="J38" s="17" t="s">
        <v>65</v>
      </c>
      <c r="K38" s="25" t="s">
        <v>13</v>
      </c>
      <c r="L38" s="18" t="s">
        <v>65</v>
      </c>
      <c r="M38" s="24" t="s">
        <v>12</v>
      </c>
      <c r="N38" s="19" t="s">
        <v>65</v>
      </c>
      <c r="O38" s="20">
        <v>3</v>
      </c>
      <c r="P38" s="23" t="s">
        <v>16</v>
      </c>
      <c r="Q38" s="21" t="s">
        <v>65</v>
      </c>
    </row>
    <row r="39" spans="1:17" ht="31.5" customHeight="1">
      <c r="A39" s="15">
        <v>18</v>
      </c>
      <c r="B39" s="84" t="s">
        <v>43</v>
      </c>
      <c r="C39" s="84"/>
      <c r="D39" s="84"/>
      <c r="E39" s="84"/>
      <c r="F39" s="84"/>
      <c r="G39" s="26" t="s">
        <v>14</v>
      </c>
      <c r="H39" s="16" t="s">
        <v>65</v>
      </c>
      <c r="I39" s="26" t="s">
        <v>15</v>
      </c>
      <c r="J39" s="17" t="s">
        <v>65</v>
      </c>
      <c r="K39" s="25" t="s">
        <v>12</v>
      </c>
      <c r="L39" s="18" t="s">
        <v>65</v>
      </c>
      <c r="M39" s="24" t="s">
        <v>16</v>
      </c>
      <c r="N39" s="19" t="s">
        <v>65</v>
      </c>
      <c r="O39" s="20">
        <v>4</v>
      </c>
      <c r="P39" s="23" t="s">
        <v>13</v>
      </c>
      <c r="Q39" s="21" t="s">
        <v>65</v>
      </c>
    </row>
    <row r="40" spans="1:17" ht="15.75" customHeight="1">
      <c r="A40" s="15">
        <v>19</v>
      </c>
      <c r="B40" s="84" t="s">
        <v>44</v>
      </c>
      <c r="C40" s="84"/>
      <c r="D40" s="84"/>
      <c r="E40" s="84"/>
      <c r="F40" s="84"/>
      <c r="G40" s="26" t="s">
        <v>14</v>
      </c>
      <c r="H40" s="16" t="s">
        <v>65</v>
      </c>
      <c r="I40" s="26" t="s">
        <v>15</v>
      </c>
      <c r="J40" s="17" t="s">
        <v>65</v>
      </c>
      <c r="K40" s="25" t="s">
        <v>16</v>
      </c>
      <c r="L40" s="18" t="s">
        <v>65</v>
      </c>
      <c r="M40" s="24" t="s">
        <v>13</v>
      </c>
      <c r="N40" s="19" t="s">
        <v>65</v>
      </c>
      <c r="O40" s="20">
        <v>3</v>
      </c>
      <c r="P40" s="23" t="s">
        <v>12</v>
      </c>
      <c r="Q40" s="21" t="s">
        <v>65</v>
      </c>
    </row>
    <row r="41" spans="1:17" ht="32.25" customHeight="1">
      <c r="A41" s="15">
        <v>20</v>
      </c>
      <c r="B41" s="84" t="s">
        <v>45</v>
      </c>
      <c r="C41" s="84"/>
      <c r="D41" s="84"/>
      <c r="E41" s="84"/>
      <c r="F41" s="84"/>
      <c r="G41" s="26" t="s">
        <v>16</v>
      </c>
      <c r="H41" s="16" t="s">
        <v>65</v>
      </c>
      <c r="I41" s="26" t="s">
        <v>17</v>
      </c>
      <c r="J41" s="17" t="s">
        <v>65</v>
      </c>
      <c r="K41" s="25" t="s">
        <v>15</v>
      </c>
      <c r="L41" s="18" t="s">
        <v>65</v>
      </c>
      <c r="M41" s="24" t="s">
        <v>14</v>
      </c>
      <c r="N41" s="19" t="s">
        <v>65</v>
      </c>
      <c r="O41" s="20">
        <v>2</v>
      </c>
      <c r="P41" s="23" t="s">
        <v>13</v>
      </c>
      <c r="Q41" s="21" t="s">
        <v>65</v>
      </c>
    </row>
    <row r="42" spans="1:17" ht="48" customHeight="1">
      <c r="A42" s="15">
        <v>21</v>
      </c>
      <c r="B42" s="84" t="s">
        <v>46</v>
      </c>
      <c r="C42" s="84"/>
      <c r="D42" s="84"/>
      <c r="E42" s="84"/>
      <c r="F42" s="84"/>
      <c r="G42" s="26" t="s">
        <v>16</v>
      </c>
      <c r="H42" s="16" t="s">
        <v>65</v>
      </c>
      <c r="I42" s="26" t="s">
        <v>17</v>
      </c>
      <c r="J42" s="17" t="s">
        <v>65</v>
      </c>
      <c r="K42" s="25" t="s">
        <v>14</v>
      </c>
      <c r="L42" s="18" t="s">
        <v>65</v>
      </c>
      <c r="M42" s="24" t="s">
        <v>12</v>
      </c>
      <c r="N42" s="19" t="s">
        <v>65</v>
      </c>
      <c r="O42" s="20">
        <v>3</v>
      </c>
      <c r="P42" s="23" t="s">
        <v>18</v>
      </c>
      <c r="Q42" s="21" t="s">
        <v>65</v>
      </c>
    </row>
    <row r="43" spans="1:17" ht="63.75" customHeight="1">
      <c r="A43" s="15">
        <v>22</v>
      </c>
      <c r="B43" s="84" t="s">
        <v>47</v>
      </c>
      <c r="C43" s="84"/>
      <c r="D43" s="84"/>
      <c r="E43" s="84"/>
      <c r="F43" s="84"/>
      <c r="G43" s="26" t="s">
        <v>16</v>
      </c>
      <c r="H43" s="16" t="s">
        <v>65</v>
      </c>
      <c r="I43" s="26" t="s">
        <v>17</v>
      </c>
      <c r="J43" s="17" t="s">
        <v>65</v>
      </c>
      <c r="K43" s="25" t="s">
        <v>13</v>
      </c>
      <c r="L43" s="18" t="s">
        <v>65</v>
      </c>
      <c r="M43" s="24" t="s">
        <v>12</v>
      </c>
      <c r="N43" s="19" t="s">
        <v>65</v>
      </c>
      <c r="O43" s="20">
        <v>2</v>
      </c>
      <c r="P43" s="23" t="s">
        <v>14</v>
      </c>
      <c r="Q43" s="21" t="s">
        <v>65</v>
      </c>
    </row>
    <row r="44" spans="1:17" ht="47.25" customHeight="1">
      <c r="A44" s="15">
        <v>23</v>
      </c>
      <c r="B44" s="84" t="s">
        <v>48</v>
      </c>
      <c r="C44" s="84"/>
      <c r="D44" s="84"/>
      <c r="E44" s="84"/>
      <c r="F44" s="84"/>
      <c r="G44" s="26" t="s">
        <v>12</v>
      </c>
      <c r="H44" s="16" t="s">
        <v>65</v>
      </c>
      <c r="I44" s="26" t="s">
        <v>13</v>
      </c>
      <c r="J44" s="17" t="s">
        <v>65</v>
      </c>
      <c r="K44" s="25" t="s">
        <v>16</v>
      </c>
      <c r="L44" s="18" t="s">
        <v>65</v>
      </c>
      <c r="M44" s="24" t="s">
        <v>14</v>
      </c>
      <c r="N44" s="19" t="s">
        <v>65</v>
      </c>
      <c r="O44" s="20">
        <v>2</v>
      </c>
      <c r="P44" s="23" t="s">
        <v>18</v>
      </c>
      <c r="Q44" s="21" t="s">
        <v>65</v>
      </c>
    </row>
    <row r="45" spans="1:17" ht="15.75" customHeight="1">
      <c r="A45" s="15">
        <v>24</v>
      </c>
      <c r="B45" s="84" t="s">
        <v>49</v>
      </c>
      <c r="C45" s="84"/>
      <c r="D45" s="84"/>
      <c r="E45" s="84"/>
      <c r="F45" s="84"/>
      <c r="G45" s="26" t="s">
        <v>12</v>
      </c>
      <c r="H45" s="16" t="s">
        <v>65</v>
      </c>
      <c r="I45" s="26" t="s">
        <v>13</v>
      </c>
      <c r="J45" s="17" t="s">
        <v>65</v>
      </c>
      <c r="K45" s="25" t="s">
        <v>16</v>
      </c>
      <c r="L45" s="18" t="s">
        <v>65</v>
      </c>
      <c r="M45" s="24" t="s">
        <v>14</v>
      </c>
      <c r="N45" s="19" t="s">
        <v>65</v>
      </c>
      <c r="O45" s="20">
        <v>3</v>
      </c>
      <c r="P45" s="23" t="s">
        <v>18</v>
      </c>
      <c r="Q45" s="21" t="s">
        <v>65</v>
      </c>
    </row>
    <row r="46" spans="1:17" ht="78.75" customHeight="1">
      <c r="A46" s="15">
        <v>25</v>
      </c>
      <c r="B46" s="84" t="s">
        <v>109</v>
      </c>
      <c r="C46" s="84"/>
      <c r="D46" s="84"/>
      <c r="E46" s="84"/>
      <c r="F46" s="84"/>
      <c r="G46" s="26" t="s">
        <v>14</v>
      </c>
      <c r="H46" s="16" t="s">
        <v>65</v>
      </c>
      <c r="I46" s="26" t="s">
        <v>15</v>
      </c>
      <c r="J46" s="17" t="s">
        <v>65</v>
      </c>
      <c r="K46" s="25" t="s">
        <v>16</v>
      </c>
      <c r="L46" s="18" t="s">
        <v>65</v>
      </c>
      <c r="M46" s="24" t="s">
        <v>12</v>
      </c>
      <c r="N46" s="19" t="s">
        <v>65</v>
      </c>
      <c r="O46" s="20">
        <v>2</v>
      </c>
      <c r="P46" s="23" t="s">
        <v>13</v>
      </c>
      <c r="Q46" s="21" t="s">
        <v>65</v>
      </c>
    </row>
    <row r="47" spans="1:17" ht="63" customHeight="1">
      <c r="A47" s="15">
        <v>26</v>
      </c>
      <c r="B47" s="84" t="s">
        <v>50</v>
      </c>
      <c r="C47" s="84"/>
      <c r="D47" s="84"/>
      <c r="E47" s="84"/>
      <c r="F47" s="84"/>
      <c r="G47" s="26" t="s">
        <v>14</v>
      </c>
      <c r="H47" s="16" t="s">
        <v>65</v>
      </c>
      <c r="I47" s="26" t="s">
        <v>15</v>
      </c>
      <c r="J47" s="17" t="s">
        <v>65</v>
      </c>
      <c r="K47" s="25" t="s">
        <v>16</v>
      </c>
      <c r="L47" s="18" t="s">
        <v>65</v>
      </c>
      <c r="M47" s="24" t="s">
        <v>12</v>
      </c>
      <c r="N47" s="19" t="s">
        <v>65</v>
      </c>
      <c r="O47" s="20">
        <v>4</v>
      </c>
      <c r="P47" s="23" t="s">
        <v>13</v>
      </c>
      <c r="Q47" s="21" t="s">
        <v>65</v>
      </c>
    </row>
  </sheetData>
  <mergeCells count="31">
    <mergeCell ref="M21:N21"/>
    <mergeCell ref="O21:Q21"/>
    <mergeCell ref="B22:F22"/>
    <mergeCell ref="B23:F23"/>
    <mergeCell ref="B24:F24"/>
    <mergeCell ref="B25:F25"/>
    <mergeCell ref="K21:L21"/>
    <mergeCell ref="B33:F33"/>
    <mergeCell ref="B34:F34"/>
    <mergeCell ref="B35:F35"/>
    <mergeCell ref="B26:F26"/>
    <mergeCell ref="B27:F27"/>
    <mergeCell ref="B28:F28"/>
    <mergeCell ref="B29:F29"/>
    <mergeCell ref="B30:F30"/>
    <mergeCell ref="B21:F21"/>
    <mergeCell ref="G21:J21"/>
    <mergeCell ref="B31:F31"/>
    <mergeCell ref="B32:F32"/>
    <mergeCell ref="B46:F46"/>
    <mergeCell ref="B47:F47"/>
    <mergeCell ref="B41:F41"/>
    <mergeCell ref="B42:F42"/>
    <mergeCell ref="B43:F43"/>
    <mergeCell ref="B44:F44"/>
    <mergeCell ref="B45:F45"/>
    <mergeCell ref="B36:F36"/>
    <mergeCell ref="B37:F37"/>
    <mergeCell ref="B38:F38"/>
    <mergeCell ref="B39:F39"/>
    <mergeCell ref="B40:F40"/>
  </mergeCells>
  <phoneticPr fontId="1"/>
  <dataValidations count="2">
    <dataValidation type="list" allowBlank="1" showInputMessage="1" showErrorMessage="1" sqref="B3">
      <formula1>$A$22:$A$47</formula1>
    </dataValidation>
    <dataValidation type="list" allowBlank="1" showInputMessage="1" showErrorMessage="1" sqref="B5">
      <formula1>"2018,2019,2020,2021,2022,2023,2024,2025,2026,2027,2028,2029,2030,2031,2032,2033,2034,2035,2036,2037,2038,2039,2040"</formula1>
    </dataValidation>
  </dataValidations>
  <hyperlinks>
    <hyperlink ref="E5" location="ごみカレンダー!A5:I45" tooltip="４月のごみカレンダーを表示します" display="表示"/>
    <hyperlink ref="E6" location="ごみカレンダー!A46:I86" tooltip="５月のごみカレンダーを表示します" display="表示"/>
    <hyperlink ref="E7" location="ごみカレンダー!A87:I127" tooltip="６月のごみカレンダーを表示します" display="表示"/>
    <hyperlink ref="E9" location="ごみカレンダー!A169:I209" tooltip="８月のごみカレンダーを表示します" display="表示"/>
    <hyperlink ref="E11" location="ごみカレンダー!A251:I291" tooltip="１０月のごみカレンダーを表示します" display="表示"/>
    <hyperlink ref="E13" location="ごみカレンダー!A333:I373" tooltip="１２月のごみカレンダーを表示します" display="表示"/>
    <hyperlink ref="E15" location="ごみカレンダー!A415:I455" tooltip="２月のごみカレンダーを表示します" display="表示"/>
    <hyperlink ref="E8" location="ごみカレンダー!A128:I168" tooltip="７月のごみカレンダーを表示します" display="表示"/>
    <hyperlink ref="E10" location="ごみカレンダー!A210:I250" tooltip="９月のごみカレンダーを表示します" display="表示"/>
    <hyperlink ref="E12" location="ごみカレンダー!A292:I332" tooltip="１１月のごみカレンダーを表示します" display="表示"/>
    <hyperlink ref="E14" location="ごみカレンダー!A374:I414" tooltip="１月のごみカレンダーを表示します" display="表示"/>
    <hyperlink ref="E16" location="ごみカレンダー!A456:I496" tooltip="３月のごみカレンダーを表示します" display="表示"/>
  </hyperlinks>
  <pageMargins left="0.70866141732283472" right="0.70866141732283472" top="0.74803149606299213" bottom="0.74803149606299213" header="0.31496062992125984" footer="0.31496062992125984"/>
  <pageSetup paperSize="9" scale="37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51"/>
  </sheetPr>
  <dimension ref="A1:Z550"/>
  <sheetViews>
    <sheetView tabSelected="1" view="pageBreakPreview" topLeftCell="A5" zoomScale="85" zoomScaleNormal="100" zoomScaleSheetLayoutView="85" workbookViewId="0">
      <selection activeCell="G20" sqref="G20"/>
    </sheetView>
  </sheetViews>
  <sheetFormatPr defaultRowHeight="13.5"/>
  <cols>
    <col min="1" max="1" width="3.875" style="54" customWidth="1"/>
    <col min="2" max="8" width="12.75" style="54" customWidth="1"/>
    <col min="9" max="9" width="3.75" style="54" customWidth="1"/>
    <col min="10" max="10" width="9.75" style="54" hidden="1" customWidth="1"/>
    <col min="11" max="26" width="9" style="54" hidden="1" customWidth="1"/>
    <col min="27" max="32" width="9" style="54" customWidth="1"/>
    <col min="33" max="16384" width="9" style="54"/>
  </cols>
  <sheetData>
    <row r="1" spans="1:12" ht="14.25" hidden="1" thickBot="1">
      <c r="B1" s="54" t="str">
        <f>"地区"&amp;DBCS(B2)</f>
        <v>地区２２</v>
      </c>
      <c r="C1" s="54" t="s">
        <v>20</v>
      </c>
      <c r="D1" s="54" t="s">
        <v>20</v>
      </c>
      <c r="E1" s="54" t="s">
        <v>21</v>
      </c>
      <c r="F1" s="54" t="s">
        <v>22</v>
      </c>
      <c r="G1" s="54" t="s">
        <v>23</v>
      </c>
      <c r="H1" s="54" t="s">
        <v>23</v>
      </c>
      <c r="J1" s="54" t="s">
        <v>24</v>
      </c>
    </row>
    <row r="2" spans="1:12" ht="14.25" hidden="1" thickBot="1">
      <c r="B2" s="55">
        <f>情報入力シート!B3</f>
        <v>22</v>
      </c>
      <c r="C2" s="54">
        <f t="shared" ref="C2:H2" si="0">IF(C3="月",2,IF(C3="火",3,IF(C3="水",4,IF(C3="木",5,IF(C3="金",6,IF(C3="土",7,"-"))))))</f>
        <v>4</v>
      </c>
      <c r="D2" s="54">
        <f t="shared" si="0"/>
        <v>7</v>
      </c>
      <c r="E2" s="54">
        <f t="shared" si="0"/>
        <v>5</v>
      </c>
      <c r="F2" s="54">
        <f t="shared" si="0"/>
        <v>2</v>
      </c>
      <c r="G2" s="54" t="str">
        <f t="shared" si="0"/>
        <v>-</v>
      </c>
      <c r="H2" s="54">
        <f t="shared" si="0"/>
        <v>3</v>
      </c>
      <c r="J2" s="56">
        <f>DATE(情報入力シート!B5,4,1)</f>
        <v>45748</v>
      </c>
    </row>
    <row r="3" spans="1:12" hidden="1">
      <c r="C3" s="54" t="str">
        <f>INDEX(情報入力シート!$A$22:$P$47,MATCH($B$2,情報入力シート!$A$22:$A$47),7)</f>
        <v>水</v>
      </c>
      <c r="D3" s="54" t="str">
        <f>INDEX(情報入力シート!$A$22:$P$47,MATCH($B$2,情報入力シート!$A$22:$A$47),9)</f>
        <v>土</v>
      </c>
      <c r="E3" s="54" t="str">
        <f>INDEX(情報入力シート!$A$22:$P$47,MATCH($B$2,情報入力シート!$A$22:$A$47),11)</f>
        <v>木</v>
      </c>
      <c r="F3" s="54" t="str">
        <f>INDEX(情報入力シート!$A$22:$P$47,MATCH($B$2,情報入力シート!$A$22:$A$47),13)</f>
        <v>月</v>
      </c>
      <c r="G3" s="54">
        <f>INDEX(情報入力シート!$A$22:$P$47,MATCH($B$2,情報入力シート!$A$22:$A$47),15)</f>
        <v>2</v>
      </c>
      <c r="H3" s="54" t="str">
        <f>INDEX(情報入力シート!$A$22:$P$47,MATCH($B$2,情報入力シート!$A$22:$A$47),16)</f>
        <v>火</v>
      </c>
      <c r="J3" s="57"/>
      <c r="K3" s="58" t="str">
        <f>IF($B$2&gt;0,INDEX(情報入力シート!$A$22:$P$47,MATCH($B$2,情報入力シート!$A$22:$A$47),2),"地区番号を１～２６の間で選択してください！")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</row>
    <row r="4" spans="1:12" hidden="1"/>
    <row r="5" spans="1:12">
      <c r="A5" s="59"/>
      <c r="B5" s="98" t="s">
        <v>82</v>
      </c>
      <c r="C5" s="98"/>
      <c r="D5" s="98"/>
      <c r="E5" s="98"/>
      <c r="F5" s="98"/>
      <c r="G5" s="98"/>
      <c r="H5" s="98"/>
      <c r="I5" s="59"/>
      <c r="J5" s="57"/>
      <c r="K5" s="57">
        <f>DATE(情報入力シート!B5,3,1)</f>
        <v>45717</v>
      </c>
      <c r="L5" s="54">
        <f>YEAR(K5)</f>
        <v>2025</v>
      </c>
    </row>
    <row r="6" spans="1:12">
      <c r="A6" s="59"/>
      <c r="B6" s="98"/>
      <c r="C6" s="98"/>
      <c r="D6" s="98"/>
      <c r="E6" s="98"/>
      <c r="F6" s="98"/>
      <c r="G6" s="98"/>
      <c r="H6" s="98"/>
      <c r="I6" s="59"/>
      <c r="L6" s="54">
        <f>MONTH(K5)</f>
        <v>3</v>
      </c>
    </row>
    <row r="7" spans="1:12">
      <c r="A7" s="59"/>
      <c r="B7" s="98"/>
      <c r="C7" s="98"/>
      <c r="D7" s="98"/>
      <c r="E7" s="98"/>
      <c r="F7" s="98"/>
      <c r="G7" s="98"/>
      <c r="H7" s="98"/>
      <c r="I7" s="59"/>
    </row>
    <row r="8" spans="1:12" ht="7.5" customHeight="1" thickBot="1">
      <c r="A8" s="59"/>
      <c r="B8" s="60"/>
      <c r="C8" s="60"/>
      <c r="D8" s="60"/>
      <c r="E8" s="60"/>
      <c r="F8" s="60"/>
      <c r="G8" s="60"/>
      <c r="H8" s="60"/>
      <c r="I8" s="59"/>
    </row>
    <row r="9" spans="1:12" ht="14.25" thickTop="1">
      <c r="A9" s="59"/>
      <c r="B9" s="61"/>
      <c r="C9" s="59"/>
      <c r="D9" s="59"/>
      <c r="E9" s="59"/>
      <c r="F9" s="59"/>
      <c r="G9" s="99" t="str">
        <f>$B$1</f>
        <v>地区２２</v>
      </c>
      <c r="H9" s="100"/>
      <c r="I9" s="59"/>
    </row>
    <row r="10" spans="1:12" ht="14.25" thickBot="1">
      <c r="A10" s="59"/>
      <c r="B10" s="59"/>
      <c r="C10" s="59"/>
      <c r="D10" s="59"/>
      <c r="E10" s="59"/>
      <c r="F10" s="59"/>
      <c r="G10" s="101"/>
      <c r="H10" s="102"/>
      <c r="I10" s="59"/>
    </row>
    <row r="11" spans="1:12" ht="15.75" customHeight="1" thickTop="1">
      <c r="A11" s="103">
        <f>K5</f>
        <v>45717</v>
      </c>
      <c r="B11" s="103"/>
      <c r="C11" s="104">
        <f>L5</f>
        <v>2025</v>
      </c>
      <c r="D11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11" s="106"/>
      <c r="F11" s="106"/>
      <c r="G11" s="106"/>
      <c r="H11" s="107"/>
      <c r="I11" s="59"/>
    </row>
    <row r="12" spans="1:12" ht="15.75" customHeight="1">
      <c r="A12" s="103"/>
      <c r="B12" s="103"/>
      <c r="C12" s="104"/>
      <c r="D12" s="108"/>
      <c r="E12" s="109"/>
      <c r="F12" s="109"/>
      <c r="G12" s="109"/>
      <c r="H12" s="110"/>
      <c r="I12" s="59"/>
    </row>
    <row r="13" spans="1:12" ht="15.75" customHeight="1">
      <c r="A13" s="59"/>
      <c r="B13" s="114" t="str">
        <f>DBCS(L6)</f>
        <v>３</v>
      </c>
      <c r="C13" s="115" t="s">
        <v>19</v>
      </c>
      <c r="D13" s="108"/>
      <c r="E13" s="109"/>
      <c r="F13" s="109"/>
      <c r="G13" s="109"/>
      <c r="H13" s="110"/>
      <c r="I13" s="59"/>
    </row>
    <row r="14" spans="1:12" ht="15.75" customHeight="1">
      <c r="A14" s="59"/>
      <c r="B14" s="114"/>
      <c r="C14" s="115"/>
      <c r="D14" s="108"/>
      <c r="E14" s="109"/>
      <c r="F14" s="109"/>
      <c r="G14" s="109"/>
      <c r="H14" s="110"/>
      <c r="I14" s="59"/>
    </row>
    <row r="15" spans="1:12" ht="15.75" customHeight="1">
      <c r="A15" s="59"/>
      <c r="B15" s="114"/>
      <c r="C15" s="115"/>
      <c r="D15" s="108"/>
      <c r="E15" s="109"/>
      <c r="F15" s="109"/>
      <c r="G15" s="109"/>
      <c r="H15" s="110"/>
      <c r="I15" s="59"/>
      <c r="L15" s="62"/>
    </row>
    <row r="16" spans="1:12" ht="15.75" customHeight="1" thickBot="1">
      <c r="A16" s="59"/>
      <c r="B16" s="114"/>
      <c r="C16" s="115"/>
      <c r="D16" s="111"/>
      <c r="E16" s="112"/>
      <c r="F16" s="112"/>
      <c r="G16" s="112"/>
      <c r="H16" s="113"/>
      <c r="I16" s="59"/>
    </row>
    <row r="17" spans="1:17" ht="15" thickTop="1" thickBot="1">
      <c r="A17" s="59"/>
      <c r="B17" s="59"/>
      <c r="C17" s="59"/>
      <c r="D17" s="59"/>
      <c r="E17" s="59"/>
      <c r="F17" s="59"/>
      <c r="G17" s="59"/>
      <c r="H17" s="59"/>
      <c r="I17" s="59"/>
    </row>
    <row r="18" spans="1:17" ht="67.5" customHeight="1" thickBot="1">
      <c r="A18" s="59"/>
      <c r="B18" s="63" t="s">
        <v>0</v>
      </c>
      <c r="C18" s="64" t="s">
        <v>1</v>
      </c>
      <c r="D18" s="64" t="s">
        <v>2</v>
      </c>
      <c r="E18" s="64" t="s">
        <v>3</v>
      </c>
      <c r="F18" s="64" t="s">
        <v>4</v>
      </c>
      <c r="G18" s="64" t="s">
        <v>5</v>
      </c>
      <c r="H18" s="64" t="s">
        <v>6</v>
      </c>
      <c r="I18" s="59"/>
      <c r="K18" s="65" t="s">
        <v>25</v>
      </c>
      <c r="L18" s="65" t="s">
        <v>1</v>
      </c>
      <c r="M18" s="65" t="s">
        <v>2</v>
      </c>
      <c r="N18" s="65" t="s">
        <v>3</v>
      </c>
      <c r="O18" s="65" t="s">
        <v>4</v>
      </c>
      <c r="P18" s="65" t="s">
        <v>5</v>
      </c>
      <c r="Q18" s="65" t="s">
        <v>6</v>
      </c>
    </row>
    <row r="19" spans="1:17" s="70" customFormat="1" ht="33.75" customHeight="1">
      <c r="A19" s="66"/>
      <c r="B19" s="67" t="str">
        <f>IF(A11-(WEEKDAY(A11)-1)&lt;K5,"",A11-(WEEKDAY(A11)-1))</f>
        <v/>
      </c>
      <c r="C19" s="67" t="str">
        <f>IF(A11-(WEEKDAY(A11)-2)&lt;K5,"",A11-(WEEKDAY(A11)-2))</f>
        <v/>
      </c>
      <c r="D19" s="67" t="str">
        <f>IF(A11-(WEEKDAY(A11)-3)&lt;K5,"",A11-(WEEKDAY(A11)-3))</f>
        <v/>
      </c>
      <c r="E19" s="67" t="str">
        <f>IF(A11-(WEEKDAY(A11)-4)&lt;K5,"",A11-(WEEKDAY(A11)-4))</f>
        <v/>
      </c>
      <c r="F19" s="67" t="str">
        <f>IF(A11-(WEEKDAY(A11)-5)&lt;K5,"",A11-(WEEKDAY(A11)-5))</f>
        <v/>
      </c>
      <c r="G19" s="67" t="str">
        <f>IF(A11-(WEEKDAY(A11)-6)&lt;K5,"",A11-(WEEKDAY(A11)-6))</f>
        <v/>
      </c>
      <c r="H19" s="67">
        <f>IF(A11-(WEEKDAY(A11)-7)&lt;K5,"",A11-(WEEKDAY(A11)-7))</f>
        <v>45717</v>
      </c>
      <c r="I19" s="66"/>
      <c r="J19" s="68"/>
      <c r="K19" s="69" t="str">
        <f>IFERROR(IF(MOD(DAY(B19),7)=0,QUOTIENT(DAY(B19),7),QUOTIENT(DAY(B19),7)+1),"")</f>
        <v/>
      </c>
      <c r="L19" s="69" t="str">
        <f t="shared" ref="L19:Q19" si="1">IFERROR(IF(MOD(DAY(C19),7)=0,QUOTIENT(DAY(C19),7),QUOTIENT(DAY(C19),7)+1),"")</f>
        <v/>
      </c>
      <c r="M19" s="69" t="str">
        <f t="shared" si="1"/>
        <v/>
      </c>
      <c r="N19" s="69" t="str">
        <f t="shared" si="1"/>
        <v/>
      </c>
      <c r="O19" s="69" t="str">
        <f t="shared" si="1"/>
        <v/>
      </c>
      <c r="P19" s="69" t="str">
        <f t="shared" si="1"/>
        <v/>
      </c>
      <c r="Q19" s="69">
        <f t="shared" si="1"/>
        <v>1</v>
      </c>
    </row>
    <row r="20" spans="1:17" ht="33.75" customHeight="1" thickBot="1">
      <c r="A20" s="59"/>
      <c r="B20" s="71" t="str">
        <f>K20</f>
        <v/>
      </c>
      <c r="C20" s="71" t="str">
        <f t="shared" ref="C20:H20" si="2">L20</f>
        <v/>
      </c>
      <c r="D20" s="71" t="str">
        <f t="shared" si="2"/>
        <v/>
      </c>
      <c r="E20" s="71" t="str">
        <f t="shared" si="2"/>
        <v/>
      </c>
      <c r="F20" s="71" t="str">
        <f t="shared" si="2"/>
        <v/>
      </c>
      <c r="G20" s="71" t="str">
        <f t="shared" si="2"/>
        <v/>
      </c>
      <c r="H20" s="71" t="str">
        <f t="shared" si="2"/>
        <v>燃</v>
      </c>
      <c r="I20" s="59"/>
      <c r="J20" s="72"/>
      <c r="K20" s="73" t="str">
        <f>IF(B19="","",
IF(IFERROR(INDEX($C$1:$H$2,1,MATCH(1,$C$2:$H$2,0)), "")=$G$1,
    IFERROR( IF(WEEKDAY(B19,1)=$H$2, IF(K19=$G$3,$G$1,""),""),""),
  IFERROR(INDEX($C$1:$H$2,1,MATCH(1,$C$2:$H$2,0)),"")
))</f>
        <v/>
      </c>
      <c r="L20" s="73" t="str">
        <f>IF(C19="","",
IF(IFERROR(INDEX($C$1:$H$2,1,MATCH(2,$C$2:$H$2,0)),"")=$G$1,
IFERROR(IF(WEEKDAY(C19,1)=$H$2,IF(L19=$G$3,$G$1,""),""),""),
IFERROR(INDEX($C$1:$H$2,1,MATCH(2,$C$2:$H$2,0)),"")
))</f>
        <v/>
      </c>
      <c r="M20" s="73" t="str">
        <f>IF(D19="","",
IF(IFERROR(INDEX($C$1:$H$2,1,MATCH(3,$C$2:$H$2,0)),"")=$G$1,
IFERROR(IF(WEEKDAY(D19,1)=$H$2,IF(M19=$G$3,$G$1,""),""),""),
IFERROR(INDEX($C$1:$H$2,1,MATCH(3,$C$2:$H$2,0)),"")
))</f>
        <v/>
      </c>
      <c r="N20" s="73" t="str">
        <f>IF(E19="","",
IF(IFERROR(INDEX($C$1:$H$2,1,MATCH(4,$C$2:$H$2,0)),"")=$G$1,
IFERROR(IF(WEEKDAY(E19,1)=$H$2,IF(N19=$G$3,$G$1,""),""),""),
IFERROR(INDEX($C$1:$H$2,1,MATCH(4,$C$2:$H$2,0)),"")
))</f>
        <v/>
      </c>
      <c r="O20" s="73" t="str">
        <f>IF(F19="","",
IF(IFERROR(INDEX($C$1:$H$2,1,MATCH(5,$C$2:$H$2,0)),"")=$G$1,
IFERROR(IF(WEEKDAY(F19,1)=$H$2,IF(O19=$G$3,$G$1,""),""),""),
IFERROR(INDEX($C$1:$H$2,1,MATCH(5,$C$2:$H$2,0)),"")
))</f>
        <v/>
      </c>
      <c r="P20" s="73" t="str">
        <f>IF(G19="","",
IF(IFERROR(INDEX($C$1:$H$2,1,MATCH(6,$C$2:$H$2,0)),"")=$G$1,
IFERROR(IF(WEEKDAY(G19,1)=$H$2,IF(P19=$G$3,$G$1,""),""),""),
IFERROR(INDEX($C$1:$H$2,1,MATCH(6,$C$2:$H$2,0)),"")
))</f>
        <v/>
      </c>
      <c r="Q20" s="73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customHeight="1">
      <c r="A21" s="59"/>
      <c r="B21" s="67">
        <f>H19+1</f>
        <v>45718</v>
      </c>
      <c r="C21" s="67">
        <f>B21+1</f>
        <v>45719</v>
      </c>
      <c r="D21" s="67">
        <f t="shared" ref="D21:H21" si="3">C21+1</f>
        <v>45720</v>
      </c>
      <c r="E21" s="67">
        <f t="shared" si="3"/>
        <v>45721</v>
      </c>
      <c r="F21" s="67">
        <f t="shared" si="3"/>
        <v>45722</v>
      </c>
      <c r="G21" s="67">
        <f t="shared" si="3"/>
        <v>45723</v>
      </c>
      <c r="H21" s="67">
        <f t="shared" si="3"/>
        <v>45724</v>
      </c>
      <c r="I21" s="59"/>
      <c r="J21" s="72"/>
      <c r="K21" s="69">
        <f t="shared" ref="K21:Q21" si="4">IFERROR(IF(MOD(DAY(B21),7)=0,QUOTIENT(DAY(B21),7),QUOTIENT(DAY(B21),7)+1),"")</f>
        <v>1</v>
      </c>
      <c r="L21" s="69">
        <f t="shared" si="4"/>
        <v>1</v>
      </c>
      <c r="M21" s="69">
        <f t="shared" si="4"/>
        <v>1</v>
      </c>
      <c r="N21" s="69">
        <f t="shared" si="4"/>
        <v>1</v>
      </c>
      <c r="O21" s="69">
        <f t="shared" si="4"/>
        <v>1</v>
      </c>
      <c r="P21" s="69">
        <f t="shared" si="4"/>
        <v>1</v>
      </c>
      <c r="Q21" s="69">
        <f t="shared" si="4"/>
        <v>2</v>
      </c>
    </row>
    <row r="22" spans="1:17" ht="33.75" customHeight="1" thickBot="1">
      <c r="A22" s="59"/>
      <c r="B22" s="71" t="str">
        <f t="shared" ref="B22:H22" si="5">K22</f>
        <v/>
      </c>
      <c r="C22" s="71" t="str">
        <f t="shared" si="5"/>
        <v>紙・衣</v>
      </c>
      <c r="D22" s="71" t="str">
        <f t="shared" si="5"/>
        <v/>
      </c>
      <c r="E22" s="71" t="str">
        <f t="shared" si="5"/>
        <v>燃</v>
      </c>
      <c r="F22" s="71" t="str">
        <f t="shared" si="5"/>
        <v>び</v>
      </c>
      <c r="G22" s="71" t="str">
        <f t="shared" si="5"/>
        <v/>
      </c>
      <c r="H22" s="71" t="str">
        <f t="shared" si="5"/>
        <v>燃</v>
      </c>
      <c r="I22" s="59"/>
      <c r="J22" s="72"/>
      <c r="K22" s="73" t="str">
        <f>IF(B21="","",
IF(IFERROR(INDEX($C$1:$H$2,1,MATCH(1,$C$2:$H$2,0)), "")=$G$1,
    IFERROR( IF(WEEKDAY(B21,1)=$H$2, IF(K21=$G$3,$G$1,""),""),""),
  IFERROR(INDEX($C$1:$H$2,1,MATCH(1,$C$2:$H$2,0)),"")
))</f>
        <v/>
      </c>
      <c r="L22" s="73" t="str">
        <f>IF(C21="","",
IF(IFERROR(INDEX($C$1:$H$2,1,MATCH(2,$C$2:$H$2,0)),"")=$G$1,
IFERROR(IF(WEEKDAY(C21,1)=$H$2,IF(L21=$G$3,$G$1,""),""),""),
IFERROR(INDEX($C$1:$H$2,1,MATCH(2,$C$2:$H$2,0)),"")
))</f>
        <v>紙・衣</v>
      </c>
      <c r="M22" s="73" t="str">
        <f>IF(D21="","",
IF(IFERROR(INDEX($C$1:$H$2,1,MATCH(3,$C$2:$H$2,0)),"")=$G$1,
IFERROR(IF(WEEKDAY(D21,1)=$H$2,IF(M21=$G$3,$G$1,""),""),""),
IFERROR(INDEX($C$1:$H$2,1,MATCH(3,$C$2:$H$2,0)),"")
))</f>
        <v/>
      </c>
      <c r="N22" s="73" t="str">
        <f>IF(E21="","",
IF(IFERROR(INDEX($C$1:$H$2,1,MATCH(4,$C$2:$H$2,0)),"")=$G$1,
IFERROR(IF(WEEKDAY(E21,1)=$H$2,IF(N21=$G$3,$G$1,""),""),""),
IFERROR(INDEX($C$1:$H$2,1,MATCH(4,$C$2:$H$2,0)),"")
))</f>
        <v>燃</v>
      </c>
      <c r="O22" s="73" t="str">
        <f>IF(F21="","",
IF(IFERROR(INDEX($C$1:$H$2,1,MATCH(5,$C$2:$H$2,0)),"")=$G$1,
IFERROR(IF(WEEKDAY(F21,1)=$H$2,IF(O21=$G$3,$G$1,""),""),""),
IFERROR(INDEX($C$1:$H$2,1,MATCH(5,$C$2:$H$2,0)),"")
))</f>
        <v>び</v>
      </c>
      <c r="P22" s="73" t="str">
        <f>IF(G21="","",
IF(IFERROR(INDEX($C$1:$H$2,1,MATCH(6,$C$2:$H$2,0)),"")=$G$1,
IFERROR(IF(WEEKDAY(G21,1)=$H$2,IF(P21=$G$3,$G$1,""),""),""),
IFERROR(INDEX($C$1:$H$2,1,MATCH(6,$C$2:$H$2,0)),"")
))</f>
        <v/>
      </c>
      <c r="Q22" s="73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customHeight="1">
      <c r="A23" s="59"/>
      <c r="B23" s="67">
        <f>B21+7</f>
        <v>45725</v>
      </c>
      <c r="C23" s="67">
        <f t="shared" ref="C23:H25" si="6">C21+7</f>
        <v>45726</v>
      </c>
      <c r="D23" s="67">
        <f t="shared" si="6"/>
        <v>45727</v>
      </c>
      <c r="E23" s="67">
        <f t="shared" si="6"/>
        <v>45728</v>
      </c>
      <c r="F23" s="67">
        <f t="shared" si="6"/>
        <v>45729</v>
      </c>
      <c r="G23" s="67">
        <f t="shared" si="6"/>
        <v>45730</v>
      </c>
      <c r="H23" s="67">
        <f t="shared" si="6"/>
        <v>45731</v>
      </c>
      <c r="I23" s="59"/>
      <c r="K23" s="69">
        <f t="shared" ref="K23:Q23" si="7">IFERROR(IF(MOD(DAY(B23),7)=0,QUOTIENT(DAY(B23),7),QUOTIENT(DAY(B23),7)+1),"")</f>
        <v>2</v>
      </c>
      <c r="L23" s="69">
        <f t="shared" si="7"/>
        <v>2</v>
      </c>
      <c r="M23" s="69">
        <f t="shared" si="7"/>
        <v>2</v>
      </c>
      <c r="N23" s="69">
        <f t="shared" si="7"/>
        <v>2</v>
      </c>
      <c r="O23" s="69">
        <f t="shared" si="7"/>
        <v>2</v>
      </c>
      <c r="P23" s="69">
        <f t="shared" si="7"/>
        <v>2</v>
      </c>
      <c r="Q23" s="69">
        <f t="shared" si="7"/>
        <v>3</v>
      </c>
    </row>
    <row r="24" spans="1:17" ht="33.75" customHeight="1" thickBot="1">
      <c r="A24" s="59"/>
      <c r="B24" s="71" t="str">
        <f t="shared" ref="B24:H24" si="8">K24</f>
        <v/>
      </c>
      <c r="C24" s="71" t="str">
        <f t="shared" si="8"/>
        <v>紙・衣</v>
      </c>
      <c r="D24" s="71" t="str">
        <f t="shared" si="8"/>
        <v>小・危</v>
      </c>
      <c r="E24" s="71" t="str">
        <f t="shared" si="8"/>
        <v>燃</v>
      </c>
      <c r="F24" s="71" t="str">
        <f t="shared" si="8"/>
        <v>び</v>
      </c>
      <c r="G24" s="71" t="str">
        <f t="shared" si="8"/>
        <v/>
      </c>
      <c r="H24" s="71" t="str">
        <f t="shared" si="8"/>
        <v>燃</v>
      </c>
      <c r="I24" s="59"/>
      <c r="K24" s="73" t="str">
        <f>IF(B23="","",
IF(IFERROR(INDEX($C$1:$H$2,1,MATCH(1,$C$2:$H$2,0)), "")=$G$1,
    IFERROR( IF(WEEKDAY(B23,1)=$H$2, IF(K23=$G$3,$G$1,""),""),""),
  IFERROR(INDEX($C$1:$H$2,1,MATCH(1,$C$2:$H$2,0)),"")
))</f>
        <v/>
      </c>
      <c r="L24" s="73" t="str">
        <f>IF(C23="","",
IF(IFERROR(INDEX($C$1:$H$2,1,MATCH(2,$C$2:$H$2,0)),"")=$G$1,
IFERROR(IF(WEEKDAY(C23,1)=$H$2,IF(L23=$G$3,$G$1,""),""),""),
IFERROR(INDEX($C$1:$H$2,1,MATCH(2,$C$2:$H$2,0)),"")
))</f>
        <v>紙・衣</v>
      </c>
      <c r="M24" s="73" t="str">
        <f>IF(D23="","",
IF(IFERROR(INDEX($C$1:$H$2,1,MATCH(3,$C$2:$H$2,0)),"")=$G$1,
IFERROR(IF(WEEKDAY(D23,1)=$H$2,IF(M23=$G$3,$G$1,""),""),""),
IFERROR(INDEX($C$1:$H$2,1,MATCH(3,$C$2:$H$2,0)),"")
))</f>
        <v>小・危</v>
      </c>
      <c r="N24" s="73" t="str">
        <f>IF(E23="","",
IF(IFERROR(INDEX($C$1:$H$2,1,MATCH(4,$C$2:$H$2,0)),"")=$G$1,
IFERROR(IF(WEEKDAY(E23,1)=$H$2,IF(N23=$G$3,$G$1,""),""),""),
IFERROR(INDEX($C$1:$H$2,1,MATCH(4,$C$2:$H$2,0)),"")
))</f>
        <v>燃</v>
      </c>
      <c r="O24" s="73" t="str">
        <f>IF(F23="","",
IF(IFERROR(INDEX($C$1:$H$2,1,MATCH(5,$C$2:$H$2,0)),"")=$G$1,
IFERROR(IF(WEEKDAY(F23,1)=$H$2,IF(O23=$G$3,$G$1,""),""),""),
IFERROR(INDEX($C$1:$H$2,1,MATCH(5,$C$2:$H$2,0)),"")
))</f>
        <v>び</v>
      </c>
      <c r="P24" s="73" t="str">
        <f>IF(G23="","",
IF(IFERROR(INDEX($C$1:$H$2,1,MATCH(6,$C$2:$H$2,0)),"")=$G$1,
IFERROR(IF(WEEKDAY(G23,1)=$H$2,IF(P23=$G$3,$G$1,""),""),""),
IFERROR(INDEX($C$1:$H$2,1,MATCH(6,$C$2:$H$2,0)),"")
))</f>
        <v/>
      </c>
      <c r="Q24" s="73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customHeight="1">
      <c r="A25" s="59"/>
      <c r="B25" s="67">
        <f>B23+7</f>
        <v>45732</v>
      </c>
      <c r="C25" s="67">
        <f t="shared" si="6"/>
        <v>45733</v>
      </c>
      <c r="D25" s="67">
        <f t="shared" si="6"/>
        <v>45734</v>
      </c>
      <c r="E25" s="67">
        <f t="shared" si="6"/>
        <v>45735</v>
      </c>
      <c r="F25" s="67">
        <f t="shared" si="6"/>
        <v>45736</v>
      </c>
      <c r="G25" s="67">
        <f t="shared" si="6"/>
        <v>45737</v>
      </c>
      <c r="H25" s="67">
        <f t="shared" si="6"/>
        <v>45738</v>
      </c>
      <c r="I25" s="59"/>
      <c r="K25" s="69">
        <f t="shared" ref="K25:Q25" si="9">IFERROR(IF(MOD(DAY(B25),7)=0,QUOTIENT(DAY(B25),7),QUOTIENT(DAY(B25),7)+1),"")</f>
        <v>3</v>
      </c>
      <c r="L25" s="69">
        <f t="shared" si="9"/>
        <v>3</v>
      </c>
      <c r="M25" s="69">
        <f t="shared" si="9"/>
        <v>3</v>
      </c>
      <c r="N25" s="69">
        <f t="shared" si="9"/>
        <v>3</v>
      </c>
      <c r="O25" s="69">
        <f t="shared" si="9"/>
        <v>3</v>
      </c>
      <c r="P25" s="69">
        <f t="shared" si="9"/>
        <v>3</v>
      </c>
      <c r="Q25" s="69">
        <f t="shared" si="9"/>
        <v>4</v>
      </c>
    </row>
    <row r="26" spans="1:17" ht="33.75" customHeight="1" thickBot="1">
      <c r="A26" s="59"/>
      <c r="B26" s="71" t="str">
        <f t="shared" ref="B26" si="10">K26</f>
        <v/>
      </c>
      <c r="C26" s="71" t="str">
        <f t="shared" ref="C26" si="11">L26</f>
        <v>紙・衣</v>
      </c>
      <c r="D26" s="71" t="str">
        <f t="shared" ref="D26" si="12">M26</f>
        <v/>
      </c>
      <c r="E26" s="71" t="str">
        <f t="shared" ref="E26" si="13">N26</f>
        <v>燃</v>
      </c>
      <c r="F26" s="71" t="str">
        <f t="shared" ref="F26" si="14">O26</f>
        <v>び</v>
      </c>
      <c r="G26" s="71" t="str">
        <f t="shared" ref="G26" si="15">P26</f>
        <v/>
      </c>
      <c r="H26" s="71" t="str">
        <f t="shared" ref="H26" si="16">Q26</f>
        <v>燃</v>
      </c>
      <c r="I26" s="59"/>
      <c r="K26" s="73" t="str">
        <f>IF(B25="","",
IF(IFERROR(INDEX($C$1:$H$2,1,MATCH(1,$C$2:$H$2,0)), "")=$G$1,
    IFERROR( IF(WEEKDAY(B25,1)=$H$2, IF(K25=$G$3,$G$1,""),""),""),
  IFERROR(INDEX($C$1:$H$2,1,MATCH(1,$C$2:$H$2,0)),"")
))</f>
        <v/>
      </c>
      <c r="L26" s="73" t="str">
        <f>IF(C25="","",
IF(IFERROR(INDEX($C$1:$H$2,1,MATCH(2,$C$2:$H$2,0)),"")=$G$1,
IFERROR(IF(WEEKDAY(C25,1)=$H$2,IF(L25=$G$3,$G$1,""),""),""),
IFERROR(INDEX($C$1:$H$2,1,MATCH(2,$C$2:$H$2,0)),"")
))</f>
        <v>紙・衣</v>
      </c>
      <c r="M26" s="73" t="str">
        <f>IF(D25="","",
IF(IFERROR(INDEX($C$1:$H$2,1,MATCH(3,$C$2:$H$2,0)),"")=$G$1,
IFERROR(IF(WEEKDAY(D25,1)=$H$2,IF(M25=$G$3,$G$1,""),""),""),
IFERROR(INDEX($C$1:$H$2,1,MATCH(3,$C$2:$H$2,0)),"")
))</f>
        <v/>
      </c>
      <c r="N26" s="73" t="str">
        <f>IF(E25="","",
IF(IFERROR(INDEX($C$1:$H$2,1,MATCH(4,$C$2:$H$2,0)),"")=$G$1,
IFERROR(IF(WEEKDAY(E25,1)=$H$2,IF(N25=$G$3,$G$1,""),""),""),
IFERROR(INDEX($C$1:$H$2,1,MATCH(4,$C$2:$H$2,0)),"")
))</f>
        <v>燃</v>
      </c>
      <c r="O26" s="73" t="str">
        <f>IF(F25="","",
IF(IFERROR(INDEX($C$1:$H$2,1,MATCH(5,$C$2:$H$2,0)),"")=$G$1,
IFERROR(IF(WEEKDAY(F25,1)=$H$2,IF(O25=$G$3,$G$1,""),""),""),
IFERROR(INDEX($C$1:$H$2,1,MATCH(5,$C$2:$H$2,0)),"")
))</f>
        <v>び</v>
      </c>
      <c r="P26" s="73" t="str">
        <f>IF(G25="","",
IF(IFERROR(INDEX($C$1:$H$2,1,MATCH(6,$C$2:$H$2,0)),"")=$G$1,
IFERROR(IF(WEEKDAY(G25,1)=$H$2,IF(P25=$G$3,$G$1,""),""),""),
IFERROR(INDEX($C$1:$H$2,1,MATCH(6,$C$2:$H$2,0)),"")
))</f>
        <v/>
      </c>
      <c r="Q26" s="73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customHeight="1">
      <c r="A27" s="59"/>
      <c r="B27" s="67">
        <f>IFERROR(IF(B25+7&lt;DATE(L5,L6+1,1),B25+7,""),"")</f>
        <v>45739</v>
      </c>
      <c r="C27" s="67">
        <f>IFERROR(IF(C25+7&lt;DATE(L5,L6+1,1),C25+7,""),"")</f>
        <v>45740</v>
      </c>
      <c r="D27" s="67">
        <f>IFERROR(IF(D25+7&lt;DATE(L5,L6+1,1),D25+7,""),"")</f>
        <v>45741</v>
      </c>
      <c r="E27" s="67">
        <f>IFERROR(IF(E25+7&lt;DATE(L5,L6+1,1),E25+7,""),"")</f>
        <v>45742</v>
      </c>
      <c r="F27" s="67">
        <f>IFERROR(IF(F25+7&lt;DATE(L5,L6+1,1),F25+7,""),"")</f>
        <v>45743</v>
      </c>
      <c r="G27" s="67">
        <f>IFERROR(IF(G25+7&lt;DATE(L5,L6+1,1),G25+7,""),"")</f>
        <v>45744</v>
      </c>
      <c r="H27" s="67">
        <f>IFERROR(IF(H25+7&lt;DATE(L5,L6+1,1),H25+7,""),"")</f>
        <v>45745</v>
      </c>
      <c r="I27" s="59"/>
      <c r="K27" s="69">
        <f>IFERROR(IF(MOD(DAY(B27),7)=0,QUOTIENT(DAY(B27),7),QUOTIENT(DAY(B27),7)+1),"")</f>
        <v>4</v>
      </c>
      <c r="L27" s="69">
        <f>IFERROR(IF(MOD(DAY(C27),7)=0,QUOTIENT(DAY(C27),7),QUOTIENT(DAY(C27),7)+1),"")</f>
        <v>4</v>
      </c>
      <c r="M27" s="69">
        <f t="shared" ref="M27:Q27" si="17">IFERROR(IF(MOD(DAY(D27),7)=0,QUOTIENT(DAY(D27),7),QUOTIENT(DAY(D27),7)+1),"")</f>
        <v>4</v>
      </c>
      <c r="N27" s="69">
        <f t="shared" si="17"/>
        <v>4</v>
      </c>
      <c r="O27" s="69">
        <f t="shared" si="17"/>
        <v>4</v>
      </c>
      <c r="P27" s="69">
        <f t="shared" si="17"/>
        <v>4</v>
      </c>
      <c r="Q27" s="69">
        <f t="shared" si="17"/>
        <v>5</v>
      </c>
    </row>
    <row r="28" spans="1:17" ht="33.75" customHeight="1" thickBot="1">
      <c r="A28" s="59"/>
      <c r="B28" s="71" t="str">
        <f t="shared" ref="B28" si="18">K28</f>
        <v/>
      </c>
      <c r="C28" s="71" t="str">
        <f t="shared" ref="C28" si="19">L28</f>
        <v>紙・衣</v>
      </c>
      <c r="D28" s="71" t="str">
        <f t="shared" ref="D28" si="20">M28</f>
        <v/>
      </c>
      <c r="E28" s="71" t="str">
        <f t="shared" ref="E28" si="21">N28</f>
        <v>燃</v>
      </c>
      <c r="F28" s="71" t="str">
        <f t="shared" ref="F28" si="22">O28</f>
        <v>び</v>
      </c>
      <c r="G28" s="71" t="str">
        <f t="shared" ref="G28" si="23">P28</f>
        <v/>
      </c>
      <c r="H28" s="71" t="str">
        <f t="shared" ref="H28" si="24">Q28</f>
        <v>燃</v>
      </c>
      <c r="I28" s="59"/>
      <c r="K28" s="73" t="str">
        <f>IF(B27="","",
IF(IFERROR(INDEX($C$1:$H$2,1,MATCH(1,$C$2:$H$2,0)), "")=$G$1,
    IFERROR( IF(WEEKDAY(B27,1)=$H$2, IF(K27=$G$3,$G$1,""),""),""),
  IFERROR(INDEX($C$1:$H$2,1,MATCH(1,$C$2:$H$2,0)),"")
))</f>
        <v/>
      </c>
      <c r="L28" s="73" t="str">
        <f>IF(C27="","",
IF(IFERROR(INDEX($C$1:$H$2,1,MATCH(2,$C$2:$H$2,0)),"")=$G$1,
IFERROR(IF(WEEKDAY(C27,1)=$H$2,IF(L27=$G$3,$G$1,""),""),""),
IFERROR(INDEX($C$1:$H$2,1,MATCH(2,$C$2:$H$2,0)),"")
))</f>
        <v>紙・衣</v>
      </c>
      <c r="M28" s="73" t="str">
        <f>IF(D27="","",
IF(IFERROR(INDEX($C$1:$H$2,1,MATCH(3,$C$2:$H$2,0)),"")=$G$1,
IFERROR(IF(WEEKDAY(D27,1)=$H$2,IF(M27=$G$3,$G$1,""),""),""),
IFERROR(INDEX($C$1:$H$2,1,MATCH(3,$C$2:$H$2,0)),"")
))</f>
        <v/>
      </c>
      <c r="N28" s="73" t="str">
        <f>IF(E27="","",
IF(IFERROR(INDEX($C$1:$H$2,1,MATCH(4,$C$2:$H$2,0)),"")=$G$1,
IFERROR(IF(WEEKDAY(E27,1)=$H$2,IF(N27=$G$3,$G$1,""),""),""),
IFERROR(INDEX($C$1:$H$2,1,MATCH(4,$C$2:$H$2,0)),"")
))</f>
        <v>燃</v>
      </c>
      <c r="O28" s="73" t="str">
        <f>IF(F27="","",
IF(IFERROR(INDEX($C$1:$H$2,1,MATCH(5,$C$2:$H$2,0)),"")=$G$1,
IFERROR(IF(WEEKDAY(F27,1)=$H$2,IF(O27=$G$3,$G$1,""),""),""),
IFERROR(INDEX($C$1:$H$2,1,MATCH(5,$C$2:$H$2,0)),"")
))</f>
        <v>び</v>
      </c>
      <c r="P28" s="73" t="str">
        <f>IF(G27="","",
IF(IFERROR(INDEX($C$1:$H$2,1,MATCH(6,$C$2:$H$2,0)),"")=$G$1,
IFERROR(IF(WEEKDAY(G27,1)=$H$2,IF(P27=$G$3,$G$1,""),""),""),
IFERROR(INDEX($C$1:$H$2,1,MATCH(6,$C$2:$H$2,0)),"")
))</f>
        <v/>
      </c>
      <c r="Q28" s="73" t="str">
        <f>IF(H27="","",
IF(IFERROR(INDEX($C$1:$H$2,1,MATCH(7,$C$2:$H$2,0)),"")=$G$1,
IFERROR(IF(WEEKDAY(H27,1)=$H$2,IF(Q27=$G$3,$G$1,""),""),""),
IFERROR(INDEX($C$1:$H$2,1,MATCH(7,$C$2:$H$2,0)),"")
))</f>
        <v>燃</v>
      </c>
    </row>
    <row r="29" spans="1:17" ht="33.75" customHeight="1">
      <c r="A29" s="59"/>
      <c r="B29" s="67">
        <f>IFERROR(IF(B27+7&lt;DATE(L5,L6+1,1),B27+7,""),"")</f>
        <v>45746</v>
      </c>
      <c r="C29" s="67">
        <f>IFERROR(IF(C27+7&lt;DATE(L5,L6+1,1),C27+7,""),"")</f>
        <v>45747</v>
      </c>
      <c r="D29" s="67"/>
      <c r="E29" s="67"/>
      <c r="F29" s="67"/>
      <c r="G29" s="67"/>
      <c r="H29" s="67"/>
      <c r="I29" s="59"/>
      <c r="K29" s="69">
        <f>IFERROR(IF(MOD(DAY(B29),7)=0,QUOTIENT(DAY(B29),7),QUOTIENT(DAY(B29),7)+1),"")</f>
        <v>5</v>
      </c>
      <c r="L29" s="69">
        <f>IFERROR(IF(MOD(DAY(C29),7)=0,QUOTIENT(DAY(C29),7),QUOTIENT(DAY(C29),7)+1),"")</f>
        <v>5</v>
      </c>
      <c r="M29" s="69"/>
      <c r="N29" s="69"/>
      <c r="O29" s="69"/>
      <c r="P29" s="69"/>
      <c r="Q29" s="69"/>
    </row>
    <row r="30" spans="1:17" ht="33.75" customHeight="1" thickBot="1">
      <c r="A30" s="59"/>
      <c r="B30" s="71" t="str">
        <f t="shared" ref="B30" si="25">K30</f>
        <v/>
      </c>
      <c r="C30" s="71" t="str">
        <f t="shared" ref="C30" si="26">L30</f>
        <v>紙・衣</v>
      </c>
      <c r="D30" s="71" t="str">
        <f>IF(D29="","",IFERROR(INDEX($C$1:$H$2,1,MATCH(3,$C$2:$H$2,0)),""))</f>
        <v/>
      </c>
      <c r="E30" s="71" t="str">
        <f>IF(E29="","",IFERROR(INDEX($C$1:$H$2,1,MATCH(4,$C$2:$H$2,0)),""))</f>
        <v/>
      </c>
      <c r="F30" s="71" t="str">
        <f>IF(F29="","",IFERROR(INDEX($C$1:$H$2,1,MATCH(5,$C$2:$H$2,0)),""))</f>
        <v/>
      </c>
      <c r="G30" s="71" t="str">
        <f>IF(G29="","",IFERROR(INDEX($C$1:$H$2,1,MATCH(6,$C$2:$H$2,0)),""))</f>
        <v/>
      </c>
      <c r="H30" s="71" t="str">
        <f>IF(H29="","",IFERROR(INDEX($C$1:$H$2,1,MATCH(7,$C$2:$H$2,0)),""))</f>
        <v/>
      </c>
      <c r="I30" s="59"/>
      <c r="K30" s="73" t="str">
        <f>IF(B29="","",
IF(IFERROR(INDEX($C$1:$H$2,1,MATCH(1,$C$2:$H$2,0)), "")=$G$1,
    IFERROR( IF(WEEKDAY(B29,1)=$H$2, IF(K29=$G$3,$G$1,""),""),""),
  IFERROR(INDEX($C$1:$H$2,1,MATCH(1,$C$2:$H$2,0)),"")
))</f>
        <v/>
      </c>
      <c r="L30" s="73" t="str">
        <f>IF(C29="","",
IF(IFERROR(INDEX($C$1:$H$2,1,MATCH(2,$C$2:$H$2,0)),"")=$G$1,
IFERROR(IF(WEEKDAY(C29,1)=$H$2,IF(L29=$G$3,$G$1,""),""),""),
IFERROR(INDEX($C$1:$H$2,1,MATCH(2,$C$2:$H$2,0)),"")
))</f>
        <v>紙・衣</v>
      </c>
      <c r="M30" s="73"/>
      <c r="N30" s="73"/>
      <c r="O30" s="73"/>
      <c r="P30" s="73"/>
      <c r="Q30" s="73"/>
    </row>
    <row r="31" spans="1:17">
      <c r="A31" s="59"/>
      <c r="B31" s="61"/>
      <c r="C31" s="61"/>
      <c r="D31" s="61"/>
      <c r="E31" s="61"/>
      <c r="F31" s="61"/>
      <c r="G31" s="61"/>
      <c r="H31" s="61"/>
      <c r="I31" s="59"/>
    </row>
    <row r="32" spans="1:17">
      <c r="A32" s="59"/>
      <c r="B32" s="59"/>
      <c r="C32" s="116" t="s">
        <v>71</v>
      </c>
      <c r="D32" s="117" t="s">
        <v>72</v>
      </c>
      <c r="E32" s="117"/>
      <c r="F32" s="117"/>
      <c r="G32" s="117"/>
      <c r="H32" s="117"/>
      <c r="I32" s="59"/>
    </row>
    <row r="33" spans="1:12">
      <c r="A33" s="59"/>
      <c r="B33" s="59"/>
      <c r="C33" s="116"/>
      <c r="D33" s="117"/>
      <c r="E33" s="117"/>
      <c r="F33" s="117"/>
      <c r="G33" s="117"/>
      <c r="H33" s="117"/>
      <c r="I33" s="59"/>
    </row>
    <row r="34" spans="1:12">
      <c r="A34" s="59"/>
      <c r="B34" s="59"/>
      <c r="C34" s="118" t="s">
        <v>73</v>
      </c>
      <c r="D34" s="117" t="s">
        <v>74</v>
      </c>
      <c r="E34" s="117"/>
      <c r="F34" s="117"/>
      <c r="G34" s="117"/>
      <c r="H34" s="117"/>
      <c r="I34" s="59"/>
    </row>
    <row r="35" spans="1:12">
      <c r="A35" s="59"/>
      <c r="B35" s="59"/>
      <c r="C35" s="118"/>
      <c r="D35" s="117"/>
      <c r="E35" s="117"/>
      <c r="F35" s="117"/>
      <c r="G35" s="117"/>
      <c r="H35" s="117"/>
      <c r="I35" s="59"/>
    </row>
    <row r="36" spans="1:12">
      <c r="A36" s="59"/>
      <c r="B36" s="59"/>
      <c r="C36" s="119" t="s">
        <v>75</v>
      </c>
      <c r="D36" s="120" t="s">
        <v>76</v>
      </c>
      <c r="E36" s="120"/>
      <c r="F36" s="120"/>
      <c r="G36" s="120"/>
      <c r="H36" s="120"/>
      <c r="I36" s="59"/>
    </row>
    <row r="37" spans="1:12">
      <c r="A37" s="59"/>
      <c r="B37" s="59"/>
      <c r="C37" s="119"/>
      <c r="D37" s="120"/>
      <c r="E37" s="120"/>
      <c r="F37" s="120"/>
      <c r="G37" s="120"/>
      <c r="H37" s="120"/>
      <c r="I37" s="59"/>
    </row>
    <row r="38" spans="1:12">
      <c r="A38" s="59"/>
      <c r="B38" s="59"/>
      <c r="C38" s="121" t="s">
        <v>77</v>
      </c>
      <c r="D38" s="117" t="s">
        <v>104</v>
      </c>
      <c r="E38" s="117"/>
      <c r="F38" s="117"/>
      <c r="G38" s="117"/>
      <c r="H38" s="117"/>
      <c r="I38" s="59"/>
    </row>
    <row r="39" spans="1:12">
      <c r="A39" s="59"/>
      <c r="B39" s="59"/>
      <c r="C39" s="121"/>
      <c r="D39" s="117"/>
      <c r="E39" s="117"/>
      <c r="F39" s="117"/>
      <c r="G39" s="117"/>
      <c r="H39" s="117"/>
      <c r="I39" s="59"/>
    </row>
    <row r="40" spans="1:12" ht="13.5" customHeight="1">
      <c r="A40" s="59"/>
      <c r="B40" s="61"/>
      <c r="C40" s="122" t="s">
        <v>106</v>
      </c>
      <c r="D40" s="122"/>
      <c r="E40" s="122"/>
      <c r="F40" s="122"/>
      <c r="G40" s="122"/>
      <c r="H40" s="122"/>
      <c r="I40" s="59"/>
    </row>
    <row r="41" spans="1:12" ht="20.25" customHeight="1">
      <c r="A41" s="59"/>
      <c r="B41" s="81"/>
      <c r="C41" s="122"/>
      <c r="D41" s="122"/>
      <c r="E41" s="122"/>
      <c r="F41" s="122"/>
      <c r="G41" s="122"/>
      <c r="H41" s="122"/>
      <c r="I41" s="59"/>
    </row>
    <row r="42" spans="1:12" ht="17.25">
      <c r="A42" s="59"/>
      <c r="B42" s="123"/>
      <c r="C42" s="123"/>
      <c r="D42" s="123"/>
      <c r="E42" s="123"/>
      <c r="F42" s="123"/>
      <c r="G42" s="123"/>
      <c r="H42" s="123"/>
      <c r="I42" s="59"/>
    </row>
    <row r="43" spans="1:12" ht="18">
      <c r="A43" s="59"/>
      <c r="B43" s="96" t="s">
        <v>105</v>
      </c>
      <c r="C43" s="96"/>
      <c r="D43" s="96"/>
      <c r="E43" s="96"/>
      <c r="F43" s="96"/>
      <c r="G43" s="96"/>
      <c r="H43" s="96"/>
      <c r="I43" s="59"/>
    </row>
    <row r="44" spans="1:12" ht="18">
      <c r="A44" s="59"/>
      <c r="B44" s="96" t="s">
        <v>108</v>
      </c>
      <c r="C44" s="96"/>
      <c r="D44" s="96"/>
      <c r="E44" s="96"/>
      <c r="F44" s="96"/>
      <c r="G44" s="96"/>
      <c r="H44" s="96"/>
      <c r="I44" s="59"/>
    </row>
    <row r="45" spans="1:12">
      <c r="A45" s="59"/>
      <c r="B45" s="97"/>
      <c r="C45" s="97"/>
      <c r="D45" s="97"/>
      <c r="E45" s="97"/>
      <c r="F45" s="97"/>
      <c r="G45" s="97"/>
      <c r="H45" s="97"/>
      <c r="I45" s="59"/>
    </row>
    <row r="46" spans="1:12" ht="7.5" customHeight="1">
      <c r="A46" s="59"/>
      <c r="B46" s="59"/>
      <c r="C46" s="59"/>
      <c r="D46" s="59"/>
      <c r="E46" s="59"/>
      <c r="F46" s="59"/>
      <c r="G46" s="59"/>
      <c r="H46" s="59"/>
      <c r="I46" s="59"/>
    </row>
    <row r="47" spans="1:12">
      <c r="A47" s="59"/>
      <c r="B47" s="98" t="s">
        <v>82</v>
      </c>
      <c r="C47" s="98"/>
      <c r="D47" s="98"/>
      <c r="E47" s="98"/>
      <c r="F47" s="98"/>
      <c r="G47" s="98"/>
      <c r="H47" s="98"/>
      <c r="I47" s="59"/>
      <c r="K47" s="57">
        <f>DATE(L5,L6+1,1)</f>
        <v>45748</v>
      </c>
      <c r="L47" s="54">
        <f>YEAR(K47)</f>
        <v>2025</v>
      </c>
    </row>
    <row r="48" spans="1:12">
      <c r="A48" s="59"/>
      <c r="B48" s="98"/>
      <c r="C48" s="98"/>
      <c r="D48" s="98"/>
      <c r="E48" s="98"/>
      <c r="F48" s="98"/>
      <c r="G48" s="98"/>
      <c r="H48" s="98"/>
      <c r="I48" s="59"/>
      <c r="L48" s="54">
        <f>MONTH(K47)</f>
        <v>4</v>
      </c>
    </row>
    <row r="49" spans="1:17">
      <c r="A49" s="59"/>
      <c r="B49" s="98"/>
      <c r="C49" s="98"/>
      <c r="D49" s="98"/>
      <c r="E49" s="98"/>
      <c r="F49" s="98"/>
      <c r="G49" s="98"/>
      <c r="H49" s="98"/>
      <c r="I49" s="59"/>
    </row>
    <row r="50" spans="1:17" ht="7.5" customHeight="1" thickBot="1">
      <c r="A50" s="59"/>
      <c r="B50" s="60"/>
      <c r="C50" s="60"/>
      <c r="D50" s="60"/>
      <c r="E50" s="60"/>
      <c r="F50" s="60"/>
      <c r="G50" s="60"/>
      <c r="H50" s="60"/>
      <c r="I50" s="59"/>
    </row>
    <row r="51" spans="1:17" ht="14.25" customHeight="1" thickTop="1">
      <c r="A51" s="59"/>
      <c r="B51" s="61"/>
      <c r="C51" s="59"/>
      <c r="D51" s="59"/>
      <c r="E51" s="59"/>
      <c r="F51" s="59"/>
      <c r="G51" s="99" t="str">
        <f>$B$1</f>
        <v>地区２２</v>
      </c>
      <c r="H51" s="100"/>
      <c r="I51" s="59"/>
    </row>
    <row r="52" spans="1:17" ht="14.25" customHeight="1" thickBot="1">
      <c r="A52" s="59"/>
      <c r="B52" s="59"/>
      <c r="C52" s="59"/>
      <c r="D52" s="59"/>
      <c r="E52" s="59"/>
      <c r="F52" s="59"/>
      <c r="G52" s="101"/>
      <c r="H52" s="102"/>
      <c r="I52" s="59"/>
    </row>
    <row r="53" spans="1:17" ht="15.75" customHeight="1" thickTop="1">
      <c r="A53" s="103">
        <f>K47</f>
        <v>45748</v>
      </c>
      <c r="B53" s="103"/>
      <c r="C53" s="104">
        <f>L47</f>
        <v>2025</v>
      </c>
      <c r="D53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53" s="106"/>
      <c r="F53" s="106"/>
      <c r="G53" s="106"/>
      <c r="H53" s="107"/>
      <c r="I53" s="59"/>
    </row>
    <row r="54" spans="1:17" ht="15.75" customHeight="1">
      <c r="A54" s="103"/>
      <c r="B54" s="103"/>
      <c r="C54" s="104"/>
      <c r="D54" s="108"/>
      <c r="E54" s="109"/>
      <c r="F54" s="109"/>
      <c r="G54" s="109"/>
      <c r="H54" s="110"/>
      <c r="I54" s="59"/>
    </row>
    <row r="55" spans="1:17" ht="15.75" customHeight="1">
      <c r="A55" s="59"/>
      <c r="B55" s="114" t="str">
        <f>DBCS(L48)</f>
        <v>４</v>
      </c>
      <c r="C55" s="115" t="s">
        <v>19</v>
      </c>
      <c r="D55" s="108"/>
      <c r="E55" s="109"/>
      <c r="F55" s="109"/>
      <c r="G55" s="109"/>
      <c r="H55" s="110"/>
      <c r="I55" s="59"/>
    </row>
    <row r="56" spans="1:17" ht="15.75" customHeight="1">
      <c r="A56" s="59"/>
      <c r="B56" s="114"/>
      <c r="C56" s="115"/>
      <c r="D56" s="108"/>
      <c r="E56" s="109"/>
      <c r="F56" s="109"/>
      <c r="G56" s="109"/>
      <c r="H56" s="110"/>
      <c r="I56" s="59"/>
    </row>
    <row r="57" spans="1:17" ht="15.75" customHeight="1">
      <c r="A57" s="59"/>
      <c r="B57" s="114"/>
      <c r="C57" s="115"/>
      <c r="D57" s="108"/>
      <c r="E57" s="109"/>
      <c r="F57" s="109"/>
      <c r="G57" s="109"/>
      <c r="H57" s="110"/>
      <c r="I57" s="59"/>
      <c r="L57" s="62"/>
    </row>
    <row r="58" spans="1:17" ht="15.75" customHeight="1" thickBot="1">
      <c r="A58" s="59"/>
      <c r="B58" s="114"/>
      <c r="C58" s="115"/>
      <c r="D58" s="111"/>
      <c r="E58" s="112"/>
      <c r="F58" s="112"/>
      <c r="G58" s="112"/>
      <c r="H58" s="113"/>
      <c r="I58" s="59"/>
    </row>
    <row r="59" spans="1:17" ht="15" thickTop="1" thickBot="1">
      <c r="A59" s="59"/>
      <c r="B59" s="59"/>
      <c r="C59" s="59"/>
      <c r="D59" s="59"/>
      <c r="E59" s="59"/>
      <c r="F59" s="59"/>
      <c r="G59" s="59"/>
      <c r="H59" s="59"/>
      <c r="I59" s="59"/>
    </row>
    <row r="60" spans="1:17" ht="67.5" customHeight="1" thickBot="1">
      <c r="A60" s="59"/>
      <c r="B60" s="63" t="s">
        <v>7</v>
      </c>
      <c r="C60" s="64" t="s">
        <v>1</v>
      </c>
      <c r="D60" s="64" t="s">
        <v>2</v>
      </c>
      <c r="E60" s="64" t="s">
        <v>3</v>
      </c>
      <c r="F60" s="64" t="s">
        <v>4</v>
      </c>
      <c r="G60" s="64" t="s">
        <v>5</v>
      </c>
      <c r="H60" s="64" t="s">
        <v>6</v>
      </c>
      <c r="I60" s="59"/>
      <c r="K60" s="65" t="s">
        <v>25</v>
      </c>
      <c r="L60" s="65" t="s">
        <v>1</v>
      </c>
      <c r="M60" s="65" t="s">
        <v>2</v>
      </c>
      <c r="N60" s="65" t="s">
        <v>3</v>
      </c>
      <c r="O60" s="65" t="s">
        <v>4</v>
      </c>
      <c r="P60" s="65" t="s">
        <v>5</v>
      </c>
      <c r="Q60" s="65" t="s">
        <v>6</v>
      </c>
    </row>
    <row r="61" spans="1:17" s="70" customFormat="1" ht="33.75" customHeight="1">
      <c r="A61" s="66"/>
      <c r="B61" s="67" t="str">
        <f>IF(A53-(WEEKDAY(A53)-1)&lt;K47,"",A53-(WEEKDAY(A53)-1))</f>
        <v/>
      </c>
      <c r="C61" s="67" t="str">
        <f>IF(A53-(WEEKDAY(A53)-2)&lt;K47,"",A53-(WEEKDAY(A53)-2))</f>
        <v/>
      </c>
      <c r="D61" s="67">
        <f>IF(A53-(WEEKDAY(A53)-3)&lt;K47,"",A53-(WEEKDAY(A53)-3))</f>
        <v>45748</v>
      </c>
      <c r="E61" s="67">
        <f>IF(A53-(WEEKDAY(A53)-4)&lt;K47,"",A53-(WEEKDAY(A53)-4))</f>
        <v>45749</v>
      </c>
      <c r="F61" s="67">
        <f>IF(A53-(WEEKDAY(A53)-5)&lt;K47,"",A53-(WEEKDAY(A53)-5))</f>
        <v>45750</v>
      </c>
      <c r="G61" s="67">
        <f>IF(A53-(WEEKDAY(A53)-6)&lt;K47,"",A53-(WEEKDAY(A53)-6))</f>
        <v>45751</v>
      </c>
      <c r="H61" s="67">
        <f>IF(A53-(WEEKDAY(A53)-7)&lt;K47,"",A53-(WEEKDAY(A53)-7))</f>
        <v>45752</v>
      </c>
      <c r="I61" s="66"/>
      <c r="J61" s="68"/>
      <c r="K61" s="69" t="str">
        <f>IFERROR(IF(MOD(DAY(B61),7)=0,QUOTIENT(DAY(B61),7),QUOTIENT(DAY(B61),7)+1),"")</f>
        <v/>
      </c>
      <c r="L61" s="69" t="str">
        <f t="shared" ref="L61" si="27">IFERROR(IF(MOD(DAY(C61),7)=0,QUOTIENT(DAY(C61),7),QUOTIENT(DAY(C61),7)+1),"")</f>
        <v/>
      </c>
      <c r="M61" s="69">
        <f t="shared" ref="M61" si="28">IFERROR(IF(MOD(DAY(D61),7)=0,QUOTIENT(DAY(D61),7),QUOTIENT(DAY(D61),7)+1),"")</f>
        <v>1</v>
      </c>
      <c r="N61" s="69">
        <f t="shared" ref="N61" si="29">IFERROR(IF(MOD(DAY(E61),7)=0,QUOTIENT(DAY(E61),7),QUOTIENT(DAY(E61),7)+1),"")</f>
        <v>1</v>
      </c>
      <c r="O61" s="69">
        <f t="shared" ref="O61" si="30">IFERROR(IF(MOD(DAY(F61),7)=0,QUOTIENT(DAY(F61),7),QUOTIENT(DAY(F61),7)+1),"")</f>
        <v>1</v>
      </c>
      <c r="P61" s="69">
        <f t="shared" ref="P61" si="31">IFERROR(IF(MOD(DAY(G61),7)=0,QUOTIENT(DAY(G61),7),QUOTIENT(DAY(G61),7)+1),"")</f>
        <v>1</v>
      </c>
      <c r="Q61" s="69">
        <f t="shared" ref="Q61" si="32">IFERROR(IF(MOD(DAY(H61),7)=0,QUOTIENT(DAY(H61),7),QUOTIENT(DAY(H61),7)+1),"")</f>
        <v>1</v>
      </c>
    </row>
    <row r="62" spans="1:17" ht="33.75" customHeight="1" thickBot="1">
      <c r="A62" s="59"/>
      <c r="B62" s="71" t="str">
        <f>K62</f>
        <v/>
      </c>
      <c r="C62" s="71" t="str">
        <f t="shared" ref="C62" si="33">L62</f>
        <v/>
      </c>
      <c r="D62" s="71" t="str">
        <f t="shared" ref="D62" si="34">M62</f>
        <v/>
      </c>
      <c r="E62" s="71" t="str">
        <f t="shared" ref="E62" si="35">N62</f>
        <v>燃</v>
      </c>
      <c r="F62" s="71" t="str">
        <f t="shared" ref="F62" si="36">O62</f>
        <v>び</v>
      </c>
      <c r="G62" s="71" t="str">
        <f t="shared" ref="G62" si="37">P62</f>
        <v/>
      </c>
      <c r="H62" s="71" t="str">
        <f t="shared" ref="H62" si="38">Q62</f>
        <v>燃</v>
      </c>
      <c r="I62" s="59"/>
      <c r="J62" s="72"/>
      <c r="K62" s="73" t="str">
        <f>IF(B61="","",
IF(IFERROR(INDEX($C$1:$H$2,1,MATCH(1,$C$2:$H$2,0)), "")=$G$1,
    IFERROR( IF(WEEKDAY(B61,1)=$H$2, IF(K61=$G$3,$G$1,""),""),""),
  IFERROR(INDEX($C$1:$H$2,1,MATCH(1,$C$2:$H$2,0)),"")
))</f>
        <v/>
      </c>
      <c r="L62" s="73" t="str">
        <f>IF(C61="","",
IF(IFERROR(INDEX($C$1:$H$2,1,MATCH(2,$C$2:$H$2,0)),"")=$G$1,
IFERROR(IF(WEEKDAY(C61,1)=$H$2,IF(L61=$G$3,$G$1,""),""),""),
IFERROR(INDEX($C$1:$H$2,1,MATCH(2,$C$2:$H$2,0)),"")
))</f>
        <v/>
      </c>
      <c r="M62" s="73" t="str">
        <f>IF(D61="","",
IF(IFERROR(INDEX($C$1:$H$2,1,MATCH(3,$C$2:$H$2,0)),"")=$G$1,
IFERROR(IF(WEEKDAY(D61,1)=$H$2,IF(M61=$G$3,$G$1,""),""),""),
IFERROR(INDEX($C$1:$H$2,1,MATCH(3,$C$2:$H$2,0)),"")
))</f>
        <v/>
      </c>
      <c r="N62" s="73" t="str">
        <f>IF(E61="","",
IF(IFERROR(INDEX($C$1:$H$2,1,MATCH(4,$C$2:$H$2,0)),"")=$G$1,
IFERROR(IF(WEEKDAY(E61,1)=$H$2,IF(N61=$G$3,$G$1,""),""),""),
IFERROR(INDEX($C$1:$H$2,1,MATCH(4,$C$2:$H$2,0)),"")
))</f>
        <v>燃</v>
      </c>
      <c r="O62" s="73" t="str">
        <f>IF(F61="","",
IF(IFERROR(INDEX($C$1:$H$2,1,MATCH(5,$C$2:$H$2,0)),"")=$G$1,
IFERROR(IF(WEEKDAY(F61,1)=$H$2,IF(O61=$G$3,$G$1,""),""),""),
IFERROR(INDEX($C$1:$H$2,1,MATCH(5,$C$2:$H$2,0)),"")
))</f>
        <v>び</v>
      </c>
      <c r="P62" s="73" t="str">
        <f>IF(G61="","",
IF(IFERROR(INDEX($C$1:$H$2,1,MATCH(6,$C$2:$H$2,0)),"")=$G$1,
IFERROR(IF(WEEKDAY(G61,1)=$H$2,IF(P61=$G$3,$G$1,""),""),""),
IFERROR(INDEX($C$1:$H$2,1,MATCH(6,$C$2:$H$2,0)),"")
))</f>
        <v/>
      </c>
      <c r="Q62" s="73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customHeight="1">
      <c r="A63" s="59"/>
      <c r="B63" s="67">
        <f>H61+1</f>
        <v>45753</v>
      </c>
      <c r="C63" s="67">
        <f>B63+1</f>
        <v>45754</v>
      </c>
      <c r="D63" s="67">
        <f t="shared" ref="D63" si="39">C63+1</f>
        <v>45755</v>
      </c>
      <c r="E63" s="67">
        <f t="shared" ref="E63" si="40">D63+1</f>
        <v>45756</v>
      </c>
      <c r="F63" s="67">
        <f t="shared" ref="F63" si="41">E63+1</f>
        <v>45757</v>
      </c>
      <c r="G63" s="67">
        <f t="shared" ref="G63" si="42">F63+1</f>
        <v>45758</v>
      </c>
      <c r="H63" s="67">
        <f t="shared" ref="H63" si="43">G63+1</f>
        <v>45759</v>
      </c>
      <c r="I63" s="59"/>
      <c r="J63" s="72"/>
      <c r="K63" s="69">
        <f t="shared" ref="K63" si="44">IFERROR(IF(MOD(DAY(B63),7)=0,QUOTIENT(DAY(B63),7),QUOTIENT(DAY(B63),7)+1),"")</f>
        <v>1</v>
      </c>
      <c r="L63" s="69">
        <f t="shared" ref="L63" si="45">IFERROR(IF(MOD(DAY(C63),7)=0,QUOTIENT(DAY(C63),7),QUOTIENT(DAY(C63),7)+1),"")</f>
        <v>1</v>
      </c>
      <c r="M63" s="69">
        <f t="shared" ref="M63" si="46">IFERROR(IF(MOD(DAY(D63),7)=0,QUOTIENT(DAY(D63),7),QUOTIENT(DAY(D63),7)+1),"")</f>
        <v>2</v>
      </c>
      <c r="N63" s="69">
        <f t="shared" ref="N63" si="47">IFERROR(IF(MOD(DAY(E63),7)=0,QUOTIENT(DAY(E63),7),QUOTIENT(DAY(E63),7)+1),"")</f>
        <v>2</v>
      </c>
      <c r="O63" s="69">
        <f t="shared" ref="O63" si="48">IFERROR(IF(MOD(DAY(F63),7)=0,QUOTIENT(DAY(F63),7),QUOTIENT(DAY(F63),7)+1),"")</f>
        <v>2</v>
      </c>
      <c r="P63" s="69">
        <f t="shared" ref="P63" si="49">IFERROR(IF(MOD(DAY(G63),7)=0,QUOTIENT(DAY(G63),7),QUOTIENT(DAY(G63),7)+1),"")</f>
        <v>2</v>
      </c>
      <c r="Q63" s="69">
        <f t="shared" ref="Q63" si="50">IFERROR(IF(MOD(DAY(H63),7)=0,QUOTIENT(DAY(H63),7),QUOTIENT(DAY(H63),7)+1),"")</f>
        <v>2</v>
      </c>
    </row>
    <row r="64" spans="1:17" ht="33.75" customHeight="1" thickBot="1">
      <c r="A64" s="59"/>
      <c r="B64" s="71" t="str">
        <f t="shared" ref="B64" si="51">K64</f>
        <v/>
      </c>
      <c r="C64" s="71" t="str">
        <f t="shared" ref="C64" si="52">L64</f>
        <v>紙・衣</v>
      </c>
      <c r="D64" s="71" t="str">
        <f t="shared" ref="D64" si="53">M64</f>
        <v>小・危</v>
      </c>
      <c r="E64" s="71" t="str">
        <f t="shared" ref="E64" si="54">N64</f>
        <v>燃</v>
      </c>
      <c r="F64" s="71" t="str">
        <f t="shared" ref="F64" si="55">O64</f>
        <v>び</v>
      </c>
      <c r="G64" s="71" t="str">
        <f t="shared" ref="G64" si="56">P64</f>
        <v/>
      </c>
      <c r="H64" s="71" t="str">
        <f t="shared" ref="H64" si="57">Q64</f>
        <v>燃</v>
      </c>
      <c r="I64" s="59"/>
      <c r="J64" s="72"/>
      <c r="K64" s="73" t="str">
        <f>IF(B63="","",
IF(IFERROR(INDEX($C$1:$H$2,1,MATCH(1,$C$2:$H$2,0)), "")=$G$1,
    IFERROR( IF(WEEKDAY(B63,1)=$H$2, IF(K63=$G$3,$G$1,""),""),""),
  IFERROR(INDEX($C$1:$H$2,1,MATCH(1,$C$2:$H$2,0)),"")
))</f>
        <v/>
      </c>
      <c r="L64" s="73" t="str">
        <f>IF(C63="","",
IF(IFERROR(INDEX($C$1:$H$2,1,MATCH(2,$C$2:$H$2,0)),"")=$G$1,
IFERROR(IF(WEEKDAY(C63,1)=$H$2,IF(L63=$G$3,$G$1,""),""),""),
IFERROR(INDEX($C$1:$H$2,1,MATCH(2,$C$2:$H$2,0)),"")
))</f>
        <v>紙・衣</v>
      </c>
      <c r="M64" s="73" t="str">
        <f>IF(D63="","",
IF(IFERROR(INDEX($C$1:$H$2,1,MATCH(3,$C$2:$H$2,0)),"")=$G$1,
IFERROR(IF(WEEKDAY(D63,1)=$H$2,IF(M63=$G$3,$G$1,""),""),""),
IFERROR(INDEX($C$1:$H$2,1,MATCH(3,$C$2:$H$2,0)),"")
))</f>
        <v>小・危</v>
      </c>
      <c r="N64" s="73" t="str">
        <f>IF(E63="","",
IF(IFERROR(INDEX($C$1:$H$2,1,MATCH(4,$C$2:$H$2,0)),"")=$G$1,
IFERROR(IF(WEEKDAY(E63,1)=$H$2,IF(N63=$G$3,$G$1,""),""),""),
IFERROR(INDEX($C$1:$H$2,1,MATCH(4,$C$2:$H$2,0)),"")
))</f>
        <v>燃</v>
      </c>
      <c r="O64" s="73" t="str">
        <f>IF(F63="","",
IF(IFERROR(INDEX($C$1:$H$2,1,MATCH(5,$C$2:$H$2,0)),"")=$G$1,
IFERROR(IF(WEEKDAY(F63,1)=$H$2,IF(O63=$G$3,$G$1,""),""),""),
IFERROR(INDEX($C$1:$H$2,1,MATCH(5,$C$2:$H$2,0)),"")
))</f>
        <v>び</v>
      </c>
      <c r="P64" s="73" t="str">
        <f>IF(G63="","",
IF(IFERROR(INDEX($C$1:$H$2,1,MATCH(6,$C$2:$H$2,0)),"")=$G$1,
IFERROR(IF(WEEKDAY(G63,1)=$H$2,IF(P63=$G$3,$G$1,""),""),""),
IFERROR(INDEX($C$1:$H$2,1,MATCH(6,$C$2:$H$2,0)),"")
))</f>
        <v/>
      </c>
      <c r="Q64" s="73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customHeight="1">
      <c r="A65" s="59"/>
      <c r="B65" s="67">
        <f>B63+7</f>
        <v>45760</v>
      </c>
      <c r="C65" s="67">
        <f t="shared" ref="C65:H65" si="58">C63+7</f>
        <v>45761</v>
      </c>
      <c r="D65" s="67">
        <f t="shared" si="58"/>
        <v>45762</v>
      </c>
      <c r="E65" s="67">
        <f t="shared" si="58"/>
        <v>45763</v>
      </c>
      <c r="F65" s="67">
        <f t="shared" si="58"/>
        <v>45764</v>
      </c>
      <c r="G65" s="67">
        <f t="shared" si="58"/>
        <v>45765</v>
      </c>
      <c r="H65" s="67">
        <f t="shared" si="58"/>
        <v>45766</v>
      </c>
      <c r="I65" s="59"/>
      <c r="K65" s="69">
        <f t="shared" ref="K65" si="59">IFERROR(IF(MOD(DAY(B65),7)=0,QUOTIENT(DAY(B65),7),QUOTIENT(DAY(B65),7)+1),"")</f>
        <v>2</v>
      </c>
      <c r="L65" s="69">
        <f t="shared" ref="L65" si="60">IFERROR(IF(MOD(DAY(C65),7)=0,QUOTIENT(DAY(C65),7),QUOTIENT(DAY(C65),7)+1),"")</f>
        <v>2</v>
      </c>
      <c r="M65" s="69">
        <f t="shared" ref="M65" si="61">IFERROR(IF(MOD(DAY(D65),7)=0,QUOTIENT(DAY(D65),7),QUOTIENT(DAY(D65),7)+1),"")</f>
        <v>3</v>
      </c>
      <c r="N65" s="69">
        <f t="shared" ref="N65" si="62">IFERROR(IF(MOD(DAY(E65),7)=0,QUOTIENT(DAY(E65),7),QUOTIENT(DAY(E65),7)+1),"")</f>
        <v>3</v>
      </c>
      <c r="O65" s="69">
        <f t="shared" ref="O65" si="63">IFERROR(IF(MOD(DAY(F65),7)=0,QUOTIENT(DAY(F65),7),QUOTIENT(DAY(F65),7)+1),"")</f>
        <v>3</v>
      </c>
      <c r="P65" s="69">
        <f t="shared" ref="P65" si="64">IFERROR(IF(MOD(DAY(G65),7)=0,QUOTIENT(DAY(G65),7),QUOTIENT(DAY(G65),7)+1),"")</f>
        <v>3</v>
      </c>
      <c r="Q65" s="69">
        <f t="shared" ref="Q65" si="65">IFERROR(IF(MOD(DAY(H65),7)=0,QUOTIENT(DAY(H65),7),QUOTIENT(DAY(H65),7)+1),"")</f>
        <v>3</v>
      </c>
    </row>
    <row r="66" spans="1:17" ht="33.75" customHeight="1" thickBot="1">
      <c r="A66" s="59"/>
      <c r="B66" s="71" t="str">
        <f t="shared" ref="B66" si="66">K66</f>
        <v/>
      </c>
      <c r="C66" s="71" t="str">
        <f t="shared" ref="C66" si="67">L66</f>
        <v>紙・衣</v>
      </c>
      <c r="D66" s="71" t="str">
        <f t="shared" ref="D66" si="68">M66</f>
        <v/>
      </c>
      <c r="E66" s="71" t="str">
        <f t="shared" ref="E66" si="69">N66</f>
        <v>燃</v>
      </c>
      <c r="F66" s="71" t="str">
        <f t="shared" ref="F66" si="70">O66</f>
        <v>び</v>
      </c>
      <c r="G66" s="71" t="str">
        <f t="shared" ref="G66" si="71">P66</f>
        <v/>
      </c>
      <c r="H66" s="71" t="str">
        <f t="shared" ref="H66" si="72">Q66</f>
        <v>燃</v>
      </c>
      <c r="I66" s="59"/>
      <c r="K66" s="73" t="str">
        <f>IF(B65="","",
IF(IFERROR(INDEX($C$1:$H$2,1,MATCH(1,$C$2:$H$2,0)), "")=$G$1,
    IFERROR( IF(WEEKDAY(B65,1)=$H$2, IF(K65=$G$3,$G$1,""),""),""),
  IFERROR(INDEX($C$1:$H$2,1,MATCH(1,$C$2:$H$2,0)),"")
))</f>
        <v/>
      </c>
      <c r="L66" s="73" t="str">
        <f>IF(C65="","",
IF(IFERROR(INDEX($C$1:$H$2,1,MATCH(2,$C$2:$H$2,0)),"")=$G$1,
IFERROR(IF(WEEKDAY(C65,1)=$H$2,IF(L65=$G$3,$G$1,""),""),""),
IFERROR(INDEX($C$1:$H$2,1,MATCH(2,$C$2:$H$2,0)),"")
))</f>
        <v>紙・衣</v>
      </c>
      <c r="M66" s="73" t="str">
        <f>IF(D65="","",
IF(IFERROR(INDEX($C$1:$H$2,1,MATCH(3,$C$2:$H$2,0)),"")=$G$1,
IFERROR(IF(WEEKDAY(D65,1)=$H$2,IF(M65=$G$3,$G$1,""),""),""),
IFERROR(INDEX($C$1:$H$2,1,MATCH(3,$C$2:$H$2,0)),"")
))</f>
        <v/>
      </c>
      <c r="N66" s="73" t="str">
        <f>IF(E65="","",
IF(IFERROR(INDEX($C$1:$H$2,1,MATCH(4,$C$2:$H$2,0)),"")=$G$1,
IFERROR(IF(WEEKDAY(E65,1)=$H$2,IF(N65=$G$3,$G$1,""),""),""),
IFERROR(INDEX($C$1:$H$2,1,MATCH(4,$C$2:$H$2,0)),"")
))</f>
        <v>燃</v>
      </c>
      <c r="O66" s="73" t="str">
        <f>IF(F65="","",
IF(IFERROR(INDEX($C$1:$H$2,1,MATCH(5,$C$2:$H$2,0)),"")=$G$1,
IFERROR(IF(WEEKDAY(F65,1)=$H$2,IF(O65=$G$3,$G$1,""),""),""),
IFERROR(INDEX($C$1:$H$2,1,MATCH(5,$C$2:$H$2,0)),"")
))</f>
        <v>び</v>
      </c>
      <c r="P66" s="73" t="str">
        <f>IF(G65="","",
IF(IFERROR(INDEX($C$1:$H$2,1,MATCH(6,$C$2:$H$2,0)),"")=$G$1,
IFERROR(IF(WEEKDAY(G65,1)=$H$2,IF(P65=$G$3,$G$1,""),""),""),
IFERROR(INDEX($C$1:$H$2,1,MATCH(6,$C$2:$H$2,0)),"")
))</f>
        <v/>
      </c>
      <c r="Q66" s="73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customHeight="1">
      <c r="A67" s="59"/>
      <c r="B67" s="67">
        <f>B65+7</f>
        <v>45767</v>
      </c>
      <c r="C67" s="67">
        <f t="shared" ref="C67:H67" si="73">C65+7</f>
        <v>45768</v>
      </c>
      <c r="D67" s="67">
        <f t="shared" si="73"/>
        <v>45769</v>
      </c>
      <c r="E67" s="67">
        <f t="shared" si="73"/>
        <v>45770</v>
      </c>
      <c r="F67" s="67">
        <f t="shared" si="73"/>
        <v>45771</v>
      </c>
      <c r="G67" s="67">
        <f t="shared" si="73"/>
        <v>45772</v>
      </c>
      <c r="H67" s="67">
        <f t="shared" si="73"/>
        <v>45773</v>
      </c>
      <c r="I67" s="59"/>
      <c r="K67" s="69">
        <f t="shared" ref="K67" si="74">IFERROR(IF(MOD(DAY(B67),7)=0,QUOTIENT(DAY(B67),7),QUOTIENT(DAY(B67),7)+1),"")</f>
        <v>3</v>
      </c>
      <c r="L67" s="69">
        <f t="shared" ref="L67" si="75">IFERROR(IF(MOD(DAY(C67),7)=0,QUOTIENT(DAY(C67),7),QUOTIENT(DAY(C67),7)+1),"")</f>
        <v>3</v>
      </c>
      <c r="M67" s="69">
        <f t="shared" ref="M67" si="76">IFERROR(IF(MOD(DAY(D67),7)=0,QUOTIENT(DAY(D67),7),QUOTIENT(DAY(D67),7)+1),"")</f>
        <v>4</v>
      </c>
      <c r="N67" s="69">
        <f t="shared" ref="N67" si="77">IFERROR(IF(MOD(DAY(E67),7)=0,QUOTIENT(DAY(E67),7),QUOTIENT(DAY(E67),7)+1),"")</f>
        <v>4</v>
      </c>
      <c r="O67" s="69">
        <f t="shared" ref="O67" si="78">IFERROR(IF(MOD(DAY(F67),7)=0,QUOTIENT(DAY(F67),7),QUOTIENT(DAY(F67),7)+1),"")</f>
        <v>4</v>
      </c>
      <c r="P67" s="69">
        <f t="shared" ref="P67" si="79">IFERROR(IF(MOD(DAY(G67),7)=0,QUOTIENT(DAY(G67),7),QUOTIENT(DAY(G67),7)+1),"")</f>
        <v>4</v>
      </c>
      <c r="Q67" s="69">
        <f t="shared" ref="Q67" si="80">IFERROR(IF(MOD(DAY(H67),7)=0,QUOTIENT(DAY(H67),7),QUOTIENT(DAY(H67),7)+1),"")</f>
        <v>4</v>
      </c>
    </row>
    <row r="68" spans="1:17" ht="33.75" customHeight="1" thickBot="1">
      <c r="A68" s="59"/>
      <c r="B68" s="71" t="str">
        <f t="shared" ref="B68" si="81">K68</f>
        <v/>
      </c>
      <c r="C68" s="71" t="str">
        <f t="shared" ref="C68" si="82">L68</f>
        <v>紙・衣</v>
      </c>
      <c r="D68" s="71" t="str">
        <f t="shared" ref="D68" si="83">M68</f>
        <v/>
      </c>
      <c r="E68" s="71" t="str">
        <f t="shared" ref="E68" si="84">N68</f>
        <v>燃</v>
      </c>
      <c r="F68" s="71" t="str">
        <f t="shared" ref="F68" si="85">O68</f>
        <v>び</v>
      </c>
      <c r="G68" s="71" t="str">
        <f t="shared" ref="G68" si="86">P68</f>
        <v/>
      </c>
      <c r="H68" s="71" t="str">
        <f t="shared" ref="H68" si="87">Q68</f>
        <v>燃</v>
      </c>
      <c r="I68" s="59"/>
      <c r="K68" s="73" t="str">
        <f>IF(B67="","",
IF(IFERROR(INDEX($C$1:$H$2,1,MATCH(1,$C$2:$H$2,0)), "")=$G$1,
    IFERROR( IF(WEEKDAY(B67,1)=$H$2, IF(K67=$G$3,$G$1,""),""),""),
  IFERROR(INDEX($C$1:$H$2,1,MATCH(1,$C$2:$H$2,0)),"")
))</f>
        <v/>
      </c>
      <c r="L68" s="73" t="str">
        <f>IF(C67="","",
IF(IFERROR(INDEX($C$1:$H$2,1,MATCH(2,$C$2:$H$2,0)),"")=$G$1,
IFERROR(IF(WEEKDAY(C67,1)=$H$2,IF(L67=$G$3,$G$1,""),""),""),
IFERROR(INDEX($C$1:$H$2,1,MATCH(2,$C$2:$H$2,0)),"")
))</f>
        <v>紙・衣</v>
      </c>
      <c r="M68" s="73" t="str">
        <f>IF(D67="","",
IF(IFERROR(INDEX($C$1:$H$2,1,MATCH(3,$C$2:$H$2,0)),"")=$G$1,
IFERROR(IF(WEEKDAY(D67,1)=$H$2,IF(M67=$G$3,$G$1,""),""),""),
IFERROR(INDEX($C$1:$H$2,1,MATCH(3,$C$2:$H$2,0)),"")
))</f>
        <v/>
      </c>
      <c r="N68" s="73" t="str">
        <f>IF(E67="","",
IF(IFERROR(INDEX($C$1:$H$2,1,MATCH(4,$C$2:$H$2,0)),"")=$G$1,
IFERROR(IF(WEEKDAY(E67,1)=$H$2,IF(N67=$G$3,$G$1,""),""),""),
IFERROR(INDEX($C$1:$H$2,1,MATCH(4,$C$2:$H$2,0)),"")
))</f>
        <v>燃</v>
      </c>
      <c r="O68" s="73" t="str">
        <f>IF(F67="","",
IF(IFERROR(INDEX($C$1:$H$2,1,MATCH(5,$C$2:$H$2,0)),"")=$G$1,
IFERROR(IF(WEEKDAY(F67,1)=$H$2,IF(O67=$G$3,$G$1,""),""),""),
IFERROR(INDEX($C$1:$H$2,1,MATCH(5,$C$2:$H$2,0)),"")
))</f>
        <v>び</v>
      </c>
      <c r="P68" s="73" t="str">
        <f>IF(G67="","",
IF(IFERROR(INDEX($C$1:$H$2,1,MATCH(6,$C$2:$H$2,0)),"")=$G$1,
IFERROR(IF(WEEKDAY(G67,1)=$H$2,IF(P67=$G$3,$G$1,""),""),""),
IFERROR(INDEX($C$1:$H$2,1,MATCH(6,$C$2:$H$2,0)),"")
))</f>
        <v/>
      </c>
      <c r="Q68" s="73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customHeight="1">
      <c r="A69" s="59"/>
      <c r="B69" s="67">
        <f>IFERROR(IF(B67+7&lt;DATE(L47,L48+1,1),B67+7,""),"")</f>
        <v>45774</v>
      </c>
      <c r="C69" s="67">
        <f>IFERROR(IF(C67+7&lt;DATE(L47,L48+1,1),C67+7,""),"")</f>
        <v>45775</v>
      </c>
      <c r="D69" s="67">
        <f>IFERROR(IF(D67+7&lt;DATE(L47,L48+1,1),D67+7,""),"")</f>
        <v>45776</v>
      </c>
      <c r="E69" s="67">
        <f>IFERROR(IF(E67+7&lt;DATE(L47,L48+1,1),E67+7,""),"")</f>
        <v>45777</v>
      </c>
      <c r="F69" s="67" t="str">
        <f>IFERROR(IF(F67+7&lt;DATE(L47,L48+1,1),F67+7,""),"")</f>
        <v/>
      </c>
      <c r="G69" s="67" t="str">
        <f>IFERROR(IF(G67+7&lt;DATE(L47,L48+1,1),G67+7,""),"")</f>
        <v/>
      </c>
      <c r="H69" s="67" t="str">
        <f>IFERROR(IF(H67+7&lt;DATE(L47,L48+1,1),H67+7,""),"")</f>
        <v/>
      </c>
      <c r="I69" s="59"/>
      <c r="K69" s="69">
        <f>IFERROR(IF(MOD(DAY(B69),7)=0,QUOTIENT(DAY(B69),7),QUOTIENT(DAY(B69),7)+1),"")</f>
        <v>4</v>
      </c>
      <c r="L69" s="69">
        <f>IFERROR(IF(MOD(DAY(C69),7)=0,QUOTIENT(DAY(C69),7),QUOTIENT(DAY(C69),7)+1),"")</f>
        <v>4</v>
      </c>
      <c r="M69" s="69">
        <f t="shared" ref="M69" si="88">IFERROR(IF(MOD(DAY(D69),7)=0,QUOTIENT(DAY(D69),7),QUOTIENT(DAY(D69),7)+1),"")</f>
        <v>5</v>
      </c>
      <c r="N69" s="69">
        <f t="shared" ref="N69" si="89">IFERROR(IF(MOD(DAY(E69),7)=0,QUOTIENT(DAY(E69),7),QUOTIENT(DAY(E69),7)+1),"")</f>
        <v>5</v>
      </c>
      <c r="O69" s="69" t="str">
        <f t="shared" ref="O69" si="90">IFERROR(IF(MOD(DAY(F69),7)=0,QUOTIENT(DAY(F69),7),QUOTIENT(DAY(F69),7)+1),"")</f>
        <v/>
      </c>
      <c r="P69" s="69" t="str">
        <f t="shared" ref="P69" si="91">IFERROR(IF(MOD(DAY(G69),7)=0,QUOTIENT(DAY(G69),7),QUOTIENT(DAY(G69),7)+1),"")</f>
        <v/>
      </c>
      <c r="Q69" s="69" t="str">
        <f t="shared" ref="Q69" si="92">IFERROR(IF(MOD(DAY(H69),7)=0,QUOTIENT(DAY(H69),7),QUOTIENT(DAY(H69),7)+1),"")</f>
        <v/>
      </c>
    </row>
    <row r="70" spans="1:17" ht="33.75" customHeight="1" thickBot="1">
      <c r="A70" s="59"/>
      <c r="B70" s="71" t="str">
        <f t="shared" ref="B70" si="93">K70</f>
        <v/>
      </c>
      <c r="C70" s="71" t="str">
        <f t="shared" ref="C70" si="94">L70</f>
        <v>紙・衣</v>
      </c>
      <c r="D70" s="71" t="str">
        <f t="shared" ref="D70" si="95">M70</f>
        <v/>
      </c>
      <c r="E70" s="71" t="str">
        <f t="shared" ref="E70" si="96">N70</f>
        <v>燃</v>
      </c>
      <c r="F70" s="71" t="str">
        <f t="shared" ref="F70" si="97">O70</f>
        <v/>
      </c>
      <c r="G70" s="71" t="str">
        <f t="shared" ref="G70" si="98">P70</f>
        <v/>
      </c>
      <c r="H70" s="71" t="str">
        <f t="shared" ref="H70" si="99">Q70</f>
        <v/>
      </c>
      <c r="I70" s="59"/>
      <c r="K70" s="73" t="str">
        <f>IF(B69="","",
IF(IFERROR(INDEX($C$1:$H$2,1,MATCH(1,$C$2:$H$2,0)), "")=$G$1,
    IFERROR( IF(WEEKDAY(B69,1)=$H$2, IF(K69=$G$3,$G$1,""),""),""),
  IFERROR(INDEX($C$1:$H$2,1,MATCH(1,$C$2:$H$2,0)),"")
))</f>
        <v/>
      </c>
      <c r="L70" s="73" t="str">
        <f>IF(C69="","",
IF(IFERROR(INDEX($C$1:$H$2,1,MATCH(2,$C$2:$H$2,0)),"")=$G$1,
IFERROR(IF(WEEKDAY(C69,1)=$H$2,IF(L69=$G$3,$G$1,""),""),""),
IFERROR(INDEX($C$1:$H$2,1,MATCH(2,$C$2:$H$2,0)),"")
))</f>
        <v>紙・衣</v>
      </c>
      <c r="M70" s="73" t="str">
        <f>IF(D69="","",
IF(IFERROR(INDEX($C$1:$H$2,1,MATCH(3,$C$2:$H$2,0)),"")=$G$1,
IFERROR(IF(WEEKDAY(D69,1)=$H$2,IF(M69=$G$3,$G$1,""),""),""),
IFERROR(INDEX($C$1:$H$2,1,MATCH(3,$C$2:$H$2,0)),"")
))</f>
        <v/>
      </c>
      <c r="N70" s="73" t="str">
        <f>IF(E69="","",
IF(IFERROR(INDEX($C$1:$H$2,1,MATCH(4,$C$2:$H$2,0)),"")=$G$1,
IFERROR(IF(WEEKDAY(E69,1)=$H$2,IF(N69=$G$3,$G$1,""),""),""),
IFERROR(INDEX($C$1:$H$2,1,MATCH(4,$C$2:$H$2,0)),"")
))</f>
        <v>燃</v>
      </c>
      <c r="O70" s="73" t="str">
        <f>IF(F69="","",
IF(IFERROR(INDEX($C$1:$H$2,1,MATCH(5,$C$2:$H$2,0)),"")=$G$1,
IFERROR(IF(WEEKDAY(F69,1)=$H$2,IF(O69=$G$3,$G$1,""),""),""),
IFERROR(INDEX($C$1:$H$2,1,MATCH(5,$C$2:$H$2,0)),"")
))</f>
        <v/>
      </c>
      <c r="P70" s="73" t="str">
        <f>IF(G69="","",
IF(IFERROR(INDEX($C$1:$H$2,1,MATCH(6,$C$2:$H$2,0)),"")=$G$1,
IFERROR(IF(WEEKDAY(G69,1)=$H$2,IF(P69=$G$3,$G$1,""),""),""),
IFERROR(INDEX($C$1:$H$2,1,MATCH(6,$C$2:$H$2,0)),"")
))</f>
        <v/>
      </c>
      <c r="Q70" s="73" t="str">
        <f>IF(H69="","",
IF(IFERROR(INDEX($C$1:$H$2,1,MATCH(7,$C$2:$H$2,0)),"")=$G$1,
IFERROR(IF(WEEKDAY(H69,1)=$H$2,IF(Q69=$G$3,$G$1,""),""),""),
IFERROR(INDEX($C$1:$H$2,1,MATCH(7,$C$2:$H$2,0)),"")
))</f>
        <v/>
      </c>
    </row>
    <row r="71" spans="1:17" ht="33.75" customHeight="1">
      <c r="A71" s="59"/>
      <c r="B71" s="67" t="str">
        <f>IFERROR(IF(B69+7&lt;DATE(L47,L48+1,1),B69+7,""),"")</f>
        <v/>
      </c>
      <c r="C71" s="67" t="str">
        <f>IFERROR(IF(C69+7&lt;DATE(L47,L48+1,1),C69+7,""),"")</f>
        <v/>
      </c>
      <c r="D71" s="67"/>
      <c r="E71" s="67"/>
      <c r="F71" s="67"/>
      <c r="G71" s="67"/>
      <c r="H71" s="67"/>
      <c r="I71" s="59"/>
      <c r="K71" s="69" t="str">
        <f>IFERROR(IF(MOD(DAY(B71),7)=0,QUOTIENT(DAY(B71),7),QUOTIENT(DAY(B71),7)+1),"")</f>
        <v/>
      </c>
      <c r="L71" s="69" t="str">
        <f>IFERROR(IF(MOD(DAY(C71),7)=0,QUOTIENT(DAY(C71),7),QUOTIENT(DAY(C71),7)+1),"")</f>
        <v/>
      </c>
      <c r="M71" s="69"/>
      <c r="N71" s="69"/>
      <c r="O71" s="69"/>
      <c r="P71" s="69"/>
      <c r="Q71" s="69"/>
    </row>
    <row r="72" spans="1:17" ht="33.75" customHeight="1" thickBot="1">
      <c r="A72" s="59"/>
      <c r="B72" s="71" t="str">
        <f t="shared" ref="B72" si="100">K72</f>
        <v/>
      </c>
      <c r="C72" s="71" t="str">
        <f t="shared" ref="C72" si="101">L72</f>
        <v/>
      </c>
      <c r="D72" s="71" t="str">
        <f>IF(D71="","",IFERROR(INDEX($C$1:$H$2,1,MATCH(3,$C$2:$H$2,0)),""))</f>
        <v/>
      </c>
      <c r="E72" s="71" t="str">
        <f>IF(E71="","",IFERROR(INDEX($C$1:$H$2,1,MATCH(4,$C$2:$H$2,0)),""))</f>
        <v/>
      </c>
      <c r="F72" s="71" t="str">
        <f>IF(F71="","",IFERROR(INDEX($C$1:$H$2,1,MATCH(5,$C$2:$H$2,0)),""))</f>
        <v/>
      </c>
      <c r="G72" s="71" t="str">
        <f>IF(G71="","",IFERROR(INDEX($C$1:$H$2,1,MATCH(6,$C$2:$H$2,0)),""))</f>
        <v/>
      </c>
      <c r="H72" s="71" t="str">
        <f>IF(H71="","",IFERROR(INDEX($C$1:$H$2,1,MATCH(7,$C$2:$H$2,0)),""))</f>
        <v/>
      </c>
      <c r="I72" s="59"/>
      <c r="K72" s="73" t="str">
        <f>IF(B71="","",
IF(IFERROR(INDEX($C$1:$H$2,1,MATCH(1,$C$2:$H$2,0)), "")=$G$1,
    IFERROR( IF(WEEKDAY(B71,1)=$H$2, IF(K71=$G$3,$G$1,""),""),""),
  IFERROR(INDEX($C$1:$H$2,1,MATCH(1,$C$2:$H$2,0)),"")
))</f>
        <v/>
      </c>
      <c r="L72" s="73" t="str">
        <f>IF(C71="","",
IF(IFERROR(INDEX($C$1:$H$2,1,MATCH(2,$C$2:$H$2,0)),"")=$G$1,
IFERROR(IF(WEEKDAY(C71,1)=$H$2,IF(L71=$G$3,$G$1,""),""),""),
IFERROR(INDEX($C$1:$H$2,1,MATCH(2,$C$2:$H$2,0)),"")
))</f>
        <v/>
      </c>
      <c r="M72" s="73"/>
      <c r="N72" s="73"/>
      <c r="O72" s="73"/>
      <c r="P72" s="73"/>
      <c r="Q72" s="73"/>
    </row>
    <row r="73" spans="1:17">
      <c r="A73" s="59"/>
      <c r="B73" s="61"/>
      <c r="C73" s="61"/>
      <c r="D73" s="61"/>
      <c r="E73" s="61"/>
      <c r="F73" s="61"/>
      <c r="G73" s="61"/>
      <c r="H73" s="61"/>
      <c r="I73" s="59"/>
    </row>
    <row r="74" spans="1:17">
      <c r="A74" s="59"/>
      <c r="B74" s="59"/>
      <c r="C74" s="116" t="s">
        <v>71</v>
      </c>
      <c r="D74" s="117" t="s">
        <v>72</v>
      </c>
      <c r="E74" s="117"/>
      <c r="F74" s="117"/>
      <c r="G74" s="117"/>
      <c r="H74" s="117"/>
      <c r="I74" s="59"/>
    </row>
    <row r="75" spans="1:17">
      <c r="A75" s="59"/>
      <c r="B75" s="59"/>
      <c r="C75" s="116"/>
      <c r="D75" s="117"/>
      <c r="E75" s="117"/>
      <c r="F75" s="117"/>
      <c r="G75" s="117"/>
      <c r="H75" s="117"/>
      <c r="I75" s="59"/>
    </row>
    <row r="76" spans="1:17">
      <c r="A76" s="59"/>
      <c r="B76" s="59"/>
      <c r="C76" s="118" t="s">
        <v>73</v>
      </c>
      <c r="D76" s="117" t="s">
        <v>74</v>
      </c>
      <c r="E76" s="117"/>
      <c r="F76" s="117"/>
      <c r="G76" s="117"/>
      <c r="H76" s="117"/>
      <c r="I76" s="59"/>
    </row>
    <row r="77" spans="1:17">
      <c r="A77" s="59"/>
      <c r="B77" s="59"/>
      <c r="C77" s="118"/>
      <c r="D77" s="117"/>
      <c r="E77" s="117"/>
      <c r="F77" s="117"/>
      <c r="G77" s="117"/>
      <c r="H77" s="117"/>
      <c r="I77" s="59"/>
    </row>
    <row r="78" spans="1:17">
      <c r="A78" s="59"/>
      <c r="B78" s="59"/>
      <c r="C78" s="119" t="s">
        <v>75</v>
      </c>
      <c r="D78" s="120" t="s">
        <v>76</v>
      </c>
      <c r="E78" s="120"/>
      <c r="F78" s="120"/>
      <c r="G78" s="120"/>
      <c r="H78" s="120"/>
      <c r="I78" s="59"/>
    </row>
    <row r="79" spans="1:17">
      <c r="A79" s="59"/>
      <c r="B79" s="59"/>
      <c r="C79" s="119"/>
      <c r="D79" s="120"/>
      <c r="E79" s="120"/>
      <c r="F79" s="120"/>
      <c r="G79" s="120"/>
      <c r="H79" s="120"/>
      <c r="I79" s="59"/>
    </row>
    <row r="80" spans="1:17">
      <c r="A80" s="59"/>
      <c r="B80" s="59"/>
      <c r="C80" s="121" t="s">
        <v>77</v>
      </c>
      <c r="D80" s="117" t="s">
        <v>78</v>
      </c>
      <c r="E80" s="117"/>
      <c r="F80" s="117"/>
      <c r="G80" s="117"/>
      <c r="H80" s="117"/>
      <c r="I80" s="59"/>
    </row>
    <row r="81" spans="1:12">
      <c r="A81" s="59"/>
      <c r="B81" s="59"/>
      <c r="C81" s="121"/>
      <c r="D81" s="117"/>
      <c r="E81" s="117"/>
      <c r="F81" s="117"/>
      <c r="G81" s="117"/>
      <c r="H81" s="117"/>
      <c r="I81" s="59"/>
    </row>
    <row r="82" spans="1:12" ht="13.5" customHeight="1">
      <c r="A82" s="59"/>
      <c r="B82" s="61"/>
      <c r="C82" s="122" t="s">
        <v>106</v>
      </c>
      <c r="D82" s="122"/>
      <c r="E82" s="122"/>
      <c r="F82" s="122"/>
      <c r="G82" s="122"/>
      <c r="H82" s="122"/>
      <c r="I82" s="59"/>
    </row>
    <row r="83" spans="1:12" ht="20.25" customHeight="1">
      <c r="A83" s="59"/>
      <c r="B83" s="81"/>
      <c r="C83" s="122"/>
      <c r="D83" s="122"/>
      <c r="E83" s="122"/>
      <c r="F83" s="122"/>
      <c r="G83" s="122"/>
      <c r="H83" s="122"/>
      <c r="I83" s="59"/>
    </row>
    <row r="84" spans="1:12" ht="17.25">
      <c r="A84" s="59"/>
      <c r="B84" s="123"/>
      <c r="C84" s="123"/>
      <c r="D84" s="123"/>
      <c r="E84" s="123"/>
      <c r="F84" s="123"/>
      <c r="G84" s="123"/>
      <c r="H84" s="123"/>
      <c r="I84" s="59"/>
    </row>
    <row r="85" spans="1:12" ht="18">
      <c r="A85" s="59"/>
      <c r="B85" s="96" t="s">
        <v>105</v>
      </c>
      <c r="C85" s="96"/>
      <c r="D85" s="96"/>
      <c r="E85" s="96"/>
      <c r="F85" s="96"/>
      <c r="G85" s="96"/>
      <c r="H85" s="96"/>
      <c r="I85" s="59"/>
    </row>
    <row r="86" spans="1:12" ht="18">
      <c r="A86" s="59"/>
      <c r="B86" s="96" t="s">
        <v>108</v>
      </c>
      <c r="C86" s="96"/>
      <c r="D86" s="96"/>
      <c r="E86" s="96"/>
      <c r="F86" s="96"/>
      <c r="G86" s="96"/>
      <c r="H86" s="96"/>
      <c r="I86" s="59"/>
    </row>
    <row r="87" spans="1:12">
      <c r="A87" s="59"/>
      <c r="B87" s="97"/>
      <c r="C87" s="97"/>
      <c r="D87" s="97"/>
      <c r="E87" s="97"/>
      <c r="F87" s="97"/>
      <c r="G87" s="97"/>
      <c r="H87" s="97"/>
      <c r="I87" s="59"/>
    </row>
    <row r="88" spans="1:12" ht="7.5" customHeight="1">
      <c r="A88" s="59"/>
      <c r="B88" s="59"/>
      <c r="C88" s="59"/>
      <c r="D88" s="59"/>
      <c r="E88" s="59"/>
      <c r="F88" s="59"/>
      <c r="G88" s="59"/>
      <c r="H88" s="59"/>
      <c r="I88" s="59"/>
    </row>
    <row r="89" spans="1:12" ht="13.5" customHeight="1">
      <c r="A89" s="59"/>
      <c r="B89" s="98" t="s">
        <v>82</v>
      </c>
      <c r="C89" s="98"/>
      <c r="D89" s="98"/>
      <c r="E89" s="98"/>
      <c r="F89" s="98"/>
      <c r="G89" s="98"/>
      <c r="H89" s="98"/>
      <c r="I89" s="59"/>
      <c r="K89" s="57">
        <f>DATE(L47,L48+1,1)</f>
        <v>45778</v>
      </c>
      <c r="L89" s="54">
        <f>YEAR(K89)</f>
        <v>2025</v>
      </c>
    </row>
    <row r="90" spans="1:12" ht="13.5" customHeight="1">
      <c r="A90" s="59"/>
      <c r="B90" s="98"/>
      <c r="C90" s="98"/>
      <c r="D90" s="98"/>
      <c r="E90" s="98"/>
      <c r="F90" s="98"/>
      <c r="G90" s="98"/>
      <c r="H90" s="98"/>
      <c r="I90" s="59"/>
      <c r="L90" s="54">
        <f>MONTH(K89)</f>
        <v>5</v>
      </c>
    </row>
    <row r="91" spans="1:12" ht="13.5" customHeight="1">
      <c r="A91" s="59"/>
      <c r="B91" s="98"/>
      <c r="C91" s="98"/>
      <c r="D91" s="98"/>
      <c r="E91" s="98"/>
      <c r="F91" s="98"/>
      <c r="G91" s="98"/>
      <c r="H91" s="98"/>
      <c r="I91" s="59"/>
    </row>
    <row r="92" spans="1:12" ht="7.5" customHeight="1" thickBot="1">
      <c r="A92" s="59"/>
      <c r="B92" s="82"/>
      <c r="C92" s="82"/>
      <c r="D92" s="82"/>
      <c r="E92" s="82"/>
      <c r="F92" s="82"/>
      <c r="G92" s="82"/>
      <c r="H92" s="82"/>
      <c r="I92" s="59"/>
    </row>
    <row r="93" spans="1:12" ht="14.25" thickTop="1">
      <c r="A93" s="59"/>
      <c r="B93" s="61"/>
      <c r="C93" s="59"/>
      <c r="D93" s="59"/>
      <c r="E93" s="59"/>
      <c r="F93" s="59"/>
      <c r="G93" s="99" t="str">
        <f>$B$1</f>
        <v>地区２２</v>
      </c>
      <c r="H93" s="100"/>
      <c r="I93" s="59"/>
    </row>
    <row r="94" spans="1:12" ht="14.25" thickBot="1">
      <c r="A94" s="59"/>
      <c r="B94" s="59"/>
      <c r="C94" s="59"/>
      <c r="D94" s="59"/>
      <c r="E94" s="59"/>
      <c r="F94" s="59"/>
      <c r="G94" s="101"/>
      <c r="H94" s="102"/>
      <c r="I94" s="59"/>
    </row>
    <row r="95" spans="1:12" ht="15.75" customHeight="1" thickTop="1">
      <c r="A95" s="103">
        <f>K89</f>
        <v>45778</v>
      </c>
      <c r="B95" s="103"/>
      <c r="C95" s="104">
        <f>L89</f>
        <v>2025</v>
      </c>
      <c r="D95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95" s="106"/>
      <c r="F95" s="106"/>
      <c r="G95" s="106"/>
      <c r="H95" s="107"/>
      <c r="I95" s="59"/>
    </row>
    <row r="96" spans="1:12" ht="15.75" customHeight="1">
      <c r="A96" s="103"/>
      <c r="B96" s="103"/>
      <c r="C96" s="104"/>
      <c r="D96" s="108"/>
      <c r="E96" s="109"/>
      <c r="F96" s="109"/>
      <c r="G96" s="109"/>
      <c r="H96" s="110"/>
      <c r="I96" s="59"/>
    </row>
    <row r="97" spans="1:17" ht="15.75" customHeight="1">
      <c r="A97" s="59"/>
      <c r="B97" s="114" t="str">
        <f>DBCS(L90)</f>
        <v>５</v>
      </c>
      <c r="C97" s="115" t="s">
        <v>19</v>
      </c>
      <c r="D97" s="108"/>
      <c r="E97" s="109"/>
      <c r="F97" s="109"/>
      <c r="G97" s="109"/>
      <c r="H97" s="110"/>
      <c r="I97" s="59"/>
    </row>
    <row r="98" spans="1:17" ht="15.75" customHeight="1">
      <c r="A98" s="59"/>
      <c r="B98" s="114"/>
      <c r="C98" s="115"/>
      <c r="D98" s="108"/>
      <c r="E98" s="109"/>
      <c r="F98" s="109"/>
      <c r="G98" s="109"/>
      <c r="H98" s="110"/>
      <c r="I98" s="59"/>
    </row>
    <row r="99" spans="1:17" ht="15.75" customHeight="1">
      <c r="A99" s="59"/>
      <c r="B99" s="114"/>
      <c r="C99" s="115"/>
      <c r="D99" s="108"/>
      <c r="E99" s="109"/>
      <c r="F99" s="109"/>
      <c r="G99" s="109"/>
      <c r="H99" s="110"/>
      <c r="I99" s="59"/>
      <c r="L99" s="62"/>
    </row>
    <row r="100" spans="1:17" ht="15.75" customHeight="1" thickBot="1">
      <c r="A100" s="59"/>
      <c r="B100" s="114"/>
      <c r="C100" s="115"/>
      <c r="D100" s="111"/>
      <c r="E100" s="112"/>
      <c r="F100" s="112"/>
      <c r="G100" s="112"/>
      <c r="H100" s="113"/>
      <c r="I100" s="59"/>
    </row>
    <row r="101" spans="1:17" ht="15" thickTop="1" thickBot="1">
      <c r="A101" s="59"/>
      <c r="B101" s="59"/>
      <c r="C101" s="59"/>
      <c r="D101" s="59"/>
      <c r="E101" s="59"/>
      <c r="F101" s="59"/>
      <c r="G101" s="59"/>
      <c r="H101" s="59"/>
      <c r="I101" s="59"/>
    </row>
    <row r="102" spans="1:17" ht="67.5" customHeight="1" thickBot="1">
      <c r="A102" s="59"/>
      <c r="B102" s="63" t="s">
        <v>0</v>
      </c>
      <c r="C102" s="64" t="s">
        <v>1</v>
      </c>
      <c r="D102" s="64" t="s">
        <v>2</v>
      </c>
      <c r="E102" s="64" t="s">
        <v>3</v>
      </c>
      <c r="F102" s="64" t="s">
        <v>4</v>
      </c>
      <c r="G102" s="64" t="s">
        <v>5</v>
      </c>
      <c r="H102" s="64" t="s">
        <v>6</v>
      </c>
      <c r="I102" s="59"/>
      <c r="K102" s="65" t="s">
        <v>25</v>
      </c>
      <c r="L102" s="65" t="s">
        <v>1</v>
      </c>
      <c r="M102" s="65" t="s">
        <v>2</v>
      </c>
      <c r="N102" s="65" t="s">
        <v>3</v>
      </c>
      <c r="O102" s="65" t="s">
        <v>4</v>
      </c>
      <c r="P102" s="65" t="s">
        <v>5</v>
      </c>
      <c r="Q102" s="65" t="s">
        <v>6</v>
      </c>
    </row>
    <row r="103" spans="1:17" s="70" customFormat="1" ht="33.75" customHeight="1">
      <c r="A103" s="66"/>
      <c r="B103" s="67" t="str">
        <f>IF(A95-(WEEKDAY(A95)-1)&lt;K89,"",A95-(WEEKDAY(A95)-1))</f>
        <v/>
      </c>
      <c r="C103" s="67" t="str">
        <f>IF(A95-(WEEKDAY(A95)-2)&lt;K89,"",A95-(WEEKDAY(A95)-2))</f>
        <v/>
      </c>
      <c r="D103" s="67" t="str">
        <f>IF(A95-(WEEKDAY(A95)-3)&lt;K89,"",A95-(WEEKDAY(A95)-3))</f>
        <v/>
      </c>
      <c r="E103" s="67" t="str">
        <f>IF(A95-(WEEKDAY(A95)-4)&lt;K89,"",A95-(WEEKDAY(A95)-4))</f>
        <v/>
      </c>
      <c r="F103" s="67">
        <f>IF(A95-(WEEKDAY(A95)-5)&lt;K89,"",A95-(WEEKDAY(A95)-5))</f>
        <v>45778</v>
      </c>
      <c r="G103" s="67">
        <f>IF(A95-(WEEKDAY(A95)-6)&lt;K89,"",A95-(WEEKDAY(A95)-6))</f>
        <v>45779</v>
      </c>
      <c r="H103" s="67">
        <f>IF(A95-(WEEKDAY(A95)-7)&lt;K89,"",A95-(WEEKDAY(A95)-7))</f>
        <v>45780</v>
      </c>
      <c r="I103" s="66"/>
      <c r="J103" s="68"/>
      <c r="K103" s="69" t="str">
        <f>IFERROR(IF(MOD(DAY(B103),7)=0,QUOTIENT(DAY(B103),7),QUOTIENT(DAY(B103),7)+1),"")</f>
        <v/>
      </c>
      <c r="L103" s="69" t="str">
        <f t="shared" ref="L103" si="102">IFERROR(IF(MOD(DAY(C103),7)=0,QUOTIENT(DAY(C103),7),QUOTIENT(DAY(C103),7)+1),"")</f>
        <v/>
      </c>
      <c r="M103" s="69" t="str">
        <f t="shared" ref="M103" si="103">IFERROR(IF(MOD(DAY(D103),7)=0,QUOTIENT(DAY(D103),7),QUOTIENT(DAY(D103),7)+1),"")</f>
        <v/>
      </c>
      <c r="N103" s="69" t="str">
        <f t="shared" ref="N103" si="104">IFERROR(IF(MOD(DAY(E103),7)=0,QUOTIENT(DAY(E103),7),QUOTIENT(DAY(E103),7)+1),"")</f>
        <v/>
      </c>
      <c r="O103" s="69">
        <f t="shared" ref="O103" si="105">IFERROR(IF(MOD(DAY(F103),7)=0,QUOTIENT(DAY(F103),7),QUOTIENT(DAY(F103),7)+1),"")</f>
        <v>1</v>
      </c>
      <c r="P103" s="69">
        <f t="shared" ref="P103" si="106">IFERROR(IF(MOD(DAY(G103),7)=0,QUOTIENT(DAY(G103),7),QUOTIENT(DAY(G103),7)+1),"")</f>
        <v>1</v>
      </c>
      <c r="Q103" s="69">
        <f t="shared" ref="Q103" si="107">IFERROR(IF(MOD(DAY(H103),7)=0,QUOTIENT(DAY(H103),7),QUOTIENT(DAY(H103),7)+1),"")</f>
        <v>1</v>
      </c>
    </row>
    <row r="104" spans="1:17" ht="33.75" customHeight="1" thickBot="1">
      <c r="A104" s="59"/>
      <c r="B104" s="71" t="str">
        <f>K104</f>
        <v/>
      </c>
      <c r="C104" s="71" t="str">
        <f t="shared" ref="C104" si="108">L104</f>
        <v/>
      </c>
      <c r="D104" s="71" t="str">
        <f t="shared" ref="D104" si="109">M104</f>
        <v/>
      </c>
      <c r="E104" s="71" t="str">
        <f t="shared" ref="E104" si="110">N104</f>
        <v/>
      </c>
      <c r="F104" s="71" t="str">
        <f t="shared" ref="F104" si="111">O104</f>
        <v>び</v>
      </c>
      <c r="G104" s="71" t="str">
        <f t="shared" ref="G104" si="112">P104</f>
        <v/>
      </c>
      <c r="H104" s="71" t="str">
        <f t="shared" ref="H104" si="113">Q104</f>
        <v>燃</v>
      </c>
      <c r="I104" s="59"/>
      <c r="J104" s="72"/>
      <c r="K104" s="73" t="str">
        <f>IF(B103="","",
IF(IFERROR(INDEX($C$1:$H$2,1,MATCH(1,$C$2:$H$2,0)), "")=$G$1,
    IFERROR( IF(WEEKDAY(B103,1)=$H$2, IF(K103=$G$3,$G$1,""),""),""),
  IFERROR(INDEX($C$1:$H$2,1,MATCH(1,$C$2:$H$2,0)),"")
))</f>
        <v/>
      </c>
      <c r="L104" s="73" t="str">
        <f>IF(C103="","",
IF(IFERROR(INDEX($C$1:$H$2,1,MATCH(2,$C$2:$H$2,0)),"")=$G$1,
IFERROR(IF(WEEKDAY(C103,1)=$H$2,IF(L103=$G$3,$G$1,""),""),""),
IFERROR(INDEX($C$1:$H$2,1,MATCH(2,$C$2:$H$2,0)),"")
))</f>
        <v/>
      </c>
      <c r="M104" s="73" t="str">
        <f>IF(D103="","",
IF(IFERROR(INDEX($C$1:$H$2,1,MATCH(3,$C$2:$H$2,0)),"")=$G$1,
IFERROR(IF(WEEKDAY(D103,1)=$H$2,IF(M103=$G$3,$G$1,""),""),""),
IFERROR(INDEX($C$1:$H$2,1,MATCH(3,$C$2:$H$2,0)),"")
))</f>
        <v/>
      </c>
      <c r="N104" s="73" t="str">
        <f>IF(E103="","",
IF(IFERROR(INDEX($C$1:$H$2,1,MATCH(4,$C$2:$H$2,0)),"")=$G$1,
IFERROR(IF(WEEKDAY(E103,1)=$H$2,IF(N103=$G$3,$G$1,""),""),""),
IFERROR(INDEX($C$1:$H$2,1,MATCH(4,$C$2:$H$2,0)),"")
))</f>
        <v/>
      </c>
      <c r="O104" s="73" t="str">
        <f>IF(F103="","",
IF(IFERROR(INDEX($C$1:$H$2,1,MATCH(5,$C$2:$H$2,0)),"")=$G$1,
IFERROR(IF(WEEKDAY(F103,1)=$H$2,IF(O103=$G$3,$G$1,""),""),""),
IFERROR(INDEX($C$1:$H$2,1,MATCH(5,$C$2:$H$2,0)),"")
))</f>
        <v>び</v>
      </c>
      <c r="P104" s="73" t="str">
        <f>IF(G103="","",
IF(IFERROR(INDEX($C$1:$H$2,1,MATCH(6,$C$2:$H$2,0)),"")=$G$1,
IFERROR(IF(WEEKDAY(G103,1)=$H$2,IF(P103=$G$3,$G$1,""),""),""),
IFERROR(INDEX($C$1:$H$2,1,MATCH(6,$C$2:$H$2,0)),"")
))</f>
        <v/>
      </c>
      <c r="Q104" s="73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customHeight="1">
      <c r="A105" s="59"/>
      <c r="B105" s="67">
        <f>H103+1</f>
        <v>45781</v>
      </c>
      <c r="C105" s="67">
        <f>B105+1</f>
        <v>45782</v>
      </c>
      <c r="D105" s="67">
        <f t="shared" ref="D105" si="114">C105+1</f>
        <v>45783</v>
      </c>
      <c r="E105" s="67">
        <f t="shared" ref="E105" si="115">D105+1</f>
        <v>45784</v>
      </c>
      <c r="F105" s="67">
        <f t="shared" ref="F105" si="116">E105+1</f>
        <v>45785</v>
      </c>
      <c r="G105" s="67">
        <f t="shared" ref="G105" si="117">F105+1</f>
        <v>45786</v>
      </c>
      <c r="H105" s="67">
        <f t="shared" ref="H105" si="118">G105+1</f>
        <v>45787</v>
      </c>
      <c r="I105" s="59"/>
      <c r="J105" s="72"/>
      <c r="K105" s="69">
        <f t="shared" ref="K105" si="119">IFERROR(IF(MOD(DAY(B105),7)=0,QUOTIENT(DAY(B105),7),QUOTIENT(DAY(B105),7)+1),"")</f>
        <v>1</v>
      </c>
      <c r="L105" s="69">
        <f t="shared" ref="L105" si="120">IFERROR(IF(MOD(DAY(C105),7)=0,QUOTIENT(DAY(C105),7),QUOTIENT(DAY(C105),7)+1),"")</f>
        <v>1</v>
      </c>
      <c r="M105" s="69">
        <f t="shared" ref="M105" si="121">IFERROR(IF(MOD(DAY(D105),7)=0,QUOTIENT(DAY(D105),7),QUOTIENT(DAY(D105),7)+1),"")</f>
        <v>1</v>
      </c>
      <c r="N105" s="69">
        <f t="shared" ref="N105" si="122">IFERROR(IF(MOD(DAY(E105),7)=0,QUOTIENT(DAY(E105),7),QUOTIENT(DAY(E105),7)+1),"")</f>
        <v>1</v>
      </c>
      <c r="O105" s="69">
        <f t="shared" ref="O105" si="123">IFERROR(IF(MOD(DAY(F105),7)=0,QUOTIENT(DAY(F105),7),QUOTIENT(DAY(F105),7)+1),"")</f>
        <v>2</v>
      </c>
      <c r="P105" s="69">
        <f t="shared" ref="P105" si="124">IFERROR(IF(MOD(DAY(G105),7)=0,QUOTIENT(DAY(G105),7),QUOTIENT(DAY(G105),7)+1),"")</f>
        <v>2</v>
      </c>
      <c r="Q105" s="69">
        <f t="shared" ref="Q105" si="125">IFERROR(IF(MOD(DAY(H105),7)=0,QUOTIENT(DAY(H105),7),QUOTIENT(DAY(H105),7)+1),"")</f>
        <v>2</v>
      </c>
    </row>
    <row r="106" spans="1:17" ht="33.75" customHeight="1" thickBot="1">
      <c r="A106" s="59"/>
      <c r="B106" s="71" t="str">
        <f t="shared" ref="B106" si="126">K106</f>
        <v/>
      </c>
      <c r="C106" s="71" t="str">
        <f t="shared" ref="C106" si="127">L106</f>
        <v>紙・衣</v>
      </c>
      <c r="D106" s="71" t="str">
        <f t="shared" ref="D106" si="128">M106</f>
        <v/>
      </c>
      <c r="E106" s="71" t="str">
        <f t="shared" ref="E106" si="129">N106</f>
        <v>燃</v>
      </c>
      <c r="F106" s="71" t="str">
        <f t="shared" ref="F106" si="130">O106</f>
        <v>び</v>
      </c>
      <c r="G106" s="71" t="str">
        <f t="shared" ref="G106" si="131">P106</f>
        <v/>
      </c>
      <c r="H106" s="71" t="str">
        <f t="shared" ref="H106" si="132">Q106</f>
        <v>燃</v>
      </c>
      <c r="I106" s="59"/>
      <c r="J106" s="72"/>
      <c r="K106" s="73" t="str">
        <f>IF(B105="","",
IF(IFERROR(INDEX($C$1:$H$2,1,MATCH(1,$C$2:$H$2,0)), "")=$G$1,
    IFERROR( IF(WEEKDAY(B105,1)=$H$2, IF(K105=$G$3,$G$1,""),""),""),
  IFERROR(INDEX($C$1:$H$2,1,MATCH(1,$C$2:$H$2,0)),"")
))</f>
        <v/>
      </c>
      <c r="L106" s="73" t="str">
        <f>IF(C105="","",
IF(IFERROR(INDEX($C$1:$H$2,1,MATCH(2,$C$2:$H$2,0)),"")=$G$1,
IFERROR(IF(WEEKDAY(C105,1)=$H$2,IF(L105=$G$3,$G$1,""),""),""),
IFERROR(INDEX($C$1:$H$2,1,MATCH(2,$C$2:$H$2,0)),"")
))</f>
        <v>紙・衣</v>
      </c>
      <c r="M106" s="73" t="str">
        <f>IF(D105="","",
IF(IFERROR(INDEX($C$1:$H$2,1,MATCH(3,$C$2:$H$2,0)),"")=$G$1,
IFERROR(IF(WEEKDAY(D105,1)=$H$2,IF(M105=$G$3,$G$1,""),""),""),
IFERROR(INDEX($C$1:$H$2,1,MATCH(3,$C$2:$H$2,0)),"")
))</f>
        <v/>
      </c>
      <c r="N106" s="73" t="str">
        <f>IF(E105="","",
IF(IFERROR(INDEX($C$1:$H$2,1,MATCH(4,$C$2:$H$2,0)),"")=$G$1,
IFERROR(IF(WEEKDAY(E105,1)=$H$2,IF(N105=$G$3,$G$1,""),""),""),
IFERROR(INDEX($C$1:$H$2,1,MATCH(4,$C$2:$H$2,0)),"")
))</f>
        <v>燃</v>
      </c>
      <c r="O106" s="73" t="str">
        <f>IF(F105="","",
IF(IFERROR(INDEX($C$1:$H$2,1,MATCH(5,$C$2:$H$2,0)),"")=$G$1,
IFERROR(IF(WEEKDAY(F105,1)=$H$2,IF(O105=$G$3,$G$1,""),""),""),
IFERROR(INDEX($C$1:$H$2,1,MATCH(5,$C$2:$H$2,0)),"")
))</f>
        <v>び</v>
      </c>
      <c r="P106" s="73" t="str">
        <f>IF(G105="","",
IF(IFERROR(INDEX($C$1:$H$2,1,MATCH(6,$C$2:$H$2,0)),"")=$G$1,
IFERROR(IF(WEEKDAY(G105,1)=$H$2,IF(P105=$G$3,$G$1,""),""),""),
IFERROR(INDEX($C$1:$H$2,1,MATCH(6,$C$2:$H$2,0)),"")
))</f>
        <v/>
      </c>
      <c r="Q106" s="73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customHeight="1">
      <c r="A107" s="59"/>
      <c r="B107" s="67">
        <f>B105+7</f>
        <v>45788</v>
      </c>
      <c r="C107" s="67">
        <f t="shared" ref="C107:H107" si="133">C105+7</f>
        <v>45789</v>
      </c>
      <c r="D107" s="67">
        <f t="shared" si="133"/>
        <v>45790</v>
      </c>
      <c r="E107" s="67">
        <f t="shared" si="133"/>
        <v>45791</v>
      </c>
      <c r="F107" s="67">
        <f t="shared" si="133"/>
        <v>45792</v>
      </c>
      <c r="G107" s="67">
        <f t="shared" si="133"/>
        <v>45793</v>
      </c>
      <c r="H107" s="67">
        <f t="shared" si="133"/>
        <v>45794</v>
      </c>
      <c r="I107" s="59"/>
      <c r="K107" s="69">
        <f t="shared" ref="K107" si="134">IFERROR(IF(MOD(DAY(B107),7)=0,QUOTIENT(DAY(B107),7),QUOTIENT(DAY(B107),7)+1),"")</f>
        <v>2</v>
      </c>
      <c r="L107" s="69">
        <f t="shared" ref="L107" si="135">IFERROR(IF(MOD(DAY(C107),7)=0,QUOTIENT(DAY(C107),7),QUOTIENT(DAY(C107),7)+1),"")</f>
        <v>2</v>
      </c>
      <c r="M107" s="69">
        <f t="shared" ref="M107" si="136">IFERROR(IF(MOD(DAY(D107),7)=0,QUOTIENT(DAY(D107),7),QUOTIENT(DAY(D107),7)+1),"")</f>
        <v>2</v>
      </c>
      <c r="N107" s="69">
        <f t="shared" ref="N107" si="137">IFERROR(IF(MOD(DAY(E107),7)=0,QUOTIENT(DAY(E107),7),QUOTIENT(DAY(E107),7)+1),"")</f>
        <v>2</v>
      </c>
      <c r="O107" s="69">
        <f t="shared" ref="O107" si="138">IFERROR(IF(MOD(DAY(F107),7)=0,QUOTIENT(DAY(F107),7),QUOTIENT(DAY(F107),7)+1),"")</f>
        <v>3</v>
      </c>
      <c r="P107" s="69">
        <f t="shared" ref="P107" si="139">IFERROR(IF(MOD(DAY(G107),7)=0,QUOTIENT(DAY(G107),7),QUOTIENT(DAY(G107),7)+1),"")</f>
        <v>3</v>
      </c>
      <c r="Q107" s="69">
        <f t="shared" ref="Q107" si="140">IFERROR(IF(MOD(DAY(H107),7)=0,QUOTIENT(DAY(H107),7),QUOTIENT(DAY(H107),7)+1),"")</f>
        <v>3</v>
      </c>
    </row>
    <row r="108" spans="1:17" ht="33.75" customHeight="1" thickBot="1">
      <c r="A108" s="59"/>
      <c r="B108" s="71" t="str">
        <f t="shared" ref="B108" si="141">K108</f>
        <v/>
      </c>
      <c r="C108" s="71" t="str">
        <f t="shared" ref="C108" si="142">L108</f>
        <v>紙・衣</v>
      </c>
      <c r="D108" s="71" t="str">
        <f t="shared" ref="D108" si="143">M108</f>
        <v>小・危</v>
      </c>
      <c r="E108" s="71" t="str">
        <f t="shared" ref="E108" si="144">N108</f>
        <v>燃</v>
      </c>
      <c r="F108" s="71" t="str">
        <f t="shared" ref="F108" si="145">O108</f>
        <v>び</v>
      </c>
      <c r="G108" s="71" t="str">
        <f t="shared" ref="G108" si="146">P108</f>
        <v/>
      </c>
      <c r="H108" s="71" t="str">
        <f t="shared" ref="H108" si="147">Q108</f>
        <v>燃</v>
      </c>
      <c r="I108" s="59"/>
      <c r="K108" s="73" t="str">
        <f>IF(B107="","",
IF(IFERROR(INDEX($C$1:$H$2,1,MATCH(1,$C$2:$H$2,0)), "")=$G$1,
    IFERROR( IF(WEEKDAY(B107,1)=$H$2, IF(K107=$G$3,$G$1,""),""),""),
  IFERROR(INDEX($C$1:$H$2,1,MATCH(1,$C$2:$H$2,0)),"")
))</f>
        <v/>
      </c>
      <c r="L108" s="73" t="str">
        <f>IF(C107="","",
IF(IFERROR(INDEX($C$1:$H$2,1,MATCH(2,$C$2:$H$2,0)),"")=$G$1,
IFERROR(IF(WEEKDAY(C107,1)=$H$2,IF(L107=$G$3,$G$1,""),""),""),
IFERROR(INDEX($C$1:$H$2,1,MATCH(2,$C$2:$H$2,0)),"")
))</f>
        <v>紙・衣</v>
      </c>
      <c r="M108" s="73" t="str">
        <f>IF(D107="","",
IF(IFERROR(INDEX($C$1:$H$2,1,MATCH(3,$C$2:$H$2,0)),"")=$G$1,
IFERROR(IF(WEEKDAY(D107,1)=$H$2,IF(M107=$G$3,$G$1,""),""),""),
IFERROR(INDEX($C$1:$H$2,1,MATCH(3,$C$2:$H$2,0)),"")
))</f>
        <v>小・危</v>
      </c>
      <c r="N108" s="73" t="str">
        <f>IF(E107="","",
IF(IFERROR(INDEX($C$1:$H$2,1,MATCH(4,$C$2:$H$2,0)),"")=$G$1,
IFERROR(IF(WEEKDAY(E107,1)=$H$2,IF(N107=$G$3,$G$1,""),""),""),
IFERROR(INDEX($C$1:$H$2,1,MATCH(4,$C$2:$H$2,0)),"")
))</f>
        <v>燃</v>
      </c>
      <c r="O108" s="73" t="str">
        <f>IF(F107="","",
IF(IFERROR(INDEX($C$1:$H$2,1,MATCH(5,$C$2:$H$2,0)),"")=$G$1,
IFERROR(IF(WEEKDAY(F107,1)=$H$2,IF(O107=$G$3,$G$1,""),""),""),
IFERROR(INDEX($C$1:$H$2,1,MATCH(5,$C$2:$H$2,0)),"")
))</f>
        <v>び</v>
      </c>
      <c r="P108" s="73" t="str">
        <f>IF(G107="","",
IF(IFERROR(INDEX($C$1:$H$2,1,MATCH(6,$C$2:$H$2,0)),"")=$G$1,
IFERROR(IF(WEEKDAY(G107,1)=$H$2,IF(P107=$G$3,$G$1,""),""),""),
IFERROR(INDEX($C$1:$H$2,1,MATCH(6,$C$2:$H$2,0)),"")
))</f>
        <v/>
      </c>
      <c r="Q108" s="73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customHeight="1">
      <c r="A109" s="59"/>
      <c r="B109" s="67">
        <f>B107+7</f>
        <v>45795</v>
      </c>
      <c r="C109" s="67">
        <f t="shared" ref="C109:H109" si="148">C107+7</f>
        <v>45796</v>
      </c>
      <c r="D109" s="67">
        <f t="shared" si="148"/>
        <v>45797</v>
      </c>
      <c r="E109" s="67">
        <f t="shared" si="148"/>
        <v>45798</v>
      </c>
      <c r="F109" s="67">
        <f t="shared" si="148"/>
        <v>45799</v>
      </c>
      <c r="G109" s="67">
        <f t="shared" si="148"/>
        <v>45800</v>
      </c>
      <c r="H109" s="67">
        <f t="shared" si="148"/>
        <v>45801</v>
      </c>
      <c r="I109" s="59"/>
      <c r="K109" s="69">
        <f t="shared" ref="K109" si="149">IFERROR(IF(MOD(DAY(B109),7)=0,QUOTIENT(DAY(B109),7),QUOTIENT(DAY(B109),7)+1),"")</f>
        <v>3</v>
      </c>
      <c r="L109" s="69">
        <f t="shared" ref="L109" si="150">IFERROR(IF(MOD(DAY(C109),7)=0,QUOTIENT(DAY(C109),7),QUOTIENT(DAY(C109),7)+1),"")</f>
        <v>3</v>
      </c>
      <c r="M109" s="69">
        <f t="shared" ref="M109" si="151">IFERROR(IF(MOD(DAY(D109),7)=0,QUOTIENT(DAY(D109),7),QUOTIENT(DAY(D109),7)+1),"")</f>
        <v>3</v>
      </c>
      <c r="N109" s="69">
        <f t="shared" ref="N109" si="152">IFERROR(IF(MOD(DAY(E109),7)=0,QUOTIENT(DAY(E109),7),QUOTIENT(DAY(E109),7)+1),"")</f>
        <v>3</v>
      </c>
      <c r="O109" s="69">
        <f t="shared" ref="O109" si="153">IFERROR(IF(MOD(DAY(F109),7)=0,QUOTIENT(DAY(F109),7),QUOTIENT(DAY(F109),7)+1),"")</f>
        <v>4</v>
      </c>
      <c r="P109" s="69">
        <f t="shared" ref="P109" si="154">IFERROR(IF(MOD(DAY(G109),7)=0,QUOTIENT(DAY(G109),7),QUOTIENT(DAY(G109),7)+1),"")</f>
        <v>4</v>
      </c>
      <c r="Q109" s="69">
        <f t="shared" ref="Q109" si="155">IFERROR(IF(MOD(DAY(H109),7)=0,QUOTIENT(DAY(H109),7),QUOTIENT(DAY(H109),7)+1),"")</f>
        <v>4</v>
      </c>
    </row>
    <row r="110" spans="1:17" ht="33.75" customHeight="1" thickBot="1">
      <c r="A110" s="59"/>
      <c r="B110" s="71" t="str">
        <f t="shared" ref="B110" si="156">K110</f>
        <v/>
      </c>
      <c r="C110" s="71" t="str">
        <f t="shared" ref="C110" si="157">L110</f>
        <v>紙・衣</v>
      </c>
      <c r="D110" s="71" t="str">
        <f t="shared" ref="D110" si="158">M110</f>
        <v/>
      </c>
      <c r="E110" s="71" t="str">
        <f t="shared" ref="E110" si="159">N110</f>
        <v>燃</v>
      </c>
      <c r="F110" s="71" t="str">
        <f t="shared" ref="F110" si="160">O110</f>
        <v>び</v>
      </c>
      <c r="G110" s="71" t="str">
        <f t="shared" ref="G110" si="161">P110</f>
        <v/>
      </c>
      <c r="H110" s="71" t="str">
        <f t="shared" ref="H110" si="162">Q110</f>
        <v>燃</v>
      </c>
      <c r="I110" s="59"/>
      <c r="K110" s="73" t="str">
        <f>IF(B109="","",
IF(IFERROR(INDEX($C$1:$H$2,1,MATCH(1,$C$2:$H$2,0)), "")=$G$1,
    IFERROR( IF(WEEKDAY(B109,1)=$H$2, IF(K109=$G$3,$G$1,""),""),""),
  IFERROR(INDEX($C$1:$H$2,1,MATCH(1,$C$2:$H$2,0)),"")
))</f>
        <v/>
      </c>
      <c r="L110" s="73" t="str">
        <f>IF(C109="","",
IF(IFERROR(INDEX($C$1:$H$2,1,MATCH(2,$C$2:$H$2,0)),"")=$G$1,
IFERROR(IF(WEEKDAY(C109,1)=$H$2,IF(L109=$G$3,$G$1,""),""),""),
IFERROR(INDEX($C$1:$H$2,1,MATCH(2,$C$2:$H$2,0)),"")
))</f>
        <v>紙・衣</v>
      </c>
      <c r="M110" s="73" t="str">
        <f>IF(D109="","",
IF(IFERROR(INDEX($C$1:$H$2,1,MATCH(3,$C$2:$H$2,0)),"")=$G$1,
IFERROR(IF(WEEKDAY(D109,1)=$H$2,IF(M109=$G$3,$G$1,""),""),""),
IFERROR(INDEX($C$1:$H$2,1,MATCH(3,$C$2:$H$2,0)),"")
))</f>
        <v/>
      </c>
      <c r="N110" s="73" t="str">
        <f>IF(E109="","",
IF(IFERROR(INDEX($C$1:$H$2,1,MATCH(4,$C$2:$H$2,0)),"")=$G$1,
IFERROR(IF(WEEKDAY(E109,1)=$H$2,IF(N109=$G$3,$G$1,""),""),""),
IFERROR(INDEX($C$1:$H$2,1,MATCH(4,$C$2:$H$2,0)),"")
))</f>
        <v>燃</v>
      </c>
      <c r="O110" s="73" t="str">
        <f>IF(F109="","",
IF(IFERROR(INDEX($C$1:$H$2,1,MATCH(5,$C$2:$H$2,0)),"")=$G$1,
IFERROR(IF(WEEKDAY(F109,1)=$H$2,IF(O109=$G$3,$G$1,""),""),""),
IFERROR(INDEX($C$1:$H$2,1,MATCH(5,$C$2:$H$2,0)),"")
))</f>
        <v>び</v>
      </c>
      <c r="P110" s="73" t="str">
        <f>IF(G109="","",
IF(IFERROR(INDEX($C$1:$H$2,1,MATCH(6,$C$2:$H$2,0)),"")=$G$1,
IFERROR(IF(WEEKDAY(G109,1)=$H$2,IF(P109=$G$3,$G$1,""),""),""),
IFERROR(INDEX($C$1:$H$2,1,MATCH(6,$C$2:$H$2,0)),"")
))</f>
        <v/>
      </c>
      <c r="Q110" s="73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customHeight="1">
      <c r="A111" s="59"/>
      <c r="B111" s="67">
        <f>IFERROR(IF(B109+7&lt;DATE(L89,L90+1,1),B109+7,""),"")</f>
        <v>45802</v>
      </c>
      <c r="C111" s="67">
        <f>IFERROR(IF(C109+7&lt;DATE(L89,L90+1,1),C109+7,""),"")</f>
        <v>45803</v>
      </c>
      <c r="D111" s="67">
        <f>IFERROR(IF(D109+7&lt;DATE(L89,L90+1,1),D109+7,""),"")</f>
        <v>45804</v>
      </c>
      <c r="E111" s="67">
        <f>IFERROR(IF(E109+7&lt;DATE(L89,L90+1,1),E109+7,""),"")</f>
        <v>45805</v>
      </c>
      <c r="F111" s="67">
        <f>IFERROR(IF(F109+7&lt;DATE(L89,L90+1,1),F109+7,""),"")</f>
        <v>45806</v>
      </c>
      <c r="G111" s="67">
        <f>IFERROR(IF(G109+7&lt;DATE(L89,L90+1,1),G109+7,""),"")</f>
        <v>45807</v>
      </c>
      <c r="H111" s="67">
        <f>IFERROR(IF(H109+7&lt;DATE(L89,L90+1,1),H109+7,""),"")</f>
        <v>45808</v>
      </c>
      <c r="I111" s="59"/>
      <c r="K111" s="69">
        <f>IFERROR(IF(MOD(DAY(B111),7)=0,QUOTIENT(DAY(B111),7),QUOTIENT(DAY(B111),7)+1),"")</f>
        <v>4</v>
      </c>
      <c r="L111" s="69">
        <f>IFERROR(IF(MOD(DAY(C111),7)=0,QUOTIENT(DAY(C111),7),QUOTIENT(DAY(C111),7)+1),"")</f>
        <v>4</v>
      </c>
      <c r="M111" s="69">
        <f t="shared" ref="M111" si="163">IFERROR(IF(MOD(DAY(D111),7)=0,QUOTIENT(DAY(D111),7),QUOTIENT(DAY(D111),7)+1),"")</f>
        <v>4</v>
      </c>
      <c r="N111" s="69">
        <f t="shared" ref="N111" si="164">IFERROR(IF(MOD(DAY(E111),7)=0,QUOTIENT(DAY(E111),7),QUOTIENT(DAY(E111),7)+1),"")</f>
        <v>4</v>
      </c>
      <c r="O111" s="69">
        <f t="shared" ref="O111" si="165">IFERROR(IF(MOD(DAY(F111),7)=0,QUOTIENT(DAY(F111),7),QUOTIENT(DAY(F111),7)+1),"")</f>
        <v>5</v>
      </c>
      <c r="P111" s="69">
        <f t="shared" ref="P111" si="166">IFERROR(IF(MOD(DAY(G111),7)=0,QUOTIENT(DAY(G111),7),QUOTIENT(DAY(G111),7)+1),"")</f>
        <v>5</v>
      </c>
      <c r="Q111" s="69">
        <f t="shared" ref="Q111" si="167">IFERROR(IF(MOD(DAY(H111),7)=0,QUOTIENT(DAY(H111),7),QUOTIENT(DAY(H111),7)+1),"")</f>
        <v>5</v>
      </c>
    </row>
    <row r="112" spans="1:17" ht="33.75" customHeight="1" thickBot="1">
      <c r="A112" s="59"/>
      <c r="B112" s="71" t="str">
        <f t="shared" ref="B112" si="168">K112</f>
        <v/>
      </c>
      <c r="C112" s="71" t="str">
        <f t="shared" ref="C112" si="169">L112</f>
        <v>紙・衣</v>
      </c>
      <c r="D112" s="71" t="str">
        <f t="shared" ref="D112" si="170">M112</f>
        <v/>
      </c>
      <c r="E112" s="71" t="str">
        <f t="shared" ref="E112" si="171">N112</f>
        <v>燃</v>
      </c>
      <c r="F112" s="71" t="str">
        <f t="shared" ref="F112" si="172">O112</f>
        <v>び</v>
      </c>
      <c r="G112" s="71" t="str">
        <f t="shared" ref="G112" si="173">P112</f>
        <v/>
      </c>
      <c r="H112" s="71" t="str">
        <f t="shared" ref="H112" si="174">Q112</f>
        <v>燃</v>
      </c>
      <c r="I112" s="59"/>
      <c r="K112" s="73" t="str">
        <f>IF(B111="","",
IF(IFERROR(INDEX($C$1:$H$2,1,MATCH(1,$C$2:$H$2,0)), "")=$G$1,
    IFERROR( IF(WEEKDAY(B111,1)=$H$2, IF(K111=$G$3,$G$1,""),""),""),
  IFERROR(INDEX($C$1:$H$2,1,MATCH(1,$C$2:$H$2,0)),"")
))</f>
        <v/>
      </c>
      <c r="L112" s="73" t="str">
        <f>IF(C111="","",
IF(IFERROR(INDEX($C$1:$H$2,1,MATCH(2,$C$2:$H$2,0)),"")=$G$1,
IFERROR(IF(WEEKDAY(C111,1)=$H$2,IF(L111=$G$3,$G$1,""),""),""),
IFERROR(INDEX($C$1:$H$2,1,MATCH(2,$C$2:$H$2,0)),"")
))</f>
        <v>紙・衣</v>
      </c>
      <c r="M112" s="73" t="str">
        <f>IF(D111="","",
IF(IFERROR(INDEX($C$1:$H$2,1,MATCH(3,$C$2:$H$2,0)),"")=$G$1,
IFERROR(IF(WEEKDAY(D111,1)=$H$2,IF(M111=$G$3,$G$1,""),""),""),
IFERROR(INDEX($C$1:$H$2,1,MATCH(3,$C$2:$H$2,0)),"")
))</f>
        <v/>
      </c>
      <c r="N112" s="73" t="str">
        <f>IF(E111="","",
IF(IFERROR(INDEX($C$1:$H$2,1,MATCH(4,$C$2:$H$2,0)),"")=$G$1,
IFERROR(IF(WEEKDAY(E111,1)=$H$2,IF(N111=$G$3,$G$1,""),""),""),
IFERROR(INDEX($C$1:$H$2,1,MATCH(4,$C$2:$H$2,0)),"")
))</f>
        <v>燃</v>
      </c>
      <c r="O112" s="73" t="str">
        <f>IF(F111="","",
IF(IFERROR(INDEX($C$1:$H$2,1,MATCH(5,$C$2:$H$2,0)),"")=$G$1,
IFERROR(IF(WEEKDAY(F111,1)=$H$2,IF(O111=$G$3,$G$1,""),""),""),
IFERROR(INDEX($C$1:$H$2,1,MATCH(5,$C$2:$H$2,0)),"")
))</f>
        <v>び</v>
      </c>
      <c r="P112" s="73" t="str">
        <f>IF(G111="","",
IF(IFERROR(INDEX($C$1:$H$2,1,MATCH(6,$C$2:$H$2,0)),"")=$G$1,
IFERROR(IF(WEEKDAY(G111,1)=$H$2,IF(P111=$G$3,$G$1,""),""),""),
IFERROR(INDEX($C$1:$H$2,1,MATCH(6,$C$2:$H$2,0)),"")
))</f>
        <v/>
      </c>
      <c r="Q112" s="73" t="str">
        <f>IF(H111="","",
IF(IFERROR(INDEX($C$1:$H$2,1,MATCH(7,$C$2:$H$2,0)),"")=$G$1,
IFERROR(IF(WEEKDAY(H111,1)=$H$2,IF(Q111=$G$3,$G$1,""),""),""),
IFERROR(INDEX($C$1:$H$2,1,MATCH(7,$C$2:$H$2,0)),"")
))</f>
        <v>燃</v>
      </c>
    </row>
    <row r="113" spans="1:17" ht="33.75" customHeight="1">
      <c r="A113" s="59"/>
      <c r="B113" s="67" t="str">
        <f>IFERROR(IF(B111+7&lt;DATE(L89,L90+1,1),B111+7,""),"")</f>
        <v/>
      </c>
      <c r="C113" s="67" t="str">
        <f>IFERROR(IF(C111+7&lt;DATE(L89,L90+1,1),C111+7,""),"")</f>
        <v/>
      </c>
      <c r="D113" s="67"/>
      <c r="E113" s="67"/>
      <c r="F113" s="67"/>
      <c r="G113" s="67"/>
      <c r="H113" s="67"/>
      <c r="I113" s="59"/>
      <c r="K113" s="69" t="str">
        <f>IFERROR(IF(MOD(DAY(B113),7)=0,QUOTIENT(DAY(B113),7),QUOTIENT(DAY(B113),7)+1),"")</f>
        <v/>
      </c>
      <c r="L113" s="69" t="str">
        <f>IFERROR(IF(MOD(DAY(C113),7)=0,QUOTIENT(DAY(C113),7),QUOTIENT(DAY(C113),7)+1),"")</f>
        <v/>
      </c>
      <c r="M113" s="69"/>
      <c r="N113" s="69"/>
      <c r="O113" s="69"/>
      <c r="P113" s="69"/>
      <c r="Q113" s="69"/>
    </row>
    <row r="114" spans="1:17" ht="33.75" customHeight="1" thickBot="1">
      <c r="A114" s="59"/>
      <c r="B114" s="71" t="str">
        <f t="shared" ref="B114" si="175">K114</f>
        <v/>
      </c>
      <c r="C114" s="71" t="str">
        <f t="shared" ref="C114" si="176">L114</f>
        <v/>
      </c>
      <c r="D114" s="71" t="str">
        <f>IF(D113="","",IFERROR(INDEX($C$1:$H$2,1,MATCH(3,$C$2:$H$2,0)),""))</f>
        <v/>
      </c>
      <c r="E114" s="71" t="str">
        <f>IF(E113="","",IFERROR(INDEX($C$1:$H$2,1,MATCH(4,$C$2:$H$2,0)),""))</f>
        <v/>
      </c>
      <c r="F114" s="71" t="str">
        <f>IF(F113="","",IFERROR(INDEX($C$1:$H$2,1,MATCH(5,$C$2:$H$2,0)),""))</f>
        <v/>
      </c>
      <c r="G114" s="71" t="str">
        <f>IF(G113="","",IFERROR(INDEX($C$1:$H$2,1,MATCH(6,$C$2:$H$2,0)),""))</f>
        <v/>
      </c>
      <c r="H114" s="71" t="str">
        <f>IF(H113="","",IFERROR(INDEX($C$1:$H$2,1,MATCH(7,$C$2:$H$2,0)),""))</f>
        <v/>
      </c>
      <c r="I114" s="59"/>
      <c r="K114" s="73" t="str">
        <f>IF(B113="","",
IF(IFERROR(INDEX($C$1:$H$2,1,MATCH(1,$C$2:$H$2,0)), "")=$G$1,
    IFERROR( IF(WEEKDAY(B113,1)=$H$2, IF(K113=$G$3,$G$1,""),""),""),
  IFERROR(INDEX($C$1:$H$2,1,MATCH(1,$C$2:$H$2,0)),"")
))</f>
        <v/>
      </c>
      <c r="L114" s="73" t="str">
        <f>IF(C113="","",
IF(IFERROR(INDEX($C$1:$H$2,1,MATCH(2,$C$2:$H$2,0)),"")=$G$1,
IFERROR(IF(WEEKDAY(C113,1)=$H$2,IF(L113=$G$3,$G$1,""),""),""),
IFERROR(INDEX($C$1:$H$2,1,MATCH(2,$C$2:$H$2,0)),"")
))</f>
        <v/>
      </c>
      <c r="M114" s="73"/>
      <c r="N114" s="73"/>
      <c r="O114" s="73"/>
      <c r="P114" s="73"/>
      <c r="Q114" s="73"/>
    </row>
    <row r="115" spans="1:17">
      <c r="A115" s="59"/>
      <c r="B115" s="61"/>
      <c r="C115" s="61"/>
      <c r="D115" s="61"/>
      <c r="E115" s="61"/>
      <c r="F115" s="61"/>
      <c r="G115" s="61"/>
      <c r="H115" s="61"/>
      <c r="I115" s="59"/>
    </row>
    <row r="116" spans="1:17">
      <c r="A116" s="59"/>
      <c r="B116" s="59"/>
      <c r="C116" s="116" t="s">
        <v>71</v>
      </c>
      <c r="D116" s="117" t="s">
        <v>72</v>
      </c>
      <c r="E116" s="117"/>
      <c r="F116" s="117"/>
      <c r="G116" s="117"/>
      <c r="H116" s="117"/>
      <c r="I116" s="59"/>
    </row>
    <row r="117" spans="1:17">
      <c r="A117" s="59"/>
      <c r="B117" s="59"/>
      <c r="C117" s="116"/>
      <c r="D117" s="117"/>
      <c r="E117" s="117"/>
      <c r="F117" s="117"/>
      <c r="G117" s="117"/>
      <c r="H117" s="117"/>
      <c r="I117" s="59"/>
    </row>
    <row r="118" spans="1:17">
      <c r="A118" s="59"/>
      <c r="B118" s="59"/>
      <c r="C118" s="118" t="s">
        <v>73</v>
      </c>
      <c r="D118" s="117" t="s">
        <v>74</v>
      </c>
      <c r="E118" s="117"/>
      <c r="F118" s="117"/>
      <c r="G118" s="117"/>
      <c r="H118" s="117"/>
      <c r="I118" s="59"/>
    </row>
    <row r="119" spans="1:17">
      <c r="A119" s="59"/>
      <c r="B119" s="59"/>
      <c r="C119" s="118"/>
      <c r="D119" s="117"/>
      <c r="E119" s="117"/>
      <c r="F119" s="117"/>
      <c r="G119" s="117"/>
      <c r="H119" s="117"/>
      <c r="I119" s="59"/>
    </row>
    <row r="120" spans="1:17">
      <c r="A120" s="59"/>
      <c r="B120" s="59"/>
      <c r="C120" s="119" t="s">
        <v>75</v>
      </c>
      <c r="D120" s="120" t="s">
        <v>76</v>
      </c>
      <c r="E120" s="120"/>
      <c r="F120" s="120"/>
      <c r="G120" s="120"/>
      <c r="H120" s="120"/>
      <c r="I120" s="59"/>
    </row>
    <row r="121" spans="1:17">
      <c r="A121" s="59"/>
      <c r="B121" s="59"/>
      <c r="C121" s="119"/>
      <c r="D121" s="120"/>
      <c r="E121" s="120"/>
      <c r="F121" s="120"/>
      <c r="G121" s="120"/>
      <c r="H121" s="120"/>
      <c r="I121" s="59"/>
    </row>
    <row r="122" spans="1:17">
      <c r="A122" s="59"/>
      <c r="B122" s="59"/>
      <c r="C122" s="121" t="s">
        <v>77</v>
      </c>
      <c r="D122" s="117" t="s">
        <v>78</v>
      </c>
      <c r="E122" s="117"/>
      <c r="F122" s="117"/>
      <c r="G122" s="117"/>
      <c r="H122" s="117"/>
      <c r="I122" s="59"/>
    </row>
    <row r="123" spans="1:17">
      <c r="A123" s="59"/>
      <c r="B123" s="59"/>
      <c r="C123" s="121"/>
      <c r="D123" s="117"/>
      <c r="E123" s="117"/>
      <c r="F123" s="117"/>
      <c r="G123" s="117"/>
      <c r="H123" s="117"/>
      <c r="I123" s="59"/>
    </row>
    <row r="124" spans="1:17" ht="13.5" customHeight="1">
      <c r="A124" s="59"/>
      <c r="B124" s="61"/>
      <c r="C124" s="122" t="s">
        <v>106</v>
      </c>
      <c r="D124" s="122"/>
      <c r="E124" s="122"/>
      <c r="F124" s="122"/>
      <c r="G124" s="122"/>
      <c r="H124" s="122"/>
      <c r="I124" s="59"/>
    </row>
    <row r="125" spans="1:17" ht="20.25" customHeight="1">
      <c r="A125" s="59"/>
      <c r="B125" s="81"/>
      <c r="C125" s="122"/>
      <c r="D125" s="122"/>
      <c r="E125" s="122"/>
      <c r="F125" s="122"/>
      <c r="G125" s="122"/>
      <c r="H125" s="122"/>
      <c r="I125" s="59"/>
    </row>
    <row r="126" spans="1:17" ht="17.25">
      <c r="A126" s="59"/>
      <c r="B126" s="123"/>
      <c r="C126" s="123"/>
      <c r="D126" s="123"/>
      <c r="E126" s="123"/>
      <c r="F126" s="123"/>
      <c r="G126" s="123"/>
      <c r="H126" s="123"/>
      <c r="I126" s="59"/>
    </row>
    <row r="127" spans="1:17" ht="18">
      <c r="A127" s="59"/>
      <c r="B127" s="96" t="s">
        <v>105</v>
      </c>
      <c r="C127" s="96"/>
      <c r="D127" s="96"/>
      <c r="E127" s="96"/>
      <c r="F127" s="96"/>
      <c r="G127" s="96"/>
      <c r="H127" s="96"/>
      <c r="I127" s="59"/>
    </row>
    <row r="128" spans="1:17" ht="18">
      <c r="A128" s="59"/>
      <c r="B128" s="96" t="s">
        <v>108</v>
      </c>
      <c r="C128" s="96"/>
      <c r="D128" s="96"/>
      <c r="E128" s="96"/>
      <c r="F128" s="96"/>
      <c r="G128" s="96"/>
      <c r="H128" s="96"/>
      <c r="I128" s="59"/>
    </row>
    <row r="129" spans="1:17">
      <c r="A129" s="59"/>
      <c r="B129" s="97"/>
      <c r="C129" s="97"/>
      <c r="D129" s="97"/>
      <c r="E129" s="97"/>
      <c r="F129" s="97"/>
      <c r="G129" s="97"/>
      <c r="H129" s="97"/>
      <c r="I129" s="59"/>
    </row>
    <row r="130" spans="1:17" ht="7.5" customHeight="1">
      <c r="A130" s="59"/>
      <c r="B130" s="59"/>
      <c r="C130" s="59"/>
      <c r="D130" s="59"/>
      <c r="E130" s="59"/>
      <c r="F130" s="59"/>
      <c r="G130" s="59"/>
      <c r="H130" s="59"/>
      <c r="I130" s="59"/>
    </row>
    <row r="131" spans="1:17">
      <c r="A131" s="59"/>
      <c r="B131" s="98" t="s">
        <v>82</v>
      </c>
      <c r="C131" s="98"/>
      <c r="D131" s="98"/>
      <c r="E131" s="98"/>
      <c r="F131" s="98"/>
      <c r="G131" s="98"/>
      <c r="H131" s="98"/>
      <c r="I131" s="59"/>
      <c r="K131" s="57">
        <f>DATE(L89,L90+1,1)</f>
        <v>45809</v>
      </c>
      <c r="L131" s="54">
        <f>YEAR(K131)</f>
        <v>2025</v>
      </c>
    </row>
    <row r="132" spans="1:17">
      <c r="A132" s="59"/>
      <c r="B132" s="98"/>
      <c r="C132" s="98"/>
      <c r="D132" s="98"/>
      <c r="E132" s="98"/>
      <c r="F132" s="98"/>
      <c r="G132" s="98"/>
      <c r="H132" s="98"/>
      <c r="I132" s="59"/>
      <c r="L132" s="54">
        <f>MONTH(K131)</f>
        <v>6</v>
      </c>
    </row>
    <row r="133" spans="1:17">
      <c r="A133" s="59"/>
      <c r="B133" s="98"/>
      <c r="C133" s="98"/>
      <c r="D133" s="98"/>
      <c r="E133" s="98"/>
      <c r="F133" s="98"/>
      <c r="G133" s="98"/>
      <c r="H133" s="98"/>
      <c r="I133" s="59"/>
    </row>
    <row r="134" spans="1:17" ht="7.5" customHeight="1" thickBot="1">
      <c r="A134" s="59"/>
      <c r="B134" s="60"/>
      <c r="C134" s="60"/>
      <c r="D134" s="60"/>
      <c r="E134" s="60"/>
      <c r="F134" s="60"/>
      <c r="G134" s="60"/>
      <c r="H134" s="60"/>
      <c r="I134" s="59"/>
    </row>
    <row r="135" spans="1:17" ht="14.25" thickTop="1">
      <c r="A135" s="59"/>
      <c r="B135" s="61"/>
      <c r="C135" s="59"/>
      <c r="D135" s="59"/>
      <c r="E135" s="59"/>
      <c r="F135" s="59"/>
      <c r="G135" s="99" t="str">
        <f>$B$1</f>
        <v>地区２２</v>
      </c>
      <c r="H135" s="100"/>
      <c r="I135" s="59"/>
    </row>
    <row r="136" spans="1:17" ht="14.25" thickBot="1">
      <c r="A136" s="59"/>
      <c r="B136" s="59"/>
      <c r="C136" s="59"/>
      <c r="D136" s="59"/>
      <c r="E136" s="59"/>
      <c r="F136" s="59"/>
      <c r="G136" s="101"/>
      <c r="H136" s="102"/>
      <c r="I136" s="59"/>
    </row>
    <row r="137" spans="1:17" ht="15.75" customHeight="1" thickTop="1">
      <c r="A137" s="103">
        <f>K131</f>
        <v>45809</v>
      </c>
      <c r="B137" s="103"/>
      <c r="C137" s="104">
        <f>L131</f>
        <v>2025</v>
      </c>
      <c r="D137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137" s="106"/>
      <c r="F137" s="106"/>
      <c r="G137" s="106"/>
      <c r="H137" s="107"/>
      <c r="I137" s="59"/>
    </row>
    <row r="138" spans="1:17" ht="15.75" customHeight="1">
      <c r="A138" s="103"/>
      <c r="B138" s="103"/>
      <c r="C138" s="104"/>
      <c r="D138" s="108"/>
      <c r="E138" s="109"/>
      <c r="F138" s="109"/>
      <c r="G138" s="109"/>
      <c r="H138" s="110"/>
      <c r="I138" s="59"/>
    </row>
    <row r="139" spans="1:17" ht="15.75" customHeight="1">
      <c r="A139" s="59"/>
      <c r="B139" s="114" t="str">
        <f>DBCS(L132)</f>
        <v>６</v>
      </c>
      <c r="C139" s="115" t="s">
        <v>19</v>
      </c>
      <c r="D139" s="108"/>
      <c r="E139" s="109"/>
      <c r="F139" s="109"/>
      <c r="G139" s="109"/>
      <c r="H139" s="110"/>
      <c r="I139" s="59"/>
    </row>
    <row r="140" spans="1:17" ht="15.75" customHeight="1">
      <c r="A140" s="59"/>
      <c r="B140" s="114"/>
      <c r="C140" s="115"/>
      <c r="D140" s="108"/>
      <c r="E140" s="109"/>
      <c r="F140" s="109"/>
      <c r="G140" s="109"/>
      <c r="H140" s="110"/>
      <c r="I140" s="59"/>
    </row>
    <row r="141" spans="1:17" ht="15.75" customHeight="1">
      <c r="A141" s="59"/>
      <c r="B141" s="114"/>
      <c r="C141" s="115"/>
      <c r="D141" s="108"/>
      <c r="E141" s="109"/>
      <c r="F141" s="109"/>
      <c r="G141" s="109"/>
      <c r="H141" s="110"/>
      <c r="I141" s="59"/>
      <c r="L141" s="62"/>
    </row>
    <row r="142" spans="1:17" ht="15.75" customHeight="1" thickBot="1">
      <c r="A142" s="59"/>
      <c r="B142" s="114"/>
      <c r="C142" s="115"/>
      <c r="D142" s="111"/>
      <c r="E142" s="112"/>
      <c r="F142" s="112"/>
      <c r="G142" s="112"/>
      <c r="H142" s="113"/>
      <c r="I142" s="59"/>
    </row>
    <row r="143" spans="1:17" ht="15" thickTop="1" thickBot="1">
      <c r="A143" s="59"/>
      <c r="B143" s="59"/>
      <c r="C143" s="59"/>
      <c r="D143" s="59"/>
      <c r="E143" s="59"/>
      <c r="F143" s="59"/>
      <c r="G143" s="59"/>
      <c r="H143" s="59"/>
      <c r="I143" s="59"/>
    </row>
    <row r="144" spans="1:17" ht="67.5" customHeight="1" thickBot="1">
      <c r="A144" s="59"/>
      <c r="B144" s="63" t="s">
        <v>0</v>
      </c>
      <c r="C144" s="64" t="s">
        <v>1</v>
      </c>
      <c r="D144" s="64" t="s">
        <v>2</v>
      </c>
      <c r="E144" s="64" t="s">
        <v>3</v>
      </c>
      <c r="F144" s="64" t="s">
        <v>4</v>
      </c>
      <c r="G144" s="64" t="s">
        <v>5</v>
      </c>
      <c r="H144" s="64" t="s">
        <v>6</v>
      </c>
      <c r="I144" s="59"/>
      <c r="K144" s="65" t="s">
        <v>25</v>
      </c>
      <c r="L144" s="65" t="s">
        <v>1</v>
      </c>
      <c r="M144" s="65" t="s">
        <v>2</v>
      </c>
      <c r="N144" s="65" t="s">
        <v>3</v>
      </c>
      <c r="O144" s="65" t="s">
        <v>4</v>
      </c>
      <c r="P144" s="65" t="s">
        <v>5</v>
      </c>
      <c r="Q144" s="65" t="s">
        <v>6</v>
      </c>
    </row>
    <row r="145" spans="1:17" s="70" customFormat="1" ht="33.75" customHeight="1">
      <c r="A145" s="66"/>
      <c r="B145" s="67">
        <f>IF(A137-(WEEKDAY(A137)-1)&lt;K131,"",A137-(WEEKDAY(A137)-1))</f>
        <v>45809</v>
      </c>
      <c r="C145" s="67">
        <f>IF(A137-(WEEKDAY(A137)-2)&lt;K131,"",A137-(WEEKDAY(A137)-2))</f>
        <v>45810</v>
      </c>
      <c r="D145" s="67">
        <f>IF(A137-(WEEKDAY(A137)-3)&lt;K131,"",A137-(WEEKDAY(A137)-3))</f>
        <v>45811</v>
      </c>
      <c r="E145" s="67">
        <f>IF(A137-(WEEKDAY(A137)-4)&lt;K131,"",A137-(WEEKDAY(A137)-4))</f>
        <v>45812</v>
      </c>
      <c r="F145" s="67">
        <f>IF(A137-(WEEKDAY(A137)-5)&lt;K131,"",A137-(WEEKDAY(A137)-5))</f>
        <v>45813</v>
      </c>
      <c r="G145" s="67">
        <f>IF(A137-(WEEKDAY(A137)-6)&lt;K131,"",A137-(WEEKDAY(A137)-6))</f>
        <v>45814</v>
      </c>
      <c r="H145" s="67">
        <f>IF(A137-(WEEKDAY(A137)-7)&lt;K131,"",A137-(WEEKDAY(A137)-7))</f>
        <v>45815</v>
      </c>
      <c r="I145" s="66"/>
      <c r="J145" s="68"/>
      <c r="K145" s="69">
        <f>IFERROR(IF(MOD(DAY(B145),7)=0,QUOTIENT(DAY(B145),7),QUOTIENT(DAY(B145),7)+1),"")</f>
        <v>1</v>
      </c>
      <c r="L145" s="69">
        <f t="shared" ref="L145" si="177">IFERROR(IF(MOD(DAY(C145),7)=0,QUOTIENT(DAY(C145),7),QUOTIENT(DAY(C145),7)+1),"")</f>
        <v>1</v>
      </c>
      <c r="M145" s="69">
        <f t="shared" ref="M145" si="178">IFERROR(IF(MOD(DAY(D145),7)=0,QUOTIENT(DAY(D145),7),QUOTIENT(DAY(D145),7)+1),"")</f>
        <v>1</v>
      </c>
      <c r="N145" s="69">
        <f t="shared" ref="N145" si="179">IFERROR(IF(MOD(DAY(E145),7)=0,QUOTIENT(DAY(E145),7),QUOTIENT(DAY(E145),7)+1),"")</f>
        <v>1</v>
      </c>
      <c r="O145" s="69">
        <f t="shared" ref="O145" si="180">IFERROR(IF(MOD(DAY(F145),7)=0,QUOTIENT(DAY(F145),7),QUOTIENT(DAY(F145),7)+1),"")</f>
        <v>1</v>
      </c>
      <c r="P145" s="69">
        <f t="shared" ref="P145" si="181">IFERROR(IF(MOD(DAY(G145),7)=0,QUOTIENT(DAY(G145),7),QUOTIENT(DAY(G145),7)+1),"")</f>
        <v>1</v>
      </c>
      <c r="Q145" s="69">
        <f t="shared" ref="Q145" si="182">IFERROR(IF(MOD(DAY(H145),7)=0,QUOTIENT(DAY(H145),7),QUOTIENT(DAY(H145),7)+1),"")</f>
        <v>1</v>
      </c>
    </row>
    <row r="146" spans="1:17" ht="33.75" customHeight="1" thickBot="1">
      <c r="A146" s="59"/>
      <c r="B146" s="71" t="str">
        <f>K146</f>
        <v/>
      </c>
      <c r="C146" s="71" t="str">
        <f t="shared" ref="C146" si="183">L146</f>
        <v>紙・衣</v>
      </c>
      <c r="D146" s="71" t="str">
        <f t="shared" ref="D146" si="184">M146</f>
        <v/>
      </c>
      <c r="E146" s="71" t="str">
        <f t="shared" ref="E146" si="185">N146</f>
        <v>燃</v>
      </c>
      <c r="F146" s="71" t="str">
        <f t="shared" ref="F146" si="186">O146</f>
        <v>び</v>
      </c>
      <c r="G146" s="71" t="str">
        <f t="shared" ref="G146" si="187">P146</f>
        <v/>
      </c>
      <c r="H146" s="71" t="str">
        <f t="shared" ref="H146" si="188">Q146</f>
        <v>燃</v>
      </c>
      <c r="I146" s="59"/>
      <c r="J146" s="72"/>
      <c r="K146" s="73" t="str">
        <f>IF(B145="","",
IF(IFERROR(INDEX($C$1:$H$2,1,MATCH(1,$C$2:$H$2,0)), "")=$G$1,
    IFERROR( IF(WEEKDAY(B145,1)=$H$2, IF(K145=$G$3,$G$1,""),""),""),
  IFERROR(INDEX($C$1:$H$2,1,MATCH(1,$C$2:$H$2,0)),"")
))</f>
        <v/>
      </c>
      <c r="L146" s="73" t="str">
        <f>IF(C145="","",
IF(IFERROR(INDEX($C$1:$H$2,1,MATCH(2,$C$2:$H$2,0)),"")=$G$1,
IFERROR(IF(WEEKDAY(C145,1)=$H$2,IF(L145=$G$3,$G$1,""),""),""),
IFERROR(INDEX($C$1:$H$2,1,MATCH(2,$C$2:$H$2,0)),"")
))</f>
        <v>紙・衣</v>
      </c>
      <c r="M146" s="73" t="str">
        <f>IF(D145="","",
IF(IFERROR(INDEX($C$1:$H$2,1,MATCH(3,$C$2:$H$2,0)),"")=$G$1,
IFERROR(IF(WEEKDAY(D145,1)=$H$2,IF(M145=$G$3,$G$1,""),""),""),
IFERROR(INDEX($C$1:$H$2,1,MATCH(3,$C$2:$H$2,0)),"")
))</f>
        <v/>
      </c>
      <c r="N146" s="73" t="str">
        <f>IF(E145="","",
IF(IFERROR(INDEX($C$1:$H$2,1,MATCH(4,$C$2:$H$2,0)),"")=$G$1,
IFERROR(IF(WEEKDAY(E145,1)=$H$2,IF(N145=$G$3,$G$1,""),""),""),
IFERROR(INDEX($C$1:$H$2,1,MATCH(4,$C$2:$H$2,0)),"")
))</f>
        <v>燃</v>
      </c>
      <c r="O146" s="73" t="str">
        <f>IF(F145="","",
IF(IFERROR(INDEX($C$1:$H$2,1,MATCH(5,$C$2:$H$2,0)),"")=$G$1,
IFERROR(IF(WEEKDAY(F145,1)=$H$2,IF(O145=$G$3,$G$1,""),""),""),
IFERROR(INDEX($C$1:$H$2,1,MATCH(5,$C$2:$H$2,0)),"")
))</f>
        <v>び</v>
      </c>
      <c r="P146" s="73" t="str">
        <f>IF(G145="","",
IF(IFERROR(INDEX($C$1:$H$2,1,MATCH(6,$C$2:$H$2,0)),"")=$G$1,
IFERROR(IF(WEEKDAY(G145,1)=$H$2,IF(P145=$G$3,$G$1,""),""),""),
IFERROR(INDEX($C$1:$H$2,1,MATCH(6,$C$2:$H$2,0)),"")
))</f>
        <v/>
      </c>
      <c r="Q146" s="73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customHeight="1">
      <c r="A147" s="59"/>
      <c r="B147" s="67">
        <f>H145+1</f>
        <v>45816</v>
      </c>
      <c r="C147" s="67">
        <f>B147+1</f>
        <v>45817</v>
      </c>
      <c r="D147" s="67">
        <f t="shared" ref="D147" si="189">C147+1</f>
        <v>45818</v>
      </c>
      <c r="E147" s="67">
        <f t="shared" ref="E147" si="190">D147+1</f>
        <v>45819</v>
      </c>
      <c r="F147" s="67">
        <f t="shared" ref="F147" si="191">E147+1</f>
        <v>45820</v>
      </c>
      <c r="G147" s="67">
        <f t="shared" ref="G147" si="192">F147+1</f>
        <v>45821</v>
      </c>
      <c r="H147" s="67">
        <f t="shared" ref="H147" si="193">G147+1</f>
        <v>45822</v>
      </c>
      <c r="I147" s="59"/>
      <c r="J147" s="72"/>
      <c r="K147" s="69">
        <f t="shared" ref="K147" si="194">IFERROR(IF(MOD(DAY(B147),7)=0,QUOTIENT(DAY(B147),7),QUOTIENT(DAY(B147),7)+1),"")</f>
        <v>2</v>
      </c>
      <c r="L147" s="69">
        <f t="shared" ref="L147" si="195">IFERROR(IF(MOD(DAY(C147),7)=0,QUOTIENT(DAY(C147),7),QUOTIENT(DAY(C147),7)+1),"")</f>
        <v>2</v>
      </c>
      <c r="M147" s="69">
        <f t="shared" ref="M147" si="196">IFERROR(IF(MOD(DAY(D147),7)=0,QUOTIENT(DAY(D147),7),QUOTIENT(DAY(D147),7)+1),"")</f>
        <v>2</v>
      </c>
      <c r="N147" s="69">
        <f t="shared" ref="N147" si="197">IFERROR(IF(MOD(DAY(E147),7)=0,QUOTIENT(DAY(E147),7),QUOTIENT(DAY(E147),7)+1),"")</f>
        <v>2</v>
      </c>
      <c r="O147" s="69">
        <f t="shared" ref="O147" si="198">IFERROR(IF(MOD(DAY(F147),7)=0,QUOTIENT(DAY(F147),7),QUOTIENT(DAY(F147),7)+1),"")</f>
        <v>2</v>
      </c>
      <c r="P147" s="69">
        <f t="shared" ref="P147" si="199">IFERROR(IF(MOD(DAY(G147),7)=0,QUOTIENT(DAY(G147),7),QUOTIENT(DAY(G147),7)+1),"")</f>
        <v>2</v>
      </c>
      <c r="Q147" s="69">
        <f t="shared" ref="Q147" si="200">IFERROR(IF(MOD(DAY(H147),7)=0,QUOTIENT(DAY(H147),7),QUOTIENT(DAY(H147),7)+1),"")</f>
        <v>2</v>
      </c>
    </row>
    <row r="148" spans="1:17" ht="33.75" customHeight="1" thickBot="1">
      <c r="A148" s="59"/>
      <c r="B148" s="71" t="str">
        <f t="shared" ref="B148" si="201">K148</f>
        <v/>
      </c>
      <c r="C148" s="71" t="str">
        <f t="shared" ref="C148" si="202">L148</f>
        <v>紙・衣</v>
      </c>
      <c r="D148" s="71" t="str">
        <f t="shared" ref="D148" si="203">M148</f>
        <v>小・危</v>
      </c>
      <c r="E148" s="71" t="str">
        <f t="shared" ref="E148" si="204">N148</f>
        <v>燃</v>
      </c>
      <c r="F148" s="71" t="str">
        <f t="shared" ref="F148" si="205">O148</f>
        <v>び</v>
      </c>
      <c r="G148" s="71" t="str">
        <f t="shared" ref="G148" si="206">P148</f>
        <v/>
      </c>
      <c r="H148" s="71" t="str">
        <f t="shared" ref="H148" si="207">Q148</f>
        <v>燃</v>
      </c>
      <c r="I148" s="59"/>
      <c r="J148" s="72"/>
      <c r="K148" s="73" t="str">
        <f>IF(B147="","",
IF(IFERROR(INDEX($C$1:$H$2,1,MATCH(1,$C$2:$H$2,0)), "")=$G$1,
    IFERROR( IF(WEEKDAY(B147,1)=$H$2, IF(K147=$G$3,$G$1,""),""),""),
  IFERROR(INDEX($C$1:$H$2,1,MATCH(1,$C$2:$H$2,0)),"")
))</f>
        <v/>
      </c>
      <c r="L148" s="73" t="str">
        <f>IF(C147="","",
IF(IFERROR(INDEX($C$1:$H$2,1,MATCH(2,$C$2:$H$2,0)),"")=$G$1,
IFERROR(IF(WEEKDAY(C147,1)=$H$2,IF(L147=$G$3,$G$1,""),""),""),
IFERROR(INDEX($C$1:$H$2,1,MATCH(2,$C$2:$H$2,0)),"")
))</f>
        <v>紙・衣</v>
      </c>
      <c r="M148" s="73" t="str">
        <f>IF(D147="","",
IF(IFERROR(INDEX($C$1:$H$2,1,MATCH(3,$C$2:$H$2,0)),"")=$G$1,
IFERROR(IF(WEEKDAY(D147,1)=$H$2,IF(M147=$G$3,$G$1,""),""),""),
IFERROR(INDEX($C$1:$H$2,1,MATCH(3,$C$2:$H$2,0)),"")
))</f>
        <v>小・危</v>
      </c>
      <c r="N148" s="73" t="str">
        <f>IF(E147="","",
IF(IFERROR(INDEX($C$1:$H$2,1,MATCH(4,$C$2:$H$2,0)),"")=$G$1,
IFERROR(IF(WEEKDAY(E147,1)=$H$2,IF(N147=$G$3,$G$1,""),""),""),
IFERROR(INDEX($C$1:$H$2,1,MATCH(4,$C$2:$H$2,0)),"")
))</f>
        <v>燃</v>
      </c>
      <c r="O148" s="73" t="str">
        <f>IF(F147="","",
IF(IFERROR(INDEX($C$1:$H$2,1,MATCH(5,$C$2:$H$2,0)),"")=$G$1,
IFERROR(IF(WEEKDAY(F147,1)=$H$2,IF(O147=$G$3,$G$1,""),""),""),
IFERROR(INDEX($C$1:$H$2,1,MATCH(5,$C$2:$H$2,0)),"")
))</f>
        <v>び</v>
      </c>
      <c r="P148" s="73" t="str">
        <f>IF(G147="","",
IF(IFERROR(INDEX($C$1:$H$2,1,MATCH(6,$C$2:$H$2,0)),"")=$G$1,
IFERROR(IF(WEEKDAY(G147,1)=$H$2,IF(P147=$G$3,$G$1,""),""),""),
IFERROR(INDEX($C$1:$H$2,1,MATCH(6,$C$2:$H$2,0)),"")
))</f>
        <v/>
      </c>
      <c r="Q148" s="73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customHeight="1">
      <c r="A149" s="59"/>
      <c r="B149" s="67">
        <f>B147+7</f>
        <v>45823</v>
      </c>
      <c r="C149" s="67">
        <f t="shared" ref="C149:H149" si="208">C147+7</f>
        <v>45824</v>
      </c>
      <c r="D149" s="67">
        <f t="shared" si="208"/>
        <v>45825</v>
      </c>
      <c r="E149" s="67">
        <f t="shared" si="208"/>
        <v>45826</v>
      </c>
      <c r="F149" s="67">
        <f t="shared" si="208"/>
        <v>45827</v>
      </c>
      <c r="G149" s="67">
        <f t="shared" si="208"/>
        <v>45828</v>
      </c>
      <c r="H149" s="67">
        <f t="shared" si="208"/>
        <v>45829</v>
      </c>
      <c r="I149" s="59"/>
      <c r="K149" s="69">
        <f t="shared" ref="K149" si="209">IFERROR(IF(MOD(DAY(B149),7)=0,QUOTIENT(DAY(B149),7),QUOTIENT(DAY(B149),7)+1),"")</f>
        <v>3</v>
      </c>
      <c r="L149" s="69">
        <f t="shared" ref="L149" si="210">IFERROR(IF(MOD(DAY(C149),7)=0,QUOTIENT(DAY(C149),7),QUOTIENT(DAY(C149),7)+1),"")</f>
        <v>3</v>
      </c>
      <c r="M149" s="69">
        <f t="shared" ref="M149" si="211">IFERROR(IF(MOD(DAY(D149),7)=0,QUOTIENT(DAY(D149),7),QUOTIENT(DAY(D149),7)+1),"")</f>
        <v>3</v>
      </c>
      <c r="N149" s="69">
        <f t="shared" ref="N149" si="212">IFERROR(IF(MOD(DAY(E149),7)=0,QUOTIENT(DAY(E149),7),QUOTIENT(DAY(E149),7)+1),"")</f>
        <v>3</v>
      </c>
      <c r="O149" s="69">
        <f t="shared" ref="O149" si="213">IFERROR(IF(MOD(DAY(F149),7)=0,QUOTIENT(DAY(F149),7),QUOTIENT(DAY(F149),7)+1),"")</f>
        <v>3</v>
      </c>
      <c r="P149" s="69">
        <f t="shared" ref="P149" si="214">IFERROR(IF(MOD(DAY(G149),7)=0,QUOTIENT(DAY(G149),7),QUOTIENT(DAY(G149),7)+1),"")</f>
        <v>3</v>
      </c>
      <c r="Q149" s="69">
        <f t="shared" ref="Q149" si="215">IFERROR(IF(MOD(DAY(H149),7)=0,QUOTIENT(DAY(H149),7),QUOTIENT(DAY(H149),7)+1),"")</f>
        <v>3</v>
      </c>
    </row>
    <row r="150" spans="1:17" ht="33.75" customHeight="1" thickBot="1">
      <c r="A150" s="59"/>
      <c r="B150" s="71" t="str">
        <f t="shared" ref="B150" si="216">K150</f>
        <v/>
      </c>
      <c r="C150" s="71" t="str">
        <f t="shared" ref="C150" si="217">L150</f>
        <v>紙・衣</v>
      </c>
      <c r="D150" s="71" t="str">
        <f t="shared" ref="D150" si="218">M150</f>
        <v/>
      </c>
      <c r="E150" s="71" t="str">
        <f t="shared" ref="E150" si="219">N150</f>
        <v>燃</v>
      </c>
      <c r="F150" s="71" t="str">
        <f t="shared" ref="F150" si="220">O150</f>
        <v>び</v>
      </c>
      <c r="G150" s="71" t="str">
        <f t="shared" ref="G150" si="221">P150</f>
        <v/>
      </c>
      <c r="H150" s="71" t="str">
        <f t="shared" ref="H150" si="222">Q150</f>
        <v>燃</v>
      </c>
      <c r="I150" s="59"/>
      <c r="K150" s="73" t="str">
        <f>IF(B149="","",
IF(IFERROR(INDEX($C$1:$H$2,1,MATCH(1,$C$2:$H$2,0)), "")=$G$1,
    IFERROR( IF(WEEKDAY(B149,1)=$H$2, IF(K149=$G$3,$G$1,""),""),""),
  IFERROR(INDEX($C$1:$H$2,1,MATCH(1,$C$2:$H$2,0)),"")
))</f>
        <v/>
      </c>
      <c r="L150" s="73" t="str">
        <f>IF(C149="","",
IF(IFERROR(INDEX($C$1:$H$2,1,MATCH(2,$C$2:$H$2,0)),"")=$G$1,
IFERROR(IF(WEEKDAY(C149,1)=$H$2,IF(L149=$G$3,$G$1,""),""),""),
IFERROR(INDEX($C$1:$H$2,1,MATCH(2,$C$2:$H$2,0)),"")
))</f>
        <v>紙・衣</v>
      </c>
      <c r="M150" s="73" t="str">
        <f>IF(D149="","",
IF(IFERROR(INDEX($C$1:$H$2,1,MATCH(3,$C$2:$H$2,0)),"")=$G$1,
IFERROR(IF(WEEKDAY(D149,1)=$H$2,IF(M149=$G$3,$G$1,""),""),""),
IFERROR(INDEX($C$1:$H$2,1,MATCH(3,$C$2:$H$2,0)),"")
))</f>
        <v/>
      </c>
      <c r="N150" s="73" t="str">
        <f>IF(E149="","",
IF(IFERROR(INDEX($C$1:$H$2,1,MATCH(4,$C$2:$H$2,0)),"")=$G$1,
IFERROR(IF(WEEKDAY(E149,1)=$H$2,IF(N149=$G$3,$G$1,""),""),""),
IFERROR(INDEX($C$1:$H$2,1,MATCH(4,$C$2:$H$2,0)),"")
))</f>
        <v>燃</v>
      </c>
      <c r="O150" s="73" t="str">
        <f>IF(F149="","",
IF(IFERROR(INDEX($C$1:$H$2,1,MATCH(5,$C$2:$H$2,0)),"")=$G$1,
IFERROR(IF(WEEKDAY(F149,1)=$H$2,IF(O149=$G$3,$G$1,""),""),""),
IFERROR(INDEX($C$1:$H$2,1,MATCH(5,$C$2:$H$2,0)),"")
))</f>
        <v>び</v>
      </c>
      <c r="P150" s="73" t="str">
        <f>IF(G149="","",
IF(IFERROR(INDEX($C$1:$H$2,1,MATCH(6,$C$2:$H$2,0)),"")=$G$1,
IFERROR(IF(WEEKDAY(G149,1)=$H$2,IF(P149=$G$3,$G$1,""),""),""),
IFERROR(INDEX($C$1:$H$2,1,MATCH(6,$C$2:$H$2,0)),"")
))</f>
        <v/>
      </c>
      <c r="Q150" s="73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customHeight="1">
      <c r="A151" s="59"/>
      <c r="B151" s="67">
        <f>B149+7</f>
        <v>45830</v>
      </c>
      <c r="C151" s="67">
        <f t="shared" ref="C151:H151" si="223">C149+7</f>
        <v>45831</v>
      </c>
      <c r="D151" s="67">
        <f t="shared" si="223"/>
        <v>45832</v>
      </c>
      <c r="E151" s="67">
        <f t="shared" si="223"/>
        <v>45833</v>
      </c>
      <c r="F151" s="67">
        <f t="shared" si="223"/>
        <v>45834</v>
      </c>
      <c r="G151" s="67">
        <f t="shared" si="223"/>
        <v>45835</v>
      </c>
      <c r="H151" s="67">
        <f t="shared" si="223"/>
        <v>45836</v>
      </c>
      <c r="I151" s="59"/>
      <c r="K151" s="69">
        <f t="shared" ref="K151" si="224">IFERROR(IF(MOD(DAY(B151),7)=0,QUOTIENT(DAY(B151),7),QUOTIENT(DAY(B151),7)+1),"")</f>
        <v>4</v>
      </c>
      <c r="L151" s="69">
        <f t="shared" ref="L151" si="225">IFERROR(IF(MOD(DAY(C151),7)=0,QUOTIENT(DAY(C151),7),QUOTIENT(DAY(C151),7)+1),"")</f>
        <v>4</v>
      </c>
      <c r="M151" s="69">
        <f t="shared" ref="M151" si="226">IFERROR(IF(MOD(DAY(D151),7)=0,QUOTIENT(DAY(D151),7),QUOTIENT(DAY(D151),7)+1),"")</f>
        <v>4</v>
      </c>
      <c r="N151" s="69">
        <f t="shared" ref="N151" si="227">IFERROR(IF(MOD(DAY(E151),7)=0,QUOTIENT(DAY(E151),7),QUOTIENT(DAY(E151),7)+1),"")</f>
        <v>4</v>
      </c>
      <c r="O151" s="69">
        <f t="shared" ref="O151" si="228">IFERROR(IF(MOD(DAY(F151),7)=0,QUOTIENT(DAY(F151),7),QUOTIENT(DAY(F151),7)+1),"")</f>
        <v>4</v>
      </c>
      <c r="P151" s="69">
        <f t="shared" ref="P151" si="229">IFERROR(IF(MOD(DAY(G151),7)=0,QUOTIENT(DAY(G151),7),QUOTIENT(DAY(G151),7)+1),"")</f>
        <v>4</v>
      </c>
      <c r="Q151" s="69">
        <f t="shared" ref="Q151" si="230">IFERROR(IF(MOD(DAY(H151),7)=0,QUOTIENT(DAY(H151),7),QUOTIENT(DAY(H151),7)+1),"")</f>
        <v>4</v>
      </c>
    </row>
    <row r="152" spans="1:17" ht="33.75" customHeight="1" thickBot="1">
      <c r="A152" s="59"/>
      <c r="B152" s="71" t="str">
        <f t="shared" ref="B152" si="231">K152</f>
        <v/>
      </c>
      <c r="C152" s="71" t="str">
        <f t="shared" ref="C152" si="232">L152</f>
        <v>紙・衣</v>
      </c>
      <c r="D152" s="71" t="str">
        <f t="shared" ref="D152" si="233">M152</f>
        <v/>
      </c>
      <c r="E152" s="71" t="str">
        <f t="shared" ref="E152" si="234">N152</f>
        <v>燃</v>
      </c>
      <c r="F152" s="71" t="str">
        <f t="shared" ref="F152" si="235">O152</f>
        <v>び</v>
      </c>
      <c r="G152" s="71" t="str">
        <f t="shared" ref="G152" si="236">P152</f>
        <v/>
      </c>
      <c r="H152" s="71" t="str">
        <f t="shared" ref="H152" si="237">Q152</f>
        <v>燃</v>
      </c>
      <c r="I152" s="59"/>
      <c r="K152" s="73" t="str">
        <f>IF(B151="","",
IF(IFERROR(INDEX($C$1:$H$2,1,MATCH(1,$C$2:$H$2,0)), "")=$G$1,
    IFERROR( IF(WEEKDAY(B151,1)=$H$2, IF(K151=$G$3,$G$1,""),""),""),
  IFERROR(INDEX($C$1:$H$2,1,MATCH(1,$C$2:$H$2,0)),"")
))</f>
        <v/>
      </c>
      <c r="L152" s="73" t="str">
        <f>IF(C151="","",
IF(IFERROR(INDEX($C$1:$H$2,1,MATCH(2,$C$2:$H$2,0)),"")=$G$1,
IFERROR(IF(WEEKDAY(C151,1)=$H$2,IF(L151=$G$3,$G$1,""),""),""),
IFERROR(INDEX($C$1:$H$2,1,MATCH(2,$C$2:$H$2,0)),"")
))</f>
        <v>紙・衣</v>
      </c>
      <c r="M152" s="73" t="str">
        <f>IF(D151="","",
IF(IFERROR(INDEX($C$1:$H$2,1,MATCH(3,$C$2:$H$2,0)),"")=$G$1,
IFERROR(IF(WEEKDAY(D151,1)=$H$2,IF(M151=$G$3,$G$1,""),""),""),
IFERROR(INDEX($C$1:$H$2,1,MATCH(3,$C$2:$H$2,0)),"")
))</f>
        <v/>
      </c>
      <c r="N152" s="73" t="str">
        <f>IF(E151="","",
IF(IFERROR(INDEX($C$1:$H$2,1,MATCH(4,$C$2:$H$2,0)),"")=$G$1,
IFERROR(IF(WEEKDAY(E151,1)=$H$2,IF(N151=$G$3,$G$1,""),""),""),
IFERROR(INDEX($C$1:$H$2,1,MATCH(4,$C$2:$H$2,0)),"")
))</f>
        <v>燃</v>
      </c>
      <c r="O152" s="73" t="str">
        <f>IF(F151="","",
IF(IFERROR(INDEX($C$1:$H$2,1,MATCH(5,$C$2:$H$2,0)),"")=$G$1,
IFERROR(IF(WEEKDAY(F151,1)=$H$2,IF(O151=$G$3,$G$1,""),""),""),
IFERROR(INDEX($C$1:$H$2,1,MATCH(5,$C$2:$H$2,0)),"")
))</f>
        <v>び</v>
      </c>
      <c r="P152" s="73" t="str">
        <f>IF(G151="","",
IF(IFERROR(INDEX($C$1:$H$2,1,MATCH(6,$C$2:$H$2,0)),"")=$G$1,
IFERROR(IF(WEEKDAY(G151,1)=$H$2,IF(P151=$G$3,$G$1,""),""),""),
IFERROR(INDEX($C$1:$H$2,1,MATCH(6,$C$2:$H$2,0)),"")
))</f>
        <v/>
      </c>
      <c r="Q152" s="73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customHeight="1">
      <c r="A153" s="59"/>
      <c r="B153" s="67">
        <f>IFERROR(IF(B151+7&lt;DATE(L131,L132+1,1),B151+7,""),"")</f>
        <v>45837</v>
      </c>
      <c r="C153" s="67">
        <f>IFERROR(IF(C151+7&lt;DATE(L131,L132+1,1),C151+7,""),"")</f>
        <v>45838</v>
      </c>
      <c r="D153" s="67" t="str">
        <f>IFERROR(IF(D151+7&lt;DATE(L131,L132+1,1),D151+7,""),"")</f>
        <v/>
      </c>
      <c r="E153" s="67" t="str">
        <f>IFERROR(IF(E151+7&lt;DATE(L131,L132+1,1),E151+7,""),"")</f>
        <v/>
      </c>
      <c r="F153" s="67" t="str">
        <f>IFERROR(IF(F151+7&lt;DATE(L131,L132+1,1),F151+7,""),"")</f>
        <v/>
      </c>
      <c r="G153" s="67" t="str">
        <f>IFERROR(IF(G151+7&lt;DATE(L131,L132+1,1),G151+7,""),"")</f>
        <v/>
      </c>
      <c r="H153" s="67" t="str">
        <f>IFERROR(IF(H151+7&lt;DATE(L131,L132+1,1),H151+7,""),"")</f>
        <v/>
      </c>
      <c r="I153" s="59"/>
      <c r="K153" s="69">
        <f>IFERROR(IF(MOD(DAY(B153),7)=0,QUOTIENT(DAY(B153),7),QUOTIENT(DAY(B153),7)+1),"")</f>
        <v>5</v>
      </c>
      <c r="L153" s="69">
        <f>IFERROR(IF(MOD(DAY(C153),7)=0,QUOTIENT(DAY(C153),7),QUOTIENT(DAY(C153),7)+1),"")</f>
        <v>5</v>
      </c>
      <c r="M153" s="69" t="str">
        <f t="shared" ref="M153" si="238">IFERROR(IF(MOD(DAY(D153),7)=0,QUOTIENT(DAY(D153),7),QUOTIENT(DAY(D153),7)+1),"")</f>
        <v/>
      </c>
      <c r="N153" s="69" t="str">
        <f t="shared" ref="N153" si="239">IFERROR(IF(MOD(DAY(E153),7)=0,QUOTIENT(DAY(E153),7),QUOTIENT(DAY(E153),7)+1),"")</f>
        <v/>
      </c>
      <c r="O153" s="69" t="str">
        <f t="shared" ref="O153" si="240">IFERROR(IF(MOD(DAY(F153),7)=0,QUOTIENT(DAY(F153),7),QUOTIENT(DAY(F153),7)+1),"")</f>
        <v/>
      </c>
      <c r="P153" s="69" t="str">
        <f t="shared" ref="P153" si="241">IFERROR(IF(MOD(DAY(G153),7)=0,QUOTIENT(DAY(G153),7),QUOTIENT(DAY(G153),7)+1),"")</f>
        <v/>
      </c>
      <c r="Q153" s="69" t="str">
        <f t="shared" ref="Q153" si="242">IFERROR(IF(MOD(DAY(H153),7)=0,QUOTIENT(DAY(H153),7),QUOTIENT(DAY(H153),7)+1),"")</f>
        <v/>
      </c>
    </row>
    <row r="154" spans="1:17" ht="33.75" customHeight="1" thickBot="1">
      <c r="A154" s="59"/>
      <c r="B154" s="71" t="str">
        <f t="shared" ref="B154" si="243">K154</f>
        <v/>
      </c>
      <c r="C154" s="71" t="str">
        <f t="shared" ref="C154" si="244">L154</f>
        <v>紙・衣</v>
      </c>
      <c r="D154" s="71" t="str">
        <f t="shared" ref="D154" si="245">M154</f>
        <v/>
      </c>
      <c r="E154" s="71" t="str">
        <f t="shared" ref="E154" si="246">N154</f>
        <v/>
      </c>
      <c r="F154" s="71" t="str">
        <f t="shared" ref="F154" si="247">O154</f>
        <v/>
      </c>
      <c r="G154" s="71" t="str">
        <f t="shared" ref="G154" si="248">P154</f>
        <v/>
      </c>
      <c r="H154" s="71" t="str">
        <f t="shared" ref="H154" si="249">Q154</f>
        <v/>
      </c>
      <c r="I154" s="59"/>
      <c r="K154" s="73" t="str">
        <f>IF(B153="","",
IF(IFERROR(INDEX($C$1:$H$2,1,MATCH(1,$C$2:$H$2,0)), "")=$G$1,
    IFERROR( IF(WEEKDAY(B153,1)=$H$2, IF(K153=$G$3,$G$1,""),""),""),
  IFERROR(INDEX($C$1:$H$2,1,MATCH(1,$C$2:$H$2,0)),"")
))</f>
        <v/>
      </c>
      <c r="L154" s="73" t="str">
        <f>IF(C153="","",
IF(IFERROR(INDEX($C$1:$H$2,1,MATCH(2,$C$2:$H$2,0)),"")=$G$1,
IFERROR(IF(WEEKDAY(C153,1)=$H$2,IF(L153=$G$3,$G$1,""),""),""),
IFERROR(INDEX($C$1:$H$2,1,MATCH(2,$C$2:$H$2,0)),"")
))</f>
        <v>紙・衣</v>
      </c>
      <c r="M154" s="73" t="str">
        <f>IF(D153="","",
IF(IFERROR(INDEX($C$1:$H$2,1,MATCH(3,$C$2:$H$2,0)),"")=$G$1,
IFERROR(IF(WEEKDAY(D153,1)=$H$2,IF(M153=$G$3,$G$1,""),""),""),
IFERROR(INDEX($C$1:$H$2,1,MATCH(3,$C$2:$H$2,0)),"")
))</f>
        <v/>
      </c>
      <c r="N154" s="73" t="str">
        <f>IF(E153="","",
IF(IFERROR(INDEX($C$1:$H$2,1,MATCH(4,$C$2:$H$2,0)),"")=$G$1,
IFERROR(IF(WEEKDAY(E153,1)=$H$2,IF(N153=$G$3,$G$1,""),""),""),
IFERROR(INDEX($C$1:$H$2,1,MATCH(4,$C$2:$H$2,0)),"")
))</f>
        <v/>
      </c>
      <c r="O154" s="73" t="str">
        <f>IF(F153="","",
IF(IFERROR(INDEX($C$1:$H$2,1,MATCH(5,$C$2:$H$2,0)),"")=$G$1,
IFERROR(IF(WEEKDAY(F153,1)=$H$2,IF(O153=$G$3,$G$1,""),""),""),
IFERROR(INDEX($C$1:$H$2,1,MATCH(5,$C$2:$H$2,0)),"")
))</f>
        <v/>
      </c>
      <c r="P154" s="73" t="str">
        <f>IF(G153="","",
IF(IFERROR(INDEX($C$1:$H$2,1,MATCH(6,$C$2:$H$2,0)),"")=$G$1,
IFERROR(IF(WEEKDAY(G153,1)=$H$2,IF(P153=$G$3,$G$1,""),""),""),
IFERROR(INDEX($C$1:$H$2,1,MATCH(6,$C$2:$H$2,0)),"")
))</f>
        <v/>
      </c>
      <c r="Q154" s="73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customHeight="1">
      <c r="A155" s="59"/>
      <c r="B155" s="67" t="str">
        <f>IFERROR(IF(B153+7&lt;DATE(L131,L132+1,1),B153+7,""),"")</f>
        <v/>
      </c>
      <c r="C155" s="67" t="str">
        <f>IFERROR(IF(C153+7&lt;DATE(L131,L132+1,1),C153+7,""),"")</f>
        <v/>
      </c>
      <c r="D155" s="67"/>
      <c r="E155" s="67"/>
      <c r="F155" s="67"/>
      <c r="G155" s="67"/>
      <c r="H155" s="67"/>
      <c r="I155" s="59"/>
      <c r="K155" s="69" t="str">
        <f>IFERROR(IF(MOD(DAY(B155),7)=0,QUOTIENT(DAY(B155),7),QUOTIENT(DAY(B155),7)+1),"")</f>
        <v/>
      </c>
      <c r="L155" s="69" t="str">
        <f>IFERROR(IF(MOD(DAY(C155),7)=0,QUOTIENT(DAY(C155),7),QUOTIENT(DAY(C155),7)+1),"")</f>
        <v/>
      </c>
      <c r="M155" s="69"/>
      <c r="N155" s="69"/>
      <c r="O155" s="69"/>
      <c r="P155" s="69"/>
      <c r="Q155" s="69"/>
    </row>
    <row r="156" spans="1:17" ht="33.75" customHeight="1" thickBot="1">
      <c r="A156" s="59"/>
      <c r="B156" s="71" t="str">
        <f t="shared" ref="B156" si="250">K156</f>
        <v/>
      </c>
      <c r="C156" s="71" t="str">
        <f t="shared" ref="C156" si="251">L156</f>
        <v/>
      </c>
      <c r="D156" s="71" t="str">
        <f>IF(D155="","",IFERROR(INDEX($C$1:$H$2,1,MATCH(3,$C$2:$H$2,0)),""))</f>
        <v/>
      </c>
      <c r="E156" s="71" t="str">
        <f>IF(E155="","",IFERROR(INDEX($C$1:$H$2,1,MATCH(4,$C$2:$H$2,0)),""))</f>
        <v/>
      </c>
      <c r="F156" s="71" t="str">
        <f>IF(F155="","",IFERROR(INDEX($C$1:$H$2,1,MATCH(5,$C$2:$H$2,0)),""))</f>
        <v/>
      </c>
      <c r="G156" s="71" t="str">
        <f>IF(G155="","",IFERROR(INDEX($C$1:$H$2,1,MATCH(6,$C$2:$H$2,0)),""))</f>
        <v/>
      </c>
      <c r="H156" s="71" t="str">
        <f>IF(H155="","",IFERROR(INDEX($C$1:$H$2,1,MATCH(7,$C$2:$H$2,0)),""))</f>
        <v/>
      </c>
      <c r="I156" s="59"/>
      <c r="K156" s="73" t="str">
        <f>IF(B155="","",
IF(IFERROR(INDEX($C$1:$H$2,1,MATCH(1,$C$2:$H$2,0)), "")=$G$1,
    IFERROR( IF(WEEKDAY(B155,1)=$H$2, IF(K155=$G$3,$G$1,""),""),""),
  IFERROR(INDEX($C$1:$H$2,1,MATCH(1,$C$2:$H$2,0)),"")
))</f>
        <v/>
      </c>
      <c r="L156" s="73" t="str">
        <f>IF(C155="","",
IF(IFERROR(INDEX($C$1:$H$2,1,MATCH(2,$C$2:$H$2,0)),"")=$G$1,
IFERROR(IF(WEEKDAY(C155,1)=$H$2,IF(L155=$G$3,$G$1,""),""),""),
IFERROR(INDEX($C$1:$H$2,1,MATCH(2,$C$2:$H$2,0)),"")
))</f>
        <v/>
      </c>
      <c r="M156" s="73"/>
      <c r="N156" s="73"/>
      <c r="O156" s="73"/>
      <c r="P156" s="73"/>
      <c r="Q156" s="73"/>
    </row>
    <row r="157" spans="1:17">
      <c r="A157" s="59"/>
      <c r="B157" s="61"/>
      <c r="C157" s="61"/>
      <c r="D157" s="61"/>
      <c r="E157" s="61"/>
      <c r="F157" s="61"/>
      <c r="G157" s="61"/>
      <c r="H157" s="61"/>
      <c r="I157" s="59"/>
    </row>
    <row r="158" spans="1:17">
      <c r="A158" s="59"/>
      <c r="B158" s="59"/>
      <c r="C158" s="116" t="s">
        <v>71</v>
      </c>
      <c r="D158" s="117" t="s">
        <v>72</v>
      </c>
      <c r="E158" s="117"/>
      <c r="F158" s="117"/>
      <c r="G158" s="117"/>
      <c r="H158" s="117"/>
      <c r="I158" s="59"/>
    </row>
    <row r="159" spans="1:17">
      <c r="A159" s="59"/>
      <c r="B159" s="59"/>
      <c r="C159" s="116"/>
      <c r="D159" s="117"/>
      <c r="E159" s="117"/>
      <c r="F159" s="117"/>
      <c r="G159" s="117"/>
      <c r="H159" s="117"/>
      <c r="I159" s="59"/>
    </row>
    <row r="160" spans="1:17">
      <c r="A160" s="59"/>
      <c r="B160" s="59"/>
      <c r="C160" s="118" t="s">
        <v>73</v>
      </c>
      <c r="D160" s="117" t="s">
        <v>74</v>
      </c>
      <c r="E160" s="117"/>
      <c r="F160" s="117"/>
      <c r="G160" s="117"/>
      <c r="H160" s="117"/>
      <c r="I160" s="59"/>
    </row>
    <row r="161" spans="1:12">
      <c r="A161" s="59"/>
      <c r="B161" s="59"/>
      <c r="C161" s="118"/>
      <c r="D161" s="117"/>
      <c r="E161" s="117"/>
      <c r="F161" s="117"/>
      <c r="G161" s="117"/>
      <c r="H161" s="117"/>
      <c r="I161" s="59"/>
    </row>
    <row r="162" spans="1:12">
      <c r="A162" s="59"/>
      <c r="B162" s="59"/>
      <c r="C162" s="119" t="s">
        <v>75</v>
      </c>
      <c r="D162" s="120" t="s">
        <v>76</v>
      </c>
      <c r="E162" s="120"/>
      <c r="F162" s="120"/>
      <c r="G162" s="120"/>
      <c r="H162" s="120"/>
      <c r="I162" s="59"/>
    </row>
    <row r="163" spans="1:12">
      <c r="A163" s="59"/>
      <c r="B163" s="59"/>
      <c r="C163" s="119"/>
      <c r="D163" s="120"/>
      <c r="E163" s="120"/>
      <c r="F163" s="120"/>
      <c r="G163" s="120"/>
      <c r="H163" s="120"/>
      <c r="I163" s="59"/>
    </row>
    <row r="164" spans="1:12">
      <c r="A164" s="59"/>
      <c r="B164" s="59"/>
      <c r="C164" s="121" t="s">
        <v>77</v>
      </c>
      <c r="D164" s="117" t="s">
        <v>78</v>
      </c>
      <c r="E164" s="117"/>
      <c r="F164" s="117"/>
      <c r="G164" s="117"/>
      <c r="H164" s="117"/>
      <c r="I164" s="59"/>
    </row>
    <row r="165" spans="1:12">
      <c r="A165" s="59"/>
      <c r="B165" s="59"/>
      <c r="C165" s="121"/>
      <c r="D165" s="117"/>
      <c r="E165" s="117"/>
      <c r="F165" s="117"/>
      <c r="G165" s="117"/>
      <c r="H165" s="117"/>
      <c r="I165" s="59"/>
    </row>
    <row r="166" spans="1:12" ht="13.5" customHeight="1">
      <c r="A166" s="59"/>
      <c r="B166" s="61"/>
      <c r="C166" s="122" t="s">
        <v>106</v>
      </c>
      <c r="D166" s="122"/>
      <c r="E166" s="122"/>
      <c r="F166" s="122"/>
      <c r="G166" s="122"/>
      <c r="H166" s="122"/>
      <c r="I166" s="59"/>
    </row>
    <row r="167" spans="1:12" ht="20.25" customHeight="1">
      <c r="A167" s="59"/>
      <c r="B167" s="81"/>
      <c r="C167" s="122"/>
      <c r="D167" s="122"/>
      <c r="E167" s="122"/>
      <c r="F167" s="122"/>
      <c r="G167" s="122"/>
      <c r="H167" s="122"/>
      <c r="I167" s="59"/>
    </row>
    <row r="168" spans="1:12" ht="17.25">
      <c r="A168" s="59"/>
      <c r="B168" s="123"/>
      <c r="C168" s="123"/>
      <c r="D168" s="123"/>
      <c r="E168" s="123"/>
      <c r="F168" s="123"/>
      <c r="G168" s="123"/>
      <c r="H168" s="123"/>
      <c r="I168" s="59"/>
    </row>
    <row r="169" spans="1:12" ht="18">
      <c r="A169" s="59"/>
      <c r="B169" s="96" t="s">
        <v>105</v>
      </c>
      <c r="C169" s="96"/>
      <c r="D169" s="96"/>
      <c r="E169" s="96"/>
      <c r="F169" s="96"/>
      <c r="G169" s="96"/>
      <c r="H169" s="96"/>
      <c r="I169" s="59"/>
    </row>
    <row r="170" spans="1:12" ht="18">
      <c r="A170" s="59"/>
      <c r="B170" s="96" t="s">
        <v>108</v>
      </c>
      <c r="C170" s="96"/>
      <c r="D170" s="96"/>
      <c r="E170" s="96"/>
      <c r="F170" s="96"/>
      <c r="G170" s="96"/>
      <c r="H170" s="96"/>
      <c r="I170" s="59"/>
    </row>
    <row r="171" spans="1:12">
      <c r="A171" s="59"/>
      <c r="B171" s="97"/>
      <c r="C171" s="97"/>
      <c r="D171" s="97"/>
      <c r="E171" s="97"/>
      <c r="F171" s="97"/>
      <c r="G171" s="97"/>
      <c r="H171" s="97"/>
      <c r="I171" s="59"/>
    </row>
    <row r="172" spans="1:12" ht="7.5" customHeight="1">
      <c r="A172" s="59"/>
      <c r="B172" s="59"/>
      <c r="C172" s="59"/>
      <c r="D172" s="59"/>
      <c r="E172" s="59"/>
      <c r="F172" s="59"/>
      <c r="G172" s="59"/>
      <c r="H172" s="59"/>
      <c r="I172" s="59"/>
    </row>
    <row r="173" spans="1:12">
      <c r="A173" s="59"/>
      <c r="B173" s="98" t="s">
        <v>82</v>
      </c>
      <c r="C173" s="98"/>
      <c r="D173" s="98"/>
      <c r="E173" s="98"/>
      <c r="F173" s="98"/>
      <c r="G173" s="98"/>
      <c r="H173" s="98"/>
      <c r="I173" s="59"/>
      <c r="K173" s="57">
        <f>DATE(L131,L132+1,1)</f>
        <v>45839</v>
      </c>
      <c r="L173" s="54">
        <f>YEAR(K173)</f>
        <v>2025</v>
      </c>
    </row>
    <row r="174" spans="1:12">
      <c r="A174" s="59"/>
      <c r="B174" s="98"/>
      <c r="C174" s="98"/>
      <c r="D174" s="98"/>
      <c r="E174" s="98"/>
      <c r="F174" s="98"/>
      <c r="G174" s="98"/>
      <c r="H174" s="98"/>
      <c r="I174" s="59"/>
      <c r="L174" s="54">
        <f>MONTH(K173)</f>
        <v>7</v>
      </c>
    </row>
    <row r="175" spans="1:12">
      <c r="A175" s="59"/>
      <c r="B175" s="98"/>
      <c r="C175" s="98"/>
      <c r="D175" s="98"/>
      <c r="E175" s="98"/>
      <c r="F175" s="98"/>
      <c r="G175" s="98"/>
      <c r="H175" s="98"/>
      <c r="I175" s="59"/>
    </row>
    <row r="176" spans="1:12" ht="7.5" customHeight="1" thickBot="1">
      <c r="A176" s="59"/>
      <c r="B176" s="60"/>
      <c r="C176" s="60"/>
      <c r="D176" s="60"/>
      <c r="E176" s="60"/>
      <c r="F176" s="60"/>
      <c r="G176" s="60"/>
      <c r="H176" s="60"/>
      <c r="I176" s="59"/>
    </row>
    <row r="177" spans="1:17" ht="14.25" thickTop="1">
      <c r="A177" s="59"/>
      <c r="B177" s="61"/>
      <c r="C177" s="59"/>
      <c r="D177" s="59"/>
      <c r="E177" s="59"/>
      <c r="F177" s="59"/>
      <c r="G177" s="99" t="str">
        <f>$B$1</f>
        <v>地区２２</v>
      </c>
      <c r="H177" s="100"/>
      <c r="I177" s="59"/>
    </row>
    <row r="178" spans="1:17" ht="14.25" thickBot="1">
      <c r="A178" s="59"/>
      <c r="B178" s="59"/>
      <c r="C178" s="59"/>
      <c r="D178" s="59"/>
      <c r="E178" s="59"/>
      <c r="F178" s="59"/>
      <c r="G178" s="101"/>
      <c r="H178" s="102"/>
      <c r="I178" s="59"/>
    </row>
    <row r="179" spans="1:17" ht="15.75" customHeight="1" thickTop="1">
      <c r="A179" s="103">
        <f>K173</f>
        <v>45839</v>
      </c>
      <c r="B179" s="103"/>
      <c r="C179" s="104">
        <f>L173</f>
        <v>2025</v>
      </c>
      <c r="D179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179" s="106"/>
      <c r="F179" s="106"/>
      <c r="G179" s="106"/>
      <c r="H179" s="107"/>
      <c r="I179" s="59"/>
    </row>
    <row r="180" spans="1:17" ht="15.75" customHeight="1">
      <c r="A180" s="103"/>
      <c r="B180" s="103"/>
      <c r="C180" s="104"/>
      <c r="D180" s="108"/>
      <c r="E180" s="109"/>
      <c r="F180" s="109"/>
      <c r="G180" s="109"/>
      <c r="H180" s="110"/>
      <c r="I180" s="59"/>
    </row>
    <row r="181" spans="1:17" ht="15.75" customHeight="1">
      <c r="A181" s="59"/>
      <c r="B181" s="114" t="str">
        <f>DBCS(L174)</f>
        <v>７</v>
      </c>
      <c r="C181" s="115" t="s">
        <v>19</v>
      </c>
      <c r="D181" s="108"/>
      <c r="E181" s="109"/>
      <c r="F181" s="109"/>
      <c r="G181" s="109"/>
      <c r="H181" s="110"/>
      <c r="I181" s="59"/>
    </row>
    <row r="182" spans="1:17" ht="15.75" customHeight="1">
      <c r="A182" s="59"/>
      <c r="B182" s="114"/>
      <c r="C182" s="115"/>
      <c r="D182" s="108"/>
      <c r="E182" s="109"/>
      <c r="F182" s="109"/>
      <c r="G182" s="109"/>
      <c r="H182" s="110"/>
      <c r="I182" s="59"/>
    </row>
    <row r="183" spans="1:17" ht="15.75" customHeight="1">
      <c r="A183" s="59"/>
      <c r="B183" s="114"/>
      <c r="C183" s="115"/>
      <c r="D183" s="108"/>
      <c r="E183" s="109"/>
      <c r="F183" s="109"/>
      <c r="G183" s="109"/>
      <c r="H183" s="110"/>
      <c r="I183" s="59"/>
      <c r="L183" s="62"/>
    </row>
    <row r="184" spans="1:17" ht="15.75" customHeight="1" thickBot="1">
      <c r="A184" s="59"/>
      <c r="B184" s="114"/>
      <c r="C184" s="115"/>
      <c r="D184" s="111"/>
      <c r="E184" s="112"/>
      <c r="F184" s="112"/>
      <c r="G184" s="112"/>
      <c r="H184" s="113"/>
      <c r="I184" s="59"/>
    </row>
    <row r="185" spans="1:17" ht="15" thickTop="1" thickBot="1">
      <c r="A185" s="59"/>
      <c r="B185" s="59"/>
      <c r="C185" s="59"/>
      <c r="D185" s="59"/>
      <c r="E185" s="59"/>
      <c r="F185" s="59"/>
      <c r="G185" s="59"/>
      <c r="H185" s="59"/>
      <c r="I185" s="59"/>
    </row>
    <row r="186" spans="1:17" ht="67.5" customHeight="1" thickBot="1">
      <c r="A186" s="59"/>
      <c r="B186" s="63" t="s">
        <v>0</v>
      </c>
      <c r="C186" s="64" t="s">
        <v>1</v>
      </c>
      <c r="D186" s="64" t="s">
        <v>2</v>
      </c>
      <c r="E186" s="64" t="s">
        <v>3</v>
      </c>
      <c r="F186" s="64" t="s">
        <v>4</v>
      </c>
      <c r="G186" s="64" t="s">
        <v>5</v>
      </c>
      <c r="H186" s="64" t="s">
        <v>6</v>
      </c>
      <c r="I186" s="59"/>
      <c r="K186" s="65" t="s">
        <v>25</v>
      </c>
      <c r="L186" s="65" t="s">
        <v>1</v>
      </c>
      <c r="M186" s="65" t="s">
        <v>2</v>
      </c>
      <c r="N186" s="65" t="s">
        <v>3</v>
      </c>
      <c r="O186" s="65" t="s">
        <v>4</v>
      </c>
      <c r="P186" s="65" t="s">
        <v>5</v>
      </c>
      <c r="Q186" s="65" t="s">
        <v>6</v>
      </c>
    </row>
    <row r="187" spans="1:17" s="70" customFormat="1" ht="33.75" customHeight="1">
      <c r="A187" s="66"/>
      <c r="B187" s="67" t="str">
        <f>IF(A179-(WEEKDAY(A179)-1)&lt;K173,"",A179-(WEEKDAY(A179)-1))</f>
        <v/>
      </c>
      <c r="C187" s="67" t="str">
        <f>IF(A179-(WEEKDAY(A179)-2)&lt;K173,"",A179-(WEEKDAY(A179)-2))</f>
        <v/>
      </c>
      <c r="D187" s="67">
        <f>IF(A179-(WEEKDAY(A179)-3)&lt;K173,"",A179-(WEEKDAY(A179)-3))</f>
        <v>45839</v>
      </c>
      <c r="E187" s="67">
        <f>IF(A179-(WEEKDAY(A179)-4)&lt;K173,"",A179-(WEEKDAY(A179)-4))</f>
        <v>45840</v>
      </c>
      <c r="F187" s="67">
        <f>IF(A179-(WEEKDAY(A179)-5)&lt;K173,"",A179-(WEEKDAY(A179)-5))</f>
        <v>45841</v>
      </c>
      <c r="G187" s="67">
        <f>IF(A179-(WEEKDAY(A179)-6)&lt;K173,"",A179-(WEEKDAY(A179)-6))</f>
        <v>45842</v>
      </c>
      <c r="H187" s="67">
        <f>IF(A179-(WEEKDAY(A179)-7)&lt;K173,"",A179-(WEEKDAY(A179)-7))</f>
        <v>45843</v>
      </c>
      <c r="I187" s="66"/>
      <c r="J187" s="68"/>
      <c r="K187" s="69" t="str">
        <f>IFERROR(IF(MOD(DAY(B187),7)=0,QUOTIENT(DAY(B187),7),QUOTIENT(DAY(B187),7)+1),"")</f>
        <v/>
      </c>
      <c r="L187" s="69" t="str">
        <f t="shared" ref="L187" si="252">IFERROR(IF(MOD(DAY(C187),7)=0,QUOTIENT(DAY(C187),7),QUOTIENT(DAY(C187),7)+1),"")</f>
        <v/>
      </c>
      <c r="M187" s="69">
        <f t="shared" ref="M187" si="253">IFERROR(IF(MOD(DAY(D187),7)=0,QUOTIENT(DAY(D187),7),QUOTIENT(DAY(D187),7)+1),"")</f>
        <v>1</v>
      </c>
      <c r="N187" s="69">
        <f t="shared" ref="N187" si="254">IFERROR(IF(MOD(DAY(E187),7)=0,QUOTIENT(DAY(E187),7),QUOTIENT(DAY(E187),7)+1),"")</f>
        <v>1</v>
      </c>
      <c r="O187" s="69">
        <f t="shared" ref="O187" si="255">IFERROR(IF(MOD(DAY(F187),7)=0,QUOTIENT(DAY(F187),7),QUOTIENT(DAY(F187),7)+1),"")</f>
        <v>1</v>
      </c>
      <c r="P187" s="69">
        <f t="shared" ref="P187" si="256">IFERROR(IF(MOD(DAY(G187),7)=0,QUOTIENT(DAY(G187),7),QUOTIENT(DAY(G187),7)+1),"")</f>
        <v>1</v>
      </c>
      <c r="Q187" s="69">
        <f t="shared" ref="Q187" si="257">IFERROR(IF(MOD(DAY(H187),7)=0,QUOTIENT(DAY(H187),7),QUOTIENT(DAY(H187),7)+1),"")</f>
        <v>1</v>
      </c>
    </row>
    <row r="188" spans="1:17" ht="33.75" customHeight="1" thickBot="1">
      <c r="A188" s="59"/>
      <c r="B188" s="71" t="str">
        <f>K188</f>
        <v/>
      </c>
      <c r="C188" s="71" t="str">
        <f t="shared" ref="C188" si="258">L188</f>
        <v/>
      </c>
      <c r="D188" s="71" t="str">
        <f t="shared" ref="D188" si="259">M188</f>
        <v/>
      </c>
      <c r="E188" s="71" t="str">
        <f t="shared" ref="E188" si="260">N188</f>
        <v>燃</v>
      </c>
      <c r="F188" s="71" t="str">
        <f t="shared" ref="F188" si="261">O188</f>
        <v>び</v>
      </c>
      <c r="G188" s="71" t="str">
        <f t="shared" ref="G188" si="262">P188</f>
        <v/>
      </c>
      <c r="H188" s="71" t="str">
        <f t="shared" ref="H188" si="263">Q188</f>
        <v>燃</v>
      </c>
      <c r="I188" s="59"/>
      <c r="J188" s="72"/>
      <c r="K188" s="73" t="str">
        <f>IF(B187="","",
IF(IFERROR(INDEX($C$1:$H$2,1,MATCH(1,$C$2:$H$2,0)), "")=$G$1,
    IFERROR( IF(WEEKDAY(B187,1)=$H$2, IF(K187=$G$3,$G$1,""),""),""),
  IFERROR(INDEX($C$1:$H$2,1,MATCH(1,$C$2:$H$2,0)),"")
))</f>
        <v/>
      </c>
      <c r="L188" s="73" t="str">
        <f>IF(C187="","",
IF(IFERROR(INDEX($C$1:$H$2,1,MATCH(2,$C$2:$H$2,0)),"")=$G$1,
IFERROR(IF(WEEKDAY(C187,1)=$H$2,IF(L187=$G$3,$G$1,""),""),""),
IFERROR(INDEX($C$1:$H$2,1,MATCH(2,$C$2:$H$2,0)),"")
))</f>
        <v/>
      </c>
      <c r="M188" s="73" t="str">
        <f>IF(D187="","",
IF(IFERROR(INDEX($C$1:$H$2,1,MATCH(3,$C$2:$H$2,0)),"")=$G$1,
IFERROR(IF(WEEKDAY(D187,1)=$H$2,IF(M187=$G$3,$G$1,""),""),""),
IFERROR(INDEX($C$1:$H$2,1,MATCH(3,$C$2:$H$2,0)),"")
))</f>
        <v/>
      </c>
      <c r="N188" s="73" t="str">
        <f>IF(E187="","",
IF(IFERROR(INDEX($C$1:$H$2,1,MATCH(4,$C$2:$H$2,0)),"")=$G$1,
IFERROR(IF(WEEKDAY(E187,1)=$H$2,IF(N187=$G$3,$G$1,""),""),""),
IFERROR(INDEX($C$1:$H$2,1,MATCH(4,$C$2:$H$2,0)),"")
))</f>
        <v>燃</v>
      </c>
      <c r="O188" s="73" t="str">
        <f>IF(F187="","",
IF(IFERROR(INDEX($C$1:$H$2,1,MATCH(5,$C$2:$H$2,0)),"")=$G$1,
IFERROR(IF(WEEKDAY(F187,1)=$H$2,IF(O187=$G$3,$G$1,""),""),""),
IFERROR(INDEX($C$1:$H$2,1,MATCH(5,$C$2:$H$2,0)),"")
))</f>
        <v>び</v>
      </c>
      <c r="P188" s="73" t="str">
        <f>IF(G187="","",
IF(IFERROR(INDEX($C$1:$H$2,1,MATCH(6,$C$2:$H$2,0)),"")=$G$1,
IFERROR(IF(WEEKDAY(G187,1)=$H$2,IF(P187=$G$3,$G$1,""),""),""),
IFERROR(INDEX($C$1:$H$2,1,MATCH(6,$C$2:$H$2,0)),"")
))</f>
        <v/>
      </c>
      <c r="Q188" s="73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customHeight="1">
      <c r="A189" s="59"/>
      <c r="B189" s="67">
        <f>H187+1</f>
        <v>45844</v>
      </c>
      <c r="C189" s="67">
        <f>B189+1</f>
        <v>45845</v>
      </c>
      <c r="D189" s="67">
        <f t="shared" ref="D189" si="264">C189+1</f>
        <v>45846</v>
      </c>
      <c r="E189" s="67">
        <f t="shared" ref="E189" si="265">D189+1</f>
        <v>45847</v>
      </c>
      <c r="F189" s="67">
        <f t="shared" ref="F189" si="266">E189+1</f>
        <v>45848</v>
      </c>
      <c r="G189" s="67">
        <f t="shared" ref="G189" si="267">F189+1</f>
        <v>45849</v>
      </c>
      <c r="H189" s="67">
        <f t="shared" ref="H189" si="268">G189+1</f>
        <v>45850</v>
      </c>
      <c r="I189" s="59"/>
      <c r="J189" s="72"/>
      <c r="K189" s="69">
        <f t="shared" ref="K189" si="269">IFERROR(IF(MOD(DAY(B189),7)=0,QUOTIENT(DAY(B189),7),QUOTIENT(DAY(B189),7)+1),"")</f>
        <v>1</v>
      </c>
      <c r="L189" s="69">
        <f t="shared" ref="L189" si="270">IFERROR(IF(MOD(DAY(C189),7)=0,QUOTIENT(DAY(C189),7),QUOTIENT(DAY(C189),7)+1),"")</f>
        <v>1</v>
      </c>
      <c r="M189" s="69">
        <f t="shared" ref="M189" si="271">IFERROR(IF(MOD(DAY(D189),7)=0,QUOTIENT(DAY(D189),7),QUOTIENT(DAY(D189),7)+1),"")</f>
        <v>2</v>
      </c>
      <c r="N189" s="69">
        <f t="shared" ref="N189" si="272">IFERROR(IF(MOD(DAY(E189),7)=0,QUOTIENT(DAY(E189),7),QUOTIENT(DAY(E189),7)+1),"")</f>
        <v>2</v>
      </c>
      <c r="O189" s="69">
        <f t="shared" ref="O189" si="273">IFERROR(IF(MOD(DAY(F189),7)=0,QUOTIENT(DAY(F189),7),QUOTIENT(DAY(F189),7)+1),"")</f>
        <v>2</v>
      </c>
      <c r="P189" s="69">
        <f t="shared" ref="P189" si="274">IFERROR(IF(MOD(DAY(G189),7)=0,QUOTIENT(DAY(G189),7),QUOTIENT(DAY(G189),7)+1),"")</f>
        <v>2</v>
      </c>
      <c r="Q189" s="69">
        <f t="shared" ref="Q189" si="275">IFERROR(IF(MOD(DAY(H189),7)=0,QUOTIENT(DAY(H189),7),QUOTIENT(DAY(H189),7)+1),"")</f>
        <v>2</v>
      </c>
    </row>
    <row r="190" spans="1:17" ht="33.75" customHeight="1" thickBot="1">
      <c r="A190" s="59"/>
      <c r="B190" s="71" t="str">
        <f t="shared" ref="B190" si="276">K190</f>
        <v/>
      </c>
      <c r="C190" s="71" t="str">
        <f t="shared" ref="C190" si="277">L190</f>
        <v>紙・衣</v>
      </c>
      <c r="D190" s="71" t="str">
        <f t="shared" ref="D190" si="278">M190</f>
        <v>小・危</v>
      </c>
      <c r="E190" s="71" t="str">
        <f t="shared" ref="E190" si="279">N190</f>
        <v>燃</v>
      </c>
      <c r="F190" s="71" t="str">
        <f t="shared" ref="F190" si="280">O190</f>
        <v>び</v>
      </c>
      <c r="G190" s="71" t="str">
        <f t="shared" ref="G190" si="281">P190</f>
        <v/>
      </c>
      <c r="H190" s="71" t="str">
        <f t="shared" ref="H190" si="282">Q190</f>
        <v>燃</v>
      </c>
      <c r="I190" s="59"/>
      <c r="J190" s="72"/>
      <c r="K190" s="73" t="str">
        <f>IF(B189="","",
IF(IFERROR(INDEX($C$1:$H$2,1,MATCH(1,$C$2:$H$2,0)), "")=$G$1,
    IFERROR( IF(WEEKDAY(B189,1)=$H$2, IF(K189=$G$3,$G$1,""),""),""),
  IFERROR(INDEX($C$1:$H$2,1,MATCH(1,$C$2:$H$2,0)),"")
))</f>
        <v/>
      </c>
      <c r="L190" s="73" t="str">
        <f>IF(C189="","",
IF(IFERROR(INDEX($C$1:$H$2,1,MATCH(2,$C$2:$H$2,0)),"")=$G$1,
IFERROR(IF(WEEKDAY(C189,1)=$H$2,IF(L189=$G$3,$G$1,""),""),""),
IFERROR(INDEX($C$1:$H$2,1,MATCH(2,$C$2:$H$2,0)),"")
))</f>
        <v>紙・衣</v>
      </c>
      <c r="M190" s="73" t="str">
        <f>IF(D189="","",
IF(IFERROR(INDEX($C$1:$H$2,1,MATCH(3,$C$2:$H$2,0)),"")=$G$1,
IFERROR(IF(WEEKDAY(D189,1)=$H$2,IF(M189=$G$3,$G$1,""),""),""),
IFERROR(INDEX($C$1:$H$2,1,MATCH(3,$C$2:$H$2,0)),"")
))</f>
        <v>小・危</v>
      </c>
      <c r="N190" s="73" t="str">
        <f>IF(E189="","",
IF(IFERROR(INDEX($C$1:$H$2,1,MATCH(4,$C$2:$H$2,0)),"")=$G$1,
IFERROR(IF(WEEKDAY(E189,1)=$H$2,IF(N189=$G$3,$G$1,""),""),""),
IFERROR(INDEX($C$1:$H$2,1,MATCH(4,$C$2:$H$2,0)),"")
))</f>
        <v>燃</v>
      </c>
      <c r="O190" s="73" t="str">
        <f>IF(F189="","",
IF(IFERROR(INDEX($C$1:$H$2,1,MATCH(5,$C$2:$H$2,0)),"")=$G$1,
IFERROR(IF(WEEKDAY(F189,1)=$H$2,IF(O189=$G$3,$G$1,""),""),""),
IFERROR(INDEX($C$1:$H$2,1,MATCH(5,$C$2:$H$2,0)),"")
))</f>
        <v>び</v>
      </c>
      <c r="P190" s="73" t="str">
        <f>IF(G189="","",
IF(IFERROR(INDEX($C$1:$H$2,1,MATCH(6,$C$2:$H$2,0)),"")=$G$1,
IFERROR(IF(WEEKDAY(G189,1)=$H$2,IF(P189=$G$3,$G$1,""),""),""),
IFERROR(INDEX($C$1:$H$2,1,MATCH(6,$C$2:$H$2,0)),"")
))</f>
        <v/>
      </c>
      <c r="Q190" s="73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customHeight="1">
      <c r="A191" s="59"/>
      <c r="B191" s="67">
        <f>B189+7</f>
        <v>45851</v>
      </c>
      <c r="C191" s="67">
        <f t="shared" ref="C191:H191" si="283">C189+7</f>
        <v>45852</v>
      </c>
      <c r="D191" s="67">
        <f t="shared" si="283"/>
        <v>45853</v>
      </c>
      <c r="E191" s="67">
        <f t="shared" si="283"/>
        <v>45854</v>
      </c>
      <c r="F191" s="67">
        <f t="shared" si="283"/>
        <v>45855</v>
      </c>
      <c r="G191" s="67">
        <f t="shared" si="283"/>
        <v>45856</v>
      </c>
      <c r="H191" s="67">
        <f t="shared" si="283"/>
        <v>45857</v>
      </c>
      <c r="I191" s="59"/>
      <c r="K191" s="69">
        <f t="shared" ref="K191" si="284">IFERROR(IF(MOD(DAY(B191),7)=0,QUOTIENT(DAY(B191),7),QUOTIENT(DAY(B191),7)+1),"")</f>
        <v>2</v>
      </c>
      <c r="L191" s="69">
        <f t="shared" ref="L191" si="285">IFERROR(IF(MOD(DAY(C191),7)=0,QUOTIENT(DAY(C191),7),QUOTIENT(DAY(C191),7)+1),"")</f>
        <v>2</v>
      </c>
      <c r="M191" s="69">
        <f t="shared" ref="M191" si="286">IFERROR(IF(MOD(DAY(D191),7)=0,QUOTIENT(DAY(D191),7),QUOTIENT(DAY(D191),7)+1),"")</f>
        <v>3</v>
      </c>
      <c r="N191" s="69">
        <f t="shared" ref="N191" si="287">IFERROR(IF(MOD(DAY(E191),7)=0,QUOTIENT(DAY(E191),7),QUOTIENT(DAY(E191),7)+1),"")</f>
        <v>3</v>
      </c>
      <c r="O191" s="69">
        <f t="shared" ref="O191" si="288">IFERROR(IF(MOD(DAY(F191),7)=0,QUOTIENT(DAY(F191),7),QUOTIENT(DAY(F191),7)+1),"")</f>
        <v>3</v>
      </c>
      <c r="P191" s="69">
        <f t="shared" ref="P191" si="289">IFERROR(IF(MOD(DAY(G191),7)=0,QUOTIENT(DAY(G191),7),QUOTIENT(DAY(G191),7)+1),"")</f>
        <v>3</v>
      </c>
      <c r="Q191" s="69">
        <f t="shared" ref="Q191" si="290">IFERROR(IF(MOD(DAY(H191),7)=0,QUOTIENT(DAY(H191),7),QUOTIENT(DAY(H191),7)+1),"")</f>
        <v>3</v>
      </c>
    </row>
    <row r="192" spans="1:17" ht="33.75" customHeight="1" thickBot="1">
      <c r="A192" s="59"/>
      <c r="B192" s="71" t="str">
        <f t="shared" ref="B192" si="291">K192</f>
        <v/>
      </c>
      <c r="C192" s="71" t="str">
        <f t="shared" ref="C192" si="292">L192</f>
        <v>紙・衣</v>
      </c>
      <c r="D192" s="71" t="str">
        <f t="shared" ref="D192" si="293">M192</f>
        <v/>
      </c>
      <c r="E192" s="71" t="str">
        <f t="shared" ref="E192" si="294">N192</f>
        <v>燃</v>
      </c>
      <c r="F192" s="71" t="str">
        <f t="shared" ref="F192" si="295">O192</f>
        <v>び</v>
      </c>
      <c r="G192" s="71" t="str">
        <f t="shared" ref="G192" si="296">P192</f>
        <v/>
      </c>
      <c r="H192" s="71" t="str">
        <f t="shared" ref="H192" si="297">Q192</f>
        <v>燃</v>
      </c>
      <c r="I192" s="59"/>
      <c r="K192" s="73" t="str">
        <f>IF(B191="","",
IF(IFERROR(INDEX($C$1:$H$2,1,MATCH(1,$C$2:$H$2,0)), "")=$G$1,
    IFERROR( IF(WEEKDAY(B191,1)=$H$2, IF(K191=$G$3,$G$1,""),""),""),
  IFERROR(INDEX($C$1:$H$2,1,MATCH(1,$C$2:$H$2,0)),"")
))</f>
        <v/>
      </c>
      <c r="L192" s="73" t="str">
        <f>IF(C191="","",
IF(IFERROR(INDEX($C$1:$H$2,1,MATCH(2,$C$2:$H$2,0)),"")=$G$1,
IFERROR(IF(WEEKDAY(C191,1)=$H$2,IF(L191=$G$3,$G$1,""),""),""),
IFERROR(INDEX($C$1:$H$2,1,MATCH(2,$C$2:$H$2,0)),"")
))</f>
        <v>紙・衣</v>
      </c>
      <c r="M192" s="73" t="str">
        <f>IF(D191="","",
IF(IFERROR(INDEX($C$1:$H$2,1,MATCH(3,$C$2:$H$2,0)),"")=$G$1,
IFERROR(IF(WEEKDAY(D191,1)=$H$2,IF(M191=$G$3,$G$1,""),""),""),
IFERROR(INDEX($C$1:$H$2,1,MATCH(3,$C$2:$H$2,0)),"")
))</f>
        <v/>
      </c>
      <c r="N192" s="73" t="str">
        <f>IF(E191="","",
IF(IFERROR(INDEX($C$1:$H$2,1,MATCH(4,$C$2:$H$2,0)),"")=$G$1,
IFERROR(IF(WEEKDAY(E191,1)=$H$2,IF(N191=$G$3,$G$1,""),""),""),
IFERROR(INDEX($C$1:$H$2,1,MATCH(4,$C$2:$H$2,0)),"")
))</f>
        <v>燃</v>
      </c>
      <c r="O192" s="73" t="str">
        <f>IF(F191="","",
IF(IFERROR(INDEX($C$1:$H$2,1,MATCH(5,$C$2:$H$2,0)),"")=$G$1,
IFERROR(IF(WEEKDAY(F191,1)=$H$2,IF(O191=$G$3,$G$1,""),""),""),
IFERROR(INDEX($C$1:$H$2,1,MATCH(5,$C$2:$H$2,0)),"")
))</f>
        <v>び</v>
      </c>
      <c r="P192" s="73" t="str">
        <f>IF(G191="","",
IF(IFERROR(INDEX($C$1:$H$2,1,MATCH(6,$C$2:$H$2,0)),"")=$G$1,
IFERROR(IF(WEEKDAY(G191,1)=$H$2,IF(P191=$G$3,$G$1,""),""),""),
IFERROR(INDEX($C$1:$H$2,1,MATCH(6,$C$2:$H$2,0)),"")
))</f>
        <v/>
      </c>
      <c r="Q192" s="73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customHeight="1">
      <c r="A193" s="59"/>
      <c r="B193" s="67">
        <f>B191+7</f>
        <v>45858</v>
      </c>
      <c r="C193" s="67">
        <f t="shared" ref="C193:H193" si="298">C191+7</f>
        <v>45859</v>
      </c>
      <c r="D193" s="67">
        <f t="shared" si="298"/>
        <v>45860</v>
      </c>
      <c r="E193" s="67">
        <f t="shared" si="298"/>
        <v>45861</v>
      </c>
      <c r="F193" s="67">
        <f t="shared" si="298"/>
        <v>45862</v>
      </c>
      <c r="G193" s="67">
        <f t="shared" si="298"/>
        <v>45863</v>
      </c>
      <c r="H193" s="67">
        <f t="shared" si="298"/>
        <v>45864</v>
      </c>
      <c r="I193" s="59"/>
      <c r="K193" s="69">
        <f t="shared" ref="K193" si="299">IFERROR(IF(MOD(DAY(B193),7)=0,QUOTIENT(DAY(B193),7),QUOTIENT(DAY(B193),7)+1),"")</f>
        <v>3</v>
      </c>
      <c r="L193" s="69">
        <f t="shared" ref="L193" si="300">IFERROR(IF(MOD(DAY(C193),7)=0,QUOTIENT(DAY(C193),7),QUOTIENT(DAY(C193),7)+1),"")</f>
        <v>3</v>
      </c>
      <c r="M193" s="69">
        <f t="shared" ref="M193" si="301">IFERROR(IF(MOD(DAY(D193),7)=0,QUOTIENT(DAY(D193),7),QUOTIENT(DAY(D193),7)+1),"")</f>
        <v>4</v>
      </c>
      <c r="N193" s="69">
        <f t="shared" ref="N193" si="302">IFERROR(IF(MOD(DAY(E193),7)=0,QUOTIENT(DAY(E193),7),QUOTIENT(DAY(E193),7)+1),"")</f>
        <v>4</v>
      </c>
      <c r="O193" s="69">
        <f t="shared" ref="O193" si="303">IFERROR(IF(MOD(DAY(F193),7)=0,QUOTIENT(DAY(F193),7),QUOTIENT(DAY(F193),7)+1),"")</f>
        <v>4</v>
      </c>
      <c r="P193" s="69">
        <f t="shared" ref="P193" si="304">IFERROR(IF(MOD(DAY(G193),7)=0,QUOTIENT(DAY(G193),7),QUOTIENT(DAY(G193),7)+1),"")</f>
        <v>4</v>
      </c>
      <c r="Q193" s="69">
        <f t="shared" ref="Q193" si="305">IFERROR(IF(MOD(DAY(H193),7)=0,QUOTIENT(DAY(H193),7),QUOTIENT(DAY(H193),7)+1),"")</f>
        <v>4</v>
      </c>
    </row>
    <row r="194" spans="1:17" ht="33.75" customHeight="1" thickBot="1">
      <c r="A194" s="59"/>
      <c r="B194" s="71" t="str">
        <f t="shared" ref="B194" si="306">K194</f>
        <v/>
      </c>
      <c r="C194" s="71" t="str">
        <f t="shared" ref="C194" si="307">L194</f>
        <v>紙・衣</v>
      </c>
      <c r="D194" s="71" t="str">
        <f t="shared" ref="D194" si="308">M194</f>
        <v/>
      </c>
      <c r="E194" s="71" t="str">
        <f t="shared" ref="E194" si="309">N194</f>
        <v>燃</v>
      </c>
      <c r="F194" s="71" t="str">
        <f t="shared" ref="F194" si="310">O194</f>
        <v>び</v>
      </c>
      <c r="G194" s="71" t="str">
        <f t="shared" ref="G194" si="311">P194</f>
        <v/>
      </c>
      <c r="H194" s="71" t="str">
        <f t="shared" ref="H194" si="312">Q194</f>
        <v>燃</v>
      </c>
      <c r="I194" s="59"/>
      <c r="K194" s="73" t="str">
        <f>IF(B193="","",
IF(IFERROR(INDEX($C$1:$H$2,1,MATCH(1,$C$2:$H$2,0)), "")=$G$1,
    IFERROR( IF(WEEKDAY(B193,1)=$H$2, IF(K193=$G$3,$G$1,""),""),""),
  IFERROR(INDEX($C$1:$H$2,1,MATCH(1,$C$2:$H$2,0)),"")
))</f>
        <v/>
      </c>
      <c r="L194" s="73" t="str">
        <f>IF(C193="","",
IF(IFERROR(INDEX($C$1:$H$2,1,MATCH(2,$C$2:$H$2,0)),"")=$G$1,
IFERROR(IF(WEEKDAY(C193,1)=$H$2,IF(L193=$G$3,$G$1,""),""),""),
IFERROR(INDEX($C$1:$H$2,1,MATCH(2,$C$2:$H$2,0)),"")
))</f>
        <v>紙・衣</v>
      </c>
      <c r="M194" s="73" t="str">
        <f>IF(D193="","",
IF(IFERROR(INDEX($C$1:$H$2,1,MATCH(3,$C$2:$H$2,0)),"")=$G$1,
IFERROR(IF(WEEKDAY(D193,1)=$H$2,IF(M193=$G$3,$G$1,""),""),""),
IFERROR(INDEX($C$1:$H$2,1,MATCH(3,$C$2:$H$2,0)),"")
))</f>
        <v/>
      </c>
      <c r="N194" s="73" t="str">
        <f>IF(E193="","",
IF(IFERROR(INDEX($C$1:$H$2,1,MATCH(4,$C$2:$H$2,0)),"")=$G$1,
IFERROR(IF(WEEKDAY(E193,1)=$H$2,IF(N193=$G$3,$G$1,""),""),""),
IFERROR(INDEX($C$1:$H$2,1,MATCH(4,$C$2:$H$2,0)),"")
))</f>
        <v>燃</v>
      </c>
      <c r="O194" s="73" t="str">
        <f>IF(F193="","",
IF(IFERROR(INDEX($C$1:$H$2,1,MATCH(5,$C$2:$H$2,0)),"")=$G$1,
IFERROR(IF(WEEKDAY(F193,1)=$H$2,IF(O193=$G$3,$G$1,""),""),""),
IFERROR(INDEX($C$1:$H$2,1,MATCH(5,$C$2:$H$2,0)),"")
))</f>
        <v>び</v>
      </c>
      <c r="P194" s="73" t="str">
        <f>IF(G193="","",
IF(IFERROR(INDEX($C$1:$H$2,1,MATCH(6,$C$2:$H$2,0)),"")=$G$1,
IFERROR(IF(WEEKDAY(G193,1)=$H$2,IF(P193=$G$3,$G$1,""),""),""),
IFERROR(INDEX($C$1:$H$2,1,MATCH(6,$C$2:$H$2,0)),"")
))</f>
        <v/>
      </c>
      <c r="Q194" s="73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customHeight="1">
      <c r="A195" s="59"/>
      <c r="B195" s="67">
        <f>IFERROR(IF(B193+7&lt;DATE(L173,L174+1,1),B193+7,""),"")</f>
        <v>45865</v>
      </c>
      <c r="C195" s="67">
        <f>IFERROR(IF(C193+7&lt;DATE(L173,L174+1,1),C193+7,""),"")</f>
        <v>45866</v>
      </c>
      <c r="D195" s="67">
        <f>IFERROR(IF(D193+7&lt;DATE(L173,L174+1,1),D193+7,""),"")</f>
        <v>45867</v>
      </c>
      <c r="E195" s="67">
        <f>IFERROR(IF(E193+7&lt;DATE(L173,L174+1,1),E193+7,""),"")</f>
        <v>45868</v>
      </c>
      <c r="F195" s="67">
        <f>IFERROR(IF(F193+7&lt;DATE(L173,L174+1,1),F193+7,""),"")</f>
        <v>45869</v>
      </c>
      <c r="G195" s="67" t="str">
        <f>IFERROR(IF(G193+7&lt;DATE(L173,L174+1,1),G193+7,""),"")</f>
        <v/>
      </c>
      <c r="H195" s="67" t="str">
        <f>IFERROR(IF(H193+7&lt;DATE(L173,L174+1,1),H193+7,""),"")</f>
        <v/>
      </c>
      <c r="I195" s="59"/>
      <c r="K195" s="69">
        <f>IFERROR(IF(MOD(DAY(B195),7)=0,QUOTIENT(DAY(B195),7),QUOTIENT(DAY(B195),7)+1),"")</f>
        <v>4</v>
      </c>
      <c r="L195" s="69">
        <f>IFERROR(IF(MOD(DAY(C195),7)=0,QUOTIENT(DAY(C195),7),QUOTIENT(DAY(C195),7)+1),"")</f>
        <v>4</v>
      </c>
      <c r="M195" s="69">
        <f t="shared" ref="M195" si="313">IFERROR(IF(MOD(DAY(D195),7)=0,QUOTIENT(DAY(D195),7),QUOTIENT(DAY(D195),7)+1),"")</f>
        <v>5</v>
      </c>
      <c r="N195" s="69">
        <f t="shared" ref="N195" si="314">IFERROR(IF(MOD(DAY(E195),7)=0,QUOTIENT(DAY(E195),7),QUOTIENT(DAY(E195),7)+1),"")</f>
        <v>5</v>
      </c>
      <c r="O195" s="69">
        <f t="shared" ref="O195" si="315">IFERROR(IF(MOD(DAY(F195),7)=0,QUOTIENT(DAY(F195),7),QUOTIENT(DAY(F195),7)+1),"")</f>
        <v>5</v>
      </c>
      <c r="P195" s="69" t="str">
        <f t="shared" ref="P195" si="316">IFERROR(IF(MOD(DAY(G195),7)=0,QUOTIENT(DAY(G195),7),QUOTIENT(DAY(G195),7)+1),"")</f>
        <v/>
      </c>
      <c r="Q195" s="69" t="str">
        <f t="shared" ref="Q195" si="317">IFERROR(IF(MOD(DAY(H195),7)=0,QUOTIENT(DAY(H195),7),QUOTIENT(DAY(H195),7)+1),"")</f>
        <v/>
      </c>
    </row>
    <row r="196" spans="1:17" ht="33.75" customHeight="1" thickBot="1">
      <c r="A196" s="59"/>
      <c r="B196" s="71" t="str">
        <f t="shared" ref="B196" si="318">K196</f>
        <v/>
      </c>
      <c r="C196" s="71" t="str">
        <f t="shared" ref="C196" si="319">L196</f>
        <v>紙・衣</v>
      </c>
      <c r="D196" s="71" t="str">
        <f t="shared" ref="D196" si="320">M196</f>
        <v/>
      </c>
      <c r="E196" s="71" t="str">
        <f t="shared" ref="E196" si="321">N196</f>
        <v>燃</v>
      </c>
      <c r="F196" s="71" t="str">
        <f t="shared" ref="F196" si="322">O196</f>
        <v>び</v>
      </c>
      <c r="G196" s="71" t="str">
        <f t="shared" ref="G196" si="323">P196</f>
        <v/>
      </c>
      <c r="H196" s="71" t="str">
        <f t="shared" ref="H196" si="324">Q196</f>
        <v/>
      </c>
      <c r="I196" s="59"/>
      <c r="K196" s="73" t="str">
        <f>IF(B195="","",
IF(IFERROR(INDEX($C$1:$H$2,1,MATCH(1,$C$2:$H$2,0)), "")=$G$1,
    IFERROR( IF(WEEKDAY(B195,1)=$H$2, IF(K195=$G$3,$G$1,""),""),""),
  IFERROR(INDEX($C$1:$H$2,1,MATCH(1,$C$2:$H$2,0)),"")
))</f>
        <v/>
      </c>
      <c r="L196" s="73" t="str">
        <f>IF(C195="","",
IF(IFERROR(INDEX($C$1:$H$2,1,MATCH(2,$C$2:$H$2,0)),"")=$G$1,
IFERROR(IF(WEEKDAY(C195,1)=$H$2,IF(L195=$G$3,$G$1,""),""),""),
IFERROR(INDEX($C$1:$H$2,1,MATCH(2,$C$2:$H$2,0)),"")
))</f>
        <v>紙・衣</v>
      </c>
      <c r="M196" s="73" t="str">
        <f>IF(D195="","",
IF(IFERROR(INDEX($C$1:$H$2,1,MATCH(3,$C$2:$H$2,0)),"")=$G$1,
IFERROR(IF(WEEKDAY(D195,1)=$H$2,IF(M195=$G$3,$G$1,""),""),""),
IFERROR(INDEX($C$1:$H$2,1,MATCH(3,$C$2:$H$2,0)),"")
))</f>
        <v/>
      </c>
      <c r="N196" s="73" t="str">
        <f>IF(E195="","",
IF(IFERROR(INDEX($C$1:$H$2,1,MATCH(4,$C$2:$H$2,0)),"")=$G$1,
IFERROR(IF(WEEKDAY(E195,1)=$H$2,IF(N195=$G$3,$G$1,""),""),""),
IFERROR(INDEX($C$1:$H$2,1,MATCH(4,$C$2:$H$2,0)),"")
))</f>
        <v>燃</v>
      </c>
      <c r="O196" s="73" t="str">
        <f>IF(F195="","",
IF(IFERROR(INDEX($C$1:$H$2,1,MATCH(5,$C$2:$H$2,0)),"")=$G$1,
IFERROR(IF(WEEKDAY(F195,1)=$H$2,IF(O195=$G$3,$G$1,""),""),""),
IFERROR(INDEX($C$1:$H$2,1,MATCH(5,$C$2:$H$2,0)),"")
))</f>
        <v>び</v>
      </c>
      <c r="P196" s="73" t="str">
        <f>IF(G195="","",
IF(IFERROR(INDEX($C$1:$H$2,1,MATCH(6,$C$2:$H$2,0)),"")=$G$1,
IFERROR(IF(WEEKDAY(G195,1)=$H$2,IF(P195=$G$3,$G$1,""),""),""),
IFERROR(INDEX($C$1:$H$2,1,MATCH(6,$C$2:$H$2,0)),"")
))</f>
        <v/>
      </c>
      <c r="Q196" s="73" t="str">
        <f>IF(H195="","",
IF(IFERROR(INDEX($C$1:$H$2,1,MATCH(7,$C$2:$H$2,0)),"")=$G$1,
IFERROR(IF(WEEKDAY(H195,1)=$H$2,IF(Q195=$G$3,$G$1,""),""),""),
IFERROR(INDEX($C$1:$H$2,1,MATCH(7,$C$2:$H$2,0)),"")
))</f>
        <v/>
      </c>
    </row>
    <row r="197" spans="1:17" ht="33.75" customHeight="1">
      <c r="A197" s="59"/>
      <c r="B197" s="67" t="str">
        <f>IFERROR(IF(B195+7&lt;DATE(L173,L174+1,1),B195+7,""),"")</f>
        <v/>
      </c>
      <c r="C197" s="67" t="str">
        <f>IFERROR(IF(C195+7&lt;DATE(L173,L174+1,1),C195+7,""),"")</f>
        <v/>
      </c>
      <c r="D197" s="67"/>
      <c r="E197" s="67"/>
      <c r="F197" s="67"/>
      <c r="G197" s="67"/>
      <c r="H197" s="67"/>
      <c r="I197" s="59"/>
      <c r="K197" s="69" t="str">
        <f>IFERROR(IF(MOD(DAY(B197),7)=0,QUOTIENT(DAY(B197),7),QUOTIENT(DAY(B197),7)+1),"")</f>
        <v/>
      </c>
      <c r="L197" s="69" t="str">
        <f>IFERROR(IF(MOD(DAY(C197),7)=0,QUOTIENT(DAY(C197),7),QUOTIENT(DAY(C197),7)+1),"")</f>
        <v/>
      </c>
      <c r="M197" s="69"/>
      <c r="N197" s="69"/>
      <c r="O197" s="69"/>
      <c r="P197" s="69"/>
      <c r="Q197" s="69"/>
    </row>
    <row r="198" spans="1:17" ht="33.75" customHeight="1" thickBot="1">
      <c r="A198" s="59"/>
      <c r="B198" s="71" t="str">
        <f t="shared" ref="B198" si="325">K198</f>
        <v/>
      </c>
      <c r="C198" s="71" t="str">
        <f t="shared" ref="C198" si="326">L198</f>
        <v/>
      </c>
      <c r="D198" s="71" t="str">
        <f>IF(D197="","",IFERROR(INDEX($C$1:$H$2,1,MATCH(3,$C$2:$H$2,0)),""))</f>
        <v/>
      </c>
      <c r="E198" s="71" t="str">
        <f>IF(E197="","",IFERROR(INDEX($C$1:$H$2,1,MATCH(4,$C$2:$H$2,0)),""))</f>
        <v/>
      </c>
      <c r="F198" s="71" t="str">
        <f>IF(F197="","",IFERROR(INDEX($C$1:$H$2,1,MATCH(5,$C$2:$H$2,0)),""))</f>
        <v/>
      </c>
      <c r="G198" s="71" t="str">
        <f>IF(G197="","",IFERROR(INDEX($C$1:$H$2,1,MATCH(6,$C$2:$H$2,0)),""))</f>
        <v/>
      </c>
      <c r="H198" s="71" t="str">
        <f>IF(H197="","",IFERROR(INDEX($C$1:$H$2,1,MATCH(7,$C$2:$H$2,0)),""))</f>
        <v/>
      </c>
      <c r="I198" s="59"/>
      <c r="K198" s="73" t="str">
        <f>IF(B197="","",
IF(IFERROR(INDEX($C$1:$H$2,1,MATCH(1,$C$2:$H$2,0)), "")=$G$1,
    IFERROR( IF(WEEKDAY(B197,1)=$H$2, IF(K197=$G$3,$G$1,""),""),""),
  IFERROR(INDEX($C$1:$H$2,1,MATCH(1,$C$2:$H$2,0)),"")
))</f>
        <v/>
      </c>
      <c r="L198" s="73" t="str">
        <f>IF(C197="","",
IF(IFERROR(INDEX($C$1:$H$2,1,MATCH(2,$C$2:$H$2,0)),"")=$G$1,
IFERROR(IF(WEEKDAY(C197,1)=$H$2,IF(L197=$G$3,$G$1,""),""),""),
IFERROR(INDEX($C$1:$H$2,1,MATCH(2,$C$2:$H$2,0)),"")
))</f>
        <v/>
      </c>
      <c r="M198" s="73"/>
      <c r="N198" s="73"/>
      <c r="O198" s="73"/>
      <c r="P198" s="73"/>
      <c r="Q198" s="73"/>
    </row>
    <row r="199" spans="1:17">
      <c r="A199" s="59"/>
      <c r="B199" s="61"/>
      <c r="C199" s="61"/>
      <c r="D199" s="61"/>
      <c r="E199" s="61"/>
      <c r="F199" s="61"/>
      <c r="G199" s="61"/>
      <c r="H199" s="61"/>
      <c r="I199" s="59"/>
    </row>
    <row r="200" spans="1:17">
      <c r="A200" s="59"/>
      <c r="B200" s="59"/>
      <c r="C200" s="116" t="s">
        <v>71</v>
      </c>
      <c r="D200" s="117" t="s">
        <v>72</v>
      </c>
      <c r="E200" s="117"/>
      <c r="F200" s="117"/>
      <c r="G200" s="117"/>
      <c r="H200" s="117"/>
      <c r="I200" s="59"/>
    </row>
    <row r="201" spans="1:17">
      <c r="A201" s="59"/>
      <c r="B201" s="59"/>
      <c r="C201" s="116"/>
      <c r="D201" s="117"/>
      <c r="E201" s="117"/>
      <c r="F201" s="117"/>
      <c r="G201" s="117"/>
      <c r="H201" s="117"/>
      <c r="I201" s="59"/>
    </row>
    <row r="202" spans="1:17">
      <c r="A202" s="59"/>
      <c r="B202" s="59"/>
      <c r="C202" s="118" t="s">
        <v>73</v>
      </c>
      <c r="D202" s="117" t="s">
        <v>74</v>
      </c>
      <c r="E202" s="117"/>
      <c r="F202" s="117"/>
      <c r="G202" s="117"/>
      <c r="H202" s="117"/>
      <c r="I202" s="59"/>
    </row>
    <row r="203" spans="1:17">
      <c r="A203" s="59"/>
      <c r="B203" s="59"/>
      <c r="C203" s="118"/>
      <c r="D203" s="117"/>
      <c r="E203" s="117"/>
      <c r="F203" s="117"/>
      <c r="G203" s="117"/>
      <c r="H203" s="117"/>
      <c r="I203" s="59"/>
    </row>
    <row r="204" spans="1:17">
      <c r="A204" s="59"/>
      <c r="B204" s="59"/>
      <c r="C204" s="119" t="s">
        <v>75</v>
      </c>
      <c r="D204" s="120" t="s">
        <v>76</v>
      </c>
      <c r="E204" s="120"/>
      <c r="F204" s="120"/>
      <c r="G204" s="120"/>
      <c r="H204" s="120"/>
      <c r="I204" s="59"/>
    </row>
    <row r="205" spans="1:17">
      <c r="A205" s="59"/>
      <c r="B205" s="59"/>
      <c r="C205" s="119"/>
      <c r="D205" s="120"/>
      <c r="E205" s="120"/>
      <c r="F205" s="120"/>
      <c r="G205" s="120"/>
      <c r="H205" s="120"/>
      <c r="I205" s="59"/>
    </row>
    <row r="206" spans="1:17">
      <c r="A206" s="59"/>
      <c r="B206" s="59"/>
      <c r="C206" s="121" t="s">
        <v>77</v>
      </c>
      <c r="D206" s="117" t="s">
        <v>78</v>
      </c>
      <c r="E206" s="117"/>
      <c r="F206" s="117"/>
      <c r="G206" s="117"/>
      <c r="H206" s="117"/>
      <c r="I206" s="59"/>
    </row>
    <row r="207" spans="1:17">
      <c r="A207" s="59"/>
      <c r="B207" s="59"/>
      <c r="C207" s="121"/>
      <c r="D207" s="117"/>
      <c r="E207" s="117"/>
      <c r="F207" s="117"/>
      <c r="G207" s="117"/>
      <c r="H207" s="117"/>
      <c r="I207" s="59"/>
    </row>
    <row r="208" spans="1:17" ht="13.5" customHeight="1">
      <c r="A208" s="59"/>
      <c r="B208" s="61"/>
      <c r="C208" s="122" t="s">
        <v>106</v>
      </c>
      <c r="D208" s="122"/>
      <c r="E208" s="122"/>
      <c r="F208" s="122"/>
      <c r="G208" s="122"/>
      <c r="H208" s="122"/>
      <c r="I208" s="59"/>
    </row>
    <row r="209" spans="1:12" ht="20.25" customHeight="1">
      <c r="A209" s="59"/>
      <c r="B209" s="81"/>
      <c r="C209" s="122"/>
      <c r="D209" s="122"/>
      <c r="E209" s="122"/>
      <c r="F209" s="122"/>
      <c r="G209" s="122"/>
      <c r="H209" s="122"/>
      <c r="I209" s="59"/>
    </row>
    <row r="210" spans="1:12" ht="17.25">
      <c r="A210" s="59"/>
      <c r="B210" s="123"/>
      <c r="C210" s="123"/>
      <c r="D210" s="123"/>
      <c r="E210" s="123"/>
      <c r="F210" s="123"/>
      <c r="G210" s="123"/>
      <c r="H210" s="123"/>
      <c r="I210" s="59"/>
    </row>
    <row r="211" spans="1:12" ht="18">
      <c r="A211" s="59"/>
      <c r="B211" s="96" t="s">
        <v>105</v>
      </c>
      <c r="C211" s="96"/>
      <c r="D211" s="96"/>
      <c r="E211" s="96"/>
      <c r="F211" s="96"/>
      <c r="G211" s="96"/>
      <c r="H211" s="96"/>
      <c r="I211" s="59"/>
    </row>
    <row r="212" spans="1:12" ht="18">
      <c r="A212" s="59"/>
      <c r="B212" s="96" t="s">
        <v>108</v>
      </c>
      <c r="C212" s="96"/>
      <c r="D212" s="96"/>
      <c r="E212" s="96"/>
      <c r="F212" s="96"/>
      <c r="G212" s="96"/>
      <c r="H212" s="96"/>
      <c r="I212" s="59"/>
    </row>
    <row r="213" spans="1:12">
      <c r="A213" s="59"/>
      <c r="B213" s="97"/>
      <c r="C213" s="97"/>
      <c r="D213" s="97"/>
      <c r="E213" s="97"/>
      <c r="F213" s="97"/>
      <c r="G213" s="97"/>
      <c r="H213" s="97"/>
      <c r="I213" s="59"/>
    </row>
    <row r="214" spans="1:12" ht="7.5" customHeight="1">
      <c r="A214" s="59"/>
      <c r="B214" s="59"/>
      <c r="C214" s="59"/>
      <c r="D214" s="59"/>
      <c r="E214" s="59"/>
      <c r="F214" s="59"/>
      <c r="G214" s="59"/>
      <c r="H214" s="59"/>
      <c r="I214" s="59"/>
    </row>
    <row r="215" spans="1:12">
      <c r="A215" s="59"/>
      <c r="B215" s="98" t="s">
        <v>82</v>
      </c>
      <c r="C215" s="98"/>
      <c r="D215" s="98"/>
      <c r="E215" s="98"/>
      <c r="F215" s="98"/>
      <c r="G215" s="98"/>
      <c r="H215" s="98"/>
      <c r="I215" s="59"/>
      <c r="K215" s="57">
        <f>DATE(L173,L174+1,1)</f>
        <v>45870</v>
      </c>
      <c r="L215" s="54">
        <f>YEAR(K215)</f>
        <v>2025</v>
      </c>
    </row>
    <row r="216" spans="1:12">
      <c r="A216" s="59"/>
      <c r="B216" s="98"/>
      <c r="C216" s="98"/>
      <c r="D216" s="98"/>
      <c r="E216" s="98"/>
      <c r="F216" s="98"/>
      <c r="G216" s="98"/>
      <c r="H216" s="98"/>
      <c r="I216" s="59"/>
      <c r="L216" s="54">
        <f>MONTH(K215)</f>
        <v>8</v>
      </c>
    </row>
    <row r="217" spans="1:12">
      <c r="A217" s="59"/>
      <c r="B217" s="98"/>
      <c r="C217" s="98"/>
      <c r="D217" s="98"/>
      <c r="E217" s="98"/>
      <c r="F217" s="98"/>
      <c r="G217" s="98"/>
      <c r="H217" s="98"/>
      <c r="I217" s="59"/>
    </row>
    <row r="218" spans="1:12" ht="7.5" customHeight="1" thickBot="1">
      <c r="A218" s="59"/>
      <c r="B218" s="60"/>
      <c r="C218" s="60"/>
      <c r="D218" s="60"/>
      <c r="E218" s="60"/>
      <c r="F218" s="60"/>
      <c r="G218" s="60"/>
      <c r="H218" s="60"/>
      <c r="I218" s="59"/>
    </row>
    <row r="219" spans="1:12" ht="14.25" thickTop="1">
      <c r="A219" s="59"/>
      <c r="B219" s="61"/>
      <c r="C219" s="59"/>
      <c r="D219" s="59"/>
      <c r="E219" s="59"/>
      <c r="F219" s="59"/>
      <c r="G219" s="99" t="str">
        <f>$B$1</f>
        <v>地区２２</v>
      </c>
      <c r="H219" s="100"/>
      <c r="I219" s="59"/>
    </row>
    <row r="220" spans="1:12" ht="14.25" thickBot="1">
      <c r="A220" s="59"/>
      <c r="B220" s="59"/>
      <c r="C220" s="59"/>
      <c r="D220" s="59"/>
      <c r="E220" s="59"/>
      <c r="F220" s="59"/>
      <c r="G220" s="101"/>
      <c r="H220" s="102"/>
      <c r="I220" s="59"/>
    </row>
    <row r="221" spans="1:12" ht="15.75" customHeight="1" thickTop="1">
      <c r="A221" s="103">
        <f>K215</f>
        <v>45870</v>
      </c>
      <c r="B221" s="103"/>
      <c r="C221" s="104">
        <f>L215</f>
        <v>2025</v>
      </c>
      <c r="D221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221" s="106"/>
      <c r="F221" s="106"/>
      <c r="G221" s="106"/>
      <c r="H221" s="107"/>
      <c r="I221" s="59"/>
    </row>
    <row r="222" spans="1:12" ht="15.75" customHeight="1">
      <c r="A222" s="103"/>
      <c r="B222" s="103"/>
      <c r="C222" s="104"/>
      <c r="D222" s="108"/>
      <c r="E222" s="109"/>
      <c r="F222" s="109"/>
      <c r="G222" s="109"/>
      <c r="H222" s="110"/>
      <c r="I222" s="59"/>
    </row>
    <row r="223" spans="1:12" ht="15.75" customHeight="1">
      <c r="A223" s="59"/>
      <c r="B223" s="114" t="str">
        <f>DBCS(L216)</f>
        <v>８</v>
      </c>
      <c r="C223" s="115" t="s">
        <v>19</v>
      </c>
      <c r="D223" s="108"/>
      <c r="E223" s="109"/>
      <c r="F223" s="109"/>
      <c r="G223" s="109"/>
      <c r="H223" s="110"/>
      <c r="I223" s="59"/>
    </row>
    <row r="224" spans="1:12" ht="15.75" customHeight="1">
      <c r="A224" s="59"/>
      <c r="B224" s="114"/>
      <c r="C224" s="115"/>
      <c r="D224" s="108"/>
      <c r="E224" s="109"/>
      <c r="F224" s="109"/>
      <c r="G224" s="109"/>
      <c r="H224" s="110"/>
      <c r="I224" s="59"/>
    </row>
    <row r="225" spans="1:17" ht="15.75" customHeight="1">
      <c r="A225" s="59"/>
      <c r="B225" s="114"/>
      <c r="C225" s="115"/>
      <c r="D225" s="108"/>
      <c r="E225" s="109"/>
      <c r="F225" s="109"/>
      <c r="G225" s="109"/>
      <c r="H225" s="110"/>
      <c r="I225" s="59"/>
      <c r="L225" s="62"/>
    </row>
    <row r="226" spans="1:17" ht="15.75" customHeight="1" thickBot="1">
      <c r="A226" s="59"/>
      <c r="B226" s="114"/>
      <c r="C226" s="115"/>
      <c r="D226" s="111"/>
      <c r="E226" s="112"/>
      <c r="F226" s="112"/>
      <c r="G226" s="112"/>
      <c r="H226" s="113"/>
      <c r="I226" s="59"/>
    </row>
    <row r="227" spans="1:17" ht="15" thickTop="1" thickBot="1">
      <c r="A227" s="59"/>
      <c r="B227" s="59"/>
      <c r="C227" s="59"/>
      <c r="D227" s="59"/>
      <c r="E227" s="59"/>
      <c r="F227" s="59"/>
      <c r="G227" s="59"/>
      <c r="H227" s="59"/>
      <c r="I227" s="59"/>
    </row>
    <row r="228" spans="1:17" ht="67.5" customHeight="1" thickBot="1">
      <c r="A228" s="59"/>
      <c r="B228" s="63" t="s">
        <v>0</v>
      </c>
      <c r="C228" s="64" t="s">
        <v>1</v>
      </c>
      <c r="D228" s="64" t="s">
        <v>2</v>
      </c>
      <c r="E228" s="64" t="s">
        <v>3</v>
      </c>
      <c r="F228" s="64" t="s">
        <v>4</v>
      </c>
      <c r="G228" s="64" t="s">
        <v>5</v>
      </c>
      <c r="H228" s="64" t="s">
        <v>6</v>
      </c>
      <c r="I228" s="59"/>
      <c r="K228" s="65" t="s">
        <v>25</v>
      </c>
      <c r="L228" s="65" t="s">
        <v>1</v>
      </c>
      <c r="M228" s="65" t="s">
        <v>2</v>
      </c>
      <c r="N228" s="65" t="s">
        <v>3</v>
      </c>
      <c r="O228" s="65" t="s">
        <v>4</v>
      </c>
      <c r="P228" s="65" t="s">
        <v>5</v>
      </c>
      <c r="Q228" s="65" t="s">
        <v>6</v>
      </c>
    </row>
    <row r="229" spans="1:17" s="70" customFormat="1" ht="33.75" customHeight="1">
      <c r="A229" s="66"/>
      <c r="B229" s="67" t="str">
        <f>IF(A221-(WEEKDAY(A221)-1)&lt;K215,"",A221-(WEEKDAY(A221)-1))</f>
        <v/>
      </c>
      <c r="C229" s="67" t="str">
        <f>IF(A221-(WEEKDAY(A221)-2)&lt;K215,"",A221-(WEEKDAY(A221)-2))</f>
        <v/>
      </c>
      <c r="D229" s="67" t="str">
        <f>IF(A221-(WEEKDAY(A221)-3)&lt;K215,"",A221-(WEEKDAY(A221)-3))</f>
        <v/>
      </c>
      <c r="E229" s="67" t="str">
        <f>IF(A221-(WEEKDAY(A221)-4)&lt;K215,"",A221-(WEEKDAY(A221)-4))</f>
        <v/>
      </c>
      <c r="F229" s="67" t="str">
        <f>IF(A221-(WEEKDAY(A221)-5)&lt;K215,"",A221-(WEEKDAY(A221)-5))</f>
        <v/>
      </c>
      <c r="G229" s="67">
        <f>IF(A221-(WEEKDAY(A221)-6)&lt;K215,"",A221-(WEEKDAY(A221)-6))</f>
        <v>45870</v>
      </c>
      <c r="H229" s="67">
        <f>IF(A221-(WEEKDAY(A221)-7)&lt;K215,"",A221-(WEEKDAY(A221)-7))</f>
        <v>45871</v>
      </c>
      <c r="I229" s="66"/>
      <c r="J229" s="68"/>
      <c r="K229" s="69" t="str">
        <f>IFERROR(IF(MOD(DAY(B229),7)=0,QUOTIENT(DAY(B229),7),QUOTIENT(DAY(B229),7)+1),"")</f>
        <v/>
      </c>
      <c r="L229" s="69" t="str">
        <f t="shared" ref="L229" si="327">IFERROR(IF(MOD(DAY(C229),7)=0,QUOTIENT(DAY(C229),7),QUOTIENT(DAY(C229),7)+1),"")</f>
        <v/>
      </c>
      <c r="M229" s="69" t="str">
        <f t="shared" ref="M229" si="328">IFERROR(IF(MOD(DAY(D229),7)=0,QUOTIENT(DAY(D229),7),QUOTIENT(DAY(D229),7)+1),"")</f>
        <v/>
      </c>
      <c r="N229" s="69" t="str">
        <f t="shared" ref="N229" si="329">IFERROR(IF(MOD(DAY(E229),7)=0,QUOTIENT(DAY(E229),7),QUOTIENT(DAY(E229),7)+1),"")</f>
        <v/>
      </c>
      <c r="O229" s="69" t="str">
        <f t="shared" ref="O229" si="330">IFERROR(IF(MOD(DAY(F229),7)=0,QUOTIENT(DAY(F229),7),QUOTIENT(DAY(F229),7)+1),"")</f>
        <v/>
      </c>
      <c r="P229" s="69">
        <f t="shared" ref="P229" si="331">IFERROR(IF(MOD(DAY(G229),7)=0,QUOTIENT(DAY(G229),7),QUOTIENT(DAY(G229),7)+1),"")</f>
        <v>1</v>
      </c>
      <c r="Q229" s="69">
        <f t="shared" ref="Q229" si="332">IFERROR(IF(MOD(DAY(H229),7)=0,QUOTIENT(DAY(H229),7),QUOTIENT(DAY(H229),7)+1),"")</f>
        <v>1</v>
      </c>
    </row>
    <row r="230" spans="1:17" ht="33.75" customHeight="1" thickBot="1">
      <c r="A230" s="59"/>
      <c r="B230" s="71" t="str">
        <f>K230</f>
        <v/>
      </c>
      <c r="C230" s="71" t="str">
        <f t="shared" ref="C230" si="333">L230</f>
        <v/>
      </c>
      <c r="D230" s="71" t="str">
        <f t="shared" ref="D230" si="334">M230</f>
        <v/>
      </c>
      <c r="E230" s="71" t="str">
        <f t="shared" ref="E230" si="335">N230</f>
        <v/>
      </c>
      <c r="F230" s="71" t="str">
        <f t="shared" ref="F230" si="336">O230</f>
        <v/>
      </c>
      <c r="G230" s="71" t="str">
        <f t="shared" ref="G230" si="337">P230</f>
        <v/>
      </c>
      <c r="H230" s="71" t="str">
        <f t="shared" ref="H230" si="338">Q230</f>
        <v>燃</v>
      </c>
      <c r="I230" s="59"/>
      <c r="J230" s="72"/>
      <c r="K230" s="73" t="str">
        <f>IF(B229="","",
IF(IFERROR(INDEX($C$1:$H$2,1,MATCH(1,$C$2:$H$2,0)), "")=$G$1,
    IFERROR( IF(WEEKDAY(B229,1)=$H$2, IF(K229=$G$3,$G$1,""),""),""),
  IFERROR(INDEX($C$1:$H$2,1,MATCH(1,$C$2:$H$2,0)),"")
))</f>
        <v/>
      </c>
      <c r="L230" s="73" t="str">
        <f>IF(C229="","",
IF(IFERROR(INDEX($C$1:$H$2,1,MATCH(2,$C$2:$H$2,0)),"")=$G$1,
IFERROR(IF(WEEKDAY(C229,1)=$H$2,IF(L229=$G$3,$G$1,""),""),""),
IFERROR(INDEX($C$1:$H$2,1,MATCH(2,$C$2:$H$2,0)),"")
))</f>
        <v/>
      </c>
      <c r="M230" s="73" t="str">
        <f>IF(D229="","",
IF(IFERROR(INDEX($C$1:$H$2,1,MATCH(3,$C$2:$H$2,0)),"")=$G$1,
IFERROR(IF(WEEKDAY(D229,1)=$H$2,IF(M229=$G$3,$G$1,""),""),""),
IFERROR(INDEX($C$1:$H$2,1,MATCH(3,$C$2:$H$2,0)),"")
))</f>
        <v/>
      </c>
      <c r="N230" s="73" t="str">
        <f>IF(E229="","",
IF(IFERROR(INDEX($C$1:$H$2,1,MATCH(4,$C$2:$H$2,0)),"")=$G$1,
IFERROR(IF(WEEKDAY(E229,1)=$H$2,IF(N229=$G$3,$G$1,""),""),""),
IFERROR(INDEX($C$1:$H$2,1,MATCH(4,$C$2:$H$2,0)),"")
))</f>
        <v/>
      </c>
      <c r="O230" s="73" t="str">
        <f>IF(F229="","",
IF(IFERROR(INDEX($C$1:$H$2,1,MATCH(5,$C$2:$H$2,0)),"")=$G$1,
IFERROR(IF(WEEKDAY(F229,1)=$H$2,IF(O229=$G$3,$G$1,""),""),""),
IFERROR(INDEX($C$1:$H$2,1,MATCH(5,$C$2:$H$2,0)),"")
))</f>
        <v/>
      </c>
      <c r="P230" s="73" t="str">
        <f>IF(G229="","",
IF(IFERROR(INDEX($C$1:$H$2,1,MATCH(6,$C$2:$H$2,0)),"")=$G$1,
IFERROR(IF(WEEKDAY(G229,1)=$H$2,IF(P229=$G$3,$G$1,""),""),""),
IFERROR(INDEX($C$1:$H$2,1,MATCH(6,$C$2:$H$2,0)),"")
))</f>
        <v/>
      </c>
      <c r="Q230" s="73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customHeight="1">
      <c r="A231" s="59"/>
      <c r="B231" s="67">
        <f>H229+1</f>
        <v>45872</v>
      </c>
      <c r="C231" s="67">
        <f>B231+1</f>
        <v>45873</v>
      </c>
      <c r="D231" s="67">
        <f t="shared" ref="D231" si="339">C231+1</f>
        <v>45874</v>
      </c>
      <c r="E231" s="67">
        <f t="shared" ref="E231" si="340">D231+1</f>
        <v>45875</v>
      </c>
      <c r="F231" s="67">
        <f t="shared" ref="F231" si="341">E231+1</f>
        <v>45876</v>
      </c>
      <c r="G231" s="67">
        <f t="shared" ref="G231" si="342">F231+1</f>
        <v>45877</v>
      </c>
      <c r="H231" s="67">
        <f t="shared" ref="H231" si="343">G231+1</f>
        <v>45878</v>
      </c>
      <c r="I231" s="59"/>
      <c r="J231" s="72"/>
      <c r="K231" s="69">
        <f t="shared" ref="K231" si="344">IFERROR(IF(MOD(DAY(B231),7)=0,QUOTIENT(DAY(B231),7),QUOTIENT(DAY(B231),7)+1),"")</f>
        <v>1</v>
      </c>
      <c r="L231" s="69">
        <f t="shared" ref="L231" si="345">IFERROR(IF(MOD(DAY(C231),7)=0,QUOTIENT(DAY(C231),7),QUOTIENT(DAY(C231),7)+1),"")</f>
        <v>1</v>
      </c>
      <c r="M231" s="69">
        <f t="shared" ref="M231" si="346">IFERROR(IF(MOD(DAY(D231),7)=0,QUOTIENT(DAY(D231),7),QUOTIENT(DAY(D231),7)+1),"")</f>
        <v>1</v>
      </c>
      <c r="N231" s="69">
        <f t="shared" ref="N231" si="347">IFERROR(IF(MOD(DAY(E231),7)=0,QUOTIENT(DAY(E231),7),QUOTIENT(DAY(E231),7)+1),"")</f>
        <v>1</v>
      </c>
      <c r="O231" s="69">
        <f t="shared" ref="O231" si="348">IFERROR(IF(MOD(DAY(F231),7)=0,QUOTIENT(DAY(F231),7),QUOTIENT(DAY(F231),7)+1),"")</f>
        <v>1</v>
      </c>
      <c r="P231" s="69">
        <f t="shared" ref="P231" si="349">IFERROR(IF(MOD(DAY(G231),7)=0,QUOTIENT(DAY(G231),7),QUOTIENT(DAY(G231),7)+1),"")</f>
        <v>2</v>
      </c>
      <c r="Q231" s="69">
        <f t="shared" ref="Q231" si="350">IFERROR(IF(MOD(DAY(H231),7)=0,QUOTIENT(DAY(H231),7),QUOTIENT(DAY(H231),7)+1),"")</f>
        <v>2</v>
      </c>
    </row>
    <row r="232" spans="1:17" ht="33.75" customHeight="1" thickBot="1">
      <c r="A232" s="59"/>
      <c r="B232" s="71" t="str">
        <f t="shared" ref="B232" si="351">K232</f>
        <v/>
      </c>
      <c r="C232" s="71" t="str">
        <f t="shared" ref="C232" si="352">L232</f>
        <v>紙・衣</v>
      </c>
      <c r="D232" s="71" t="str">
        <f t="shared" ref="D232" si="353">M232</f>
        <v/>
      </c>
      <c r="E232" s="71" t="str">
        <f t="shared" ref="E232" si="354">N232</f>
        <v>燃</v>
      </c>
      <c r="F232" s="71" t="str">
        <f t="shared" ref="F232" si="355">O232</f>
        <v>び</v>
      </c>
      <c r="G232" s="71" t="str">
        <f t="shared" ref="G232" si="356">P232</f>
        <v/>
      </c>
      <c r="H232" s="71" t="str">
        <f t="shared" ref="H232" si="357">Q232</f>
        <v>燃</v>
      </c>
      <c r="I232" s="59"/>
      <c r="J232" s="72"/>
      <c r="K232" s="73" t="str">
        <f>IF(B231="","",
IF(IFERROR(INDEX($C$1:$H$2,1,MATCH(1,$C$2:$H$2,0)), "")=$G$1,
    IFERROR( IF(WEEKDAY(B231,1)=$H$2, IF(K231=$G$3,$G$1,""),""),""),
  IFERROR(INDEX($C$1:$H$2,1,MATCH(1,$C$2:$H$2,0)),"")
))</f>
        <v/>
      </c>
      <c r="L232" s="73" t="str">
        <f>IF(C231="","",
IF(IFERROR(INDEX($C$1:$H$2,1,MATCH(2,$C$2:$H$2,0)),"")=$G$1,
IFERROR(IF(WEEKDAY(C231,1)=$H$2,IF(L231=$G$3,$G$1,""),""),""),
IFERROR(INDEX($C$1:$H$2,1,MATCH(2,$C$2:$H$2,0)),"")
))</f>
        <v>紙・衣</v>
      </c>
      <c r="M232" s="73" t="str">
        <f>IF(D231="","",
IF(IFERROR(INDEX($C$1:$H$2,1,MATCH(3,$C$2:$H$2,0)),"")=$G$1,
IFERROR(IF(WEEKDAY(D231,1)=$H$2,IF(M231=$G$3,$G$1,""),""),""),
IFERROR(INDEX($C$1:$H$2,1,MATCH(3,$C$2:$H$2,0)),"")
))</f>
        <v/>
      </c>
      <c r="N232" s="73" t="str">
        <f>IF(E231="","",
IF(IFERROR(INDEX($C$1:$H$2,1,MATCH(4,$C$2:$H$2,0)),"")=$G$1,
IFERROR(IF(WEEKDAY(E231,1)=$H$2,IF(N231=$G$3,$G$1,""),""),""),
IFERROR(INDEX($C$1:$H$2,1,MATCH(4,$C$2:$H$2,0)),"")
))</f>
        <v>燃</v>
      </c>
      <c r="O232" s="73" t="str">
        <f>IF(F231="","",
IF(IFERROR(INDEX($C$1:$H$2,1,MATCH(5,$C$2:$H$2,0)),"")=$G$1,
IFERROR(IF(WEEKDAY(F231,1)=$H$2,IF(O231=$G$3,$G$1,""),""),""),
IFERROR(INDEX($C$1:$H$2,1,MATCH(5,$C$2:$H$2,0)),"")
))</f>
        <v>び</v>
      </c>
      <c r="P232" s="73" t="str">
        <f>IF(G231="","",
IF(IFERROR(INDEX($C$1:$H$2,1,MATCH(6,$C$2:$H$2,0)),"")=$G$1,
IFERROR(IF(WEEKDAY(G231,1)=$H$2,IF(P231=$G$3,$G$1,""),""),""),
IFERROR(INDEX($C$1:$H$2,1,MATCH(6,$C$2:$H$2,0)),"")
))</f>
        <v/>
      </c>
      <c r="Q232" s="73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customHeight="1">
      <c r="A233" s="59"/>
      <c r="B233" s="67">
        <f>B231+7</f>
        <v>45879</v>
      </c>
      <c r="C233" s="67">
        <f t="shared" ref="C233:H233" si="358">C231+7</f>
        <v>45880</v>
      </c>
      <c r="D233" s="67">
        <f t="shared" si="358"/>
        <v>45881</v>
      </c>
      <c r="E233" s="67">
        <f t="shared" si="358"/>
        <v>45882</v>
      </c>
      <c r="F233" s="67">
        <f t="shared" si="358"/>
        <v>45883</v>
      </c>
      <c r="G233" s="67">
        <f t="shared" si="358"/>
        <v>45884</v>
      </c>
      <c r="H233" s="67">
        <f t="shared" si="358"/>
        <v>45885</v>
      </c>
      <c r="I233" s="59"/>
      <c r="K233" s="69">
        <f t="shared" ref="K233" si="359">IFERROR(IF(MOD(DAY(B233),7)=0,QUOTIENT(DAY(B233),7),QUOTIENT(DAY(B233),7)+1),"")</f>
        <v>2</v>
      </c>
      <c r="L233" s="69">
        <f t="shared" ref="L233" si="360">IFERROR(IF(MOD(DAY(C233),7)=0,QUOTIENT(DAY(C233),7),QUOTIENT(DAY(C233),7)+1),"")</f>
        <v>2</v>
      </c>
      <c r="M233" s="69">
        <f t="shared" ref="M233" si="361">IFERROR(IF(MOD(DAY(D233),7)=0,QUOTIENT(DAY(D233),7),QUOTIENT(DAY(D233),7)+1),"")</f>
        <v>2</v>
      </c>
      <c r="N233" s="69">
        <f t="shared" ref="N233" si="362">IFERROR(IF(MOD(DAY(E233),7)=0,QUOTIENT(DAY(E233),7),QUOTIENT(DAY(E233),7)+1),"")</f>
        <v>2</v>
      </c>
      <c r="O233" s="69">
        <f t="shared" ref="O233" si="363">IFERROR(IF(MOD(DAY(F233),7)=0,QUOTIENT(DAY(F233),7),QUOTIENT(DAY(F233),7)+1),"")</f>
        <v>2</v>
      </c>
      <c r="P233" s="69">
        <f t="shared" ref="P233" si="364">IFERROR(IF(MOD(DAY(G233),7)=0,QUOTIENT(DAY(G233),7),QUOTIENT(DAY(G233),7)+1),"")</f>
        <v>3</v>
      </c>
      <c r="Q233" s="69">
        <f t="shared" ref="Q233" si="365">IFERROR(IF(MOD(DAY(H233),7)=0,QUOTIENT(DAY(H233),7),QUOTIENT(DAY(H233),7)+1),"")</f>
        <v>3</v>
      </c>
    </row>
    <row r="234" spans="1:17" ht="33.75" customHeight="1" thickBot="1">
      <c r="A234" s="59"/>
      <c r="B234" s="71" t="str">
        <f t="shared" ref="B234" si="366">K234</f>
        <v/>
      </c>
      <c r="C234" s="71" t="str">
        <f t="shared" ref="C234" si="367">L234</f>
        <v>紙・衣</v>
      </c>
      <c r="D234" s="71" t="str">
        <f t="shared" ref="D234" si="368">M234</f>
        <v>小・危</v>
      </c>
      <c r="E234" s="71" t="str">
        <f t="shared" ref="E234" si="369">N234</f>
        <v>燃</v>
      </c>
      <c r="F234" s="71" t="str">
        <f t="shared" ref="F234" si="370">O234</f>
        <v>び</v>
      </c>
      <c r="G234" s="71" t="str">
        <f t="shared" ref="G234" si="371">P234</f>
        <v/>
      </c>
      <c r="H234" s="71" t="str">
        <f t="shared" ref="H234" si="372">Q234</f>
        <v>燃</v>
      </c>
      <c r="I234" s="59"/>
      <c r="K234" s="73" t="str">
        <f>IF(B233="","",
IF(IFERROR(INDEX($C$1:$H$2,1,MATCH(1,$C$2:$H$2,0)), "")=$G$1,
    IFERROR( IF(WEEKDAY(B233,1)=$H$2, IF(K233=$G$3,$G$1,""),""),""),
  IFERROR(INDEX($C$1:$H$2,1,MATCH(1,$C$2:$H$2,0)),"")
))</f>
        <v/>
      </c>
      <c r="L234" s="73" t="str">
        <f>IF(C233="","",
IF(IFERROR(INDEX($C$1:$H$2,1,MATCH(2,$C$2:$H$2,0)),"")=$G$1,
IFERROR(IF(WEEKDAY(C233,1)=$H$2,IF(L233=$G$3,$G$1,""),""),""),
IFERROR(INDEX($C$1:$H$2,1,MATCH(2,$C$2:$H$2,0)),"")
))</f>
        <v>紙・衣</v>
      </c>
      <c r="M234" s="73" t="str">
        <f>IF(D233="","",
IF(IFERROR(INDEX($C$1:$H$2,1,MATCH(3,$C$2:$H$2,0)),"")=$G$1,
IFERROR(IF(WEEKDAY(D233,1)=$H$2,IF(M233=$G$3,$G$1,""),""),""),
IFERROR(INDEX($C$1:$H$2,1,MATCH(3,$C$2:$H$2,0)),"")
))</f>
        <v>小・危</v>
      </c>
      <c r="N234" s="73" t="str">
        <f>IF(E233="","",
IF(IFERROR(INDEX($C$1:$H$2,1,MATCH(4,$C$2:$H$2,0)),"")=$G$1,
IFERROR(IF(WEEKDAY(E233,1)=$H$2,IF(N233=$G$3,$G$1,""),""),""),
IFERROR(INDEX($C$1:$H$2,1,MATCH(4,$C$2:$H$2,0)),"")
))</f>
        <v>燃</v>
      </c>
      <c r="O234" s="73" t="str">
        <f>IF(F233="","",
IF(IFERROR(INDEX($C$1:$H$2,1,MATCH(5,$C$2:$H$2,0)),"")=$G$1,
IFERROR(IF(WEEKDAY(F233,1)=$H$2,IF(O233=$G$3,$G$1,""),""),""),
IFERROR(INDEX($C$1:$H$2,1,MATCH(5,$C$2:$H$2,0)),"")
))</f>
        <v>び</v>
      </c>
      <c r="P234" s="73" t="str">
        <f>IF(G233="","",
IF(IFERROR(INDEX($C$1:$H$2,1,MATCH(6,$C$2:$H$2,0)),"")=$G$1,
IFERROR(IF(WEEKDAY(G233,1)=$H$2,IF(P233=$G$3,$G$1,""),""),""),
IFERROR(INDEX($C$1:$H$2,1,MATCH(6,$C$2:$H$2,0)),"")
))</f>
        <v/>
      </c>
      <c r="Q234" s="73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customHeight="1">
      <c r="A235" s="59"/>
      <c r="B235" s="67">
        <f>B233+7</f>
        <v>45886</v>
      </c>
      <c r="C235" s="67">
        <f t="shared" ref="C235:H235" si="373">C233+7</f>
        <v>45887</v>
      </c>
      <c r="D235" s="67">
        <f t="shared" si="373"/>
        <v>45888</v>
      </c>
      <c r="E235" s="67">
        <f t="shared" si="373"/>
        <v>45889</v>
      </c>
      <c r="F235" s="67">
        <f t="shared" si="373"/>
        <v>45890</v>
      </c>
      <c r="G235" s="67">
        <f t="shared" si="373"/>
        <v>45891</v>
      </c>
      <c r="H235" s="67">
        <f t="shared" si="373"/>
        <v>45892</v>
      </c>
      <c r="I235" s="59"/>
      <c r="K235" s="69">
        <f t="shared" ref="K235" si="374">IFERROR(IF(MOD(DAY(B235),7)=0,QUOTIENT(DAY(B235),7),QUOTIENT(DAY(B235),7)+1),"")</f>
        <v>3</v>
      </c>
      <c r="L235" s="69">
        <f t="shared" ref="L235" si="375">IFERROR(IF(MOD(DAY(C235),7)=0,QUOTIENT(DAY(C235),7),QUOTIENT(DAY(C235),7)+1),"")</f>
        <v>3</v>
      </c>
      <c r="M235" s="69">
        <f t="shared" ref="M235" si="376">IFERROR(IF(MOD(DAY(D235),7)=0,QUOTIENT(DAY(D235),7),QUOTIENT(DAY(D235),7)+1),"")</f>
        <v>3</v>
      </c>
      <c r="N235" s="69">
        <f t="shared" ref="N235" si="377">IFERROR(IF(MOD(DAY(E235),7)=0,QUOTIENT(DAY(E235),7),QUOTIENT(DAY(E235),7)+1),"")</f>
        <v>3</v>
      </c>
      <c r="O235" s="69">
        <f t="shared" ref="O235" si="378">IFERROR(IF(MOD(DAY(F235),7)=0,QUOTIENT(DAY(F235),7),QUOTIENT(DAY(F235),7)+1),"")</f>
        <v>3</v>
      </c>
      <c r="P235" s="69">
        <f t="shared" ref="P235" si="379">IFERROR(IF(MOD(DAY(G235),7)=0,QUOTIENT(DAY(G235),7),QUOTIENT(DAY(G235),7)+1),"")</f>
        <v>4</v>
      </c>
      <c r="Q235" s="69">
        <f t="shared" ref="Q235" si="380">IFERROR(IF(MOD(DAY(H235),7)=0,QUOTIENT(DAY(H235),7),QUOTIENT(DAY(H235),7)+1),"")</f>
        <v>4</v>
      </c>
    </row>
    <row r="236" spans="1:17" ht="33.75" customHeight="1" thickBot="1">
      <c r="A236" s="59"/>
      <c r="B236" s="71" t="str">
        <f t="shared" ref="B236" si="381">K236</f>
        <v/>
      </c>
      <c r="C236" s="71" t="str">
        <f t="shared" ref="C236" si="382">L236</f>
        <v>紙・衣</v>
      </c>
      <c r="D236" s="71" t="str">
        <f t="shared" ref="D236" si="383">M236</f>
        <v/>
      </c>
      <c r="E236" s="71" t="str">
        <f t="shared" ref="E236" si="384">N236</f>
        <v>燃</v>
      </c>
      <c r="F236" s="71" t="str">
        <f t="shared" ref="F236" si="385">O236</f>
        <v>び</v>
      </c>
      <c r="G236" s="71" t="str">
        <f t="shared" ref="G236" si="386">P236</f>
        <v/>
      </c>
      <c r="H236" s="71" t="str">
        <f t="shared" ref="H236" si="387">Q236</f>
        <v>燃</v>
      </c>
      <c r="I236" s="59"/>
      <c r="K236" s="73" t="str">
        <f>IF(B235="","",
IF(IFERROR(INDEX($C$1:$H$2,1,MATCH(1,$C$2:$H$2,0)), "")=$G$1,
    IFERROR( IF(WEEKDAY(B235,1)=$H$2, IF(K235=$G$3,$G$1,""),""),""),
  IFERROR(INDEX($C$1:$H$2,1,MATCH(1,$C$2:$H$2,0)),"")
))</f>
        <v/>
      </c>
      <c r="L236" s="73" t="str">
        <f>IF(C235="","",
IF(IFERROR(INDEX($C$1:$H$2,1,MATCH(2,$C$2:$H$2,0)),"")=$G$1,
IFERROR(IF(WEEKDAY(C235,1)=$H$2,IF(L235=$G$3,$G$1,""),""),""),
IFERROR(INDEX($C$1:$H$2,1,MATCH(2,$C$2:$H$2,0)),"")
))</f>
        <v>紙・衣</v>
      </c>
      <c r="M236" s="73" t="str">
        <f>IF(D235="","",
IF(IFERROR(INDEX($C$1:$H$2,1,MATCH(3,$C$2:$H$2,0)),"")=$G$1,
IFERROR(IF(WEEKDAY(D235,1)=$H$2,IF(M235=$G$3,$G$1,""),""),""),
IFERROR(INDEX($C$1:$H$2,1,MATCH(3,$C$2:$H$2,0)),"")
))</f>
        <v/>
      </c>
      <c r="N236" s="73" t="str">
        <f>IF(E235="","",
IF(IFERROR(INDEX($C$1:$H$2,1,MATCH(4,$C$2:$H$2,0)),"")=$G$1,
IFERROR(IF(WEEKDAY(E235,1)=$H$2,IF(N235=$G$3,$G$1,""),""),""),
IFERROR(INDEX($C$1:$H$2,1,MATCH(4,$C$2:$H$2,0)),"")
))</f>
        <v>燃</v>
      </c>
      <c r="O236" s="73" t="str">
        <f>IF(F235="","",
IF(IFERROR(INDEX($C$1:$H$2,1,MATCH(5,$C$2:$H$2,0)),"")=$G$1,
IFERROR(IF(WEEKDAY(F235,1)=$H$2,IF(O235=$G$3,$G$1,""),""),""),
IFERROR(INDEX($C$1:$H$2,1,MATCH(5,$C$2:$H$2,0)),"")
))</f>
        <v>び</v>
      </c>
      <c r="P236" s="73" t="str">
        <f>IF(G235="","",
IF(IFERROR(INDEX($C$1:$H$2,1,MATCH(6,$C$2:$H$2,0)),"")=$G$1,
IFERROR(IF(WEEKDAY(G235,1)=$H$2,IF(P235=$G$3,$G$1,""),""),""),
IFERROR(INDEX($C$1:$H$2,1,MATCH(6,$C$2:$H$2,0)),"")
))</f>
        <v/>
      </c>
      <c r="Q236" s="73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customHeight="1">
      <c r="A237" s="59"/>
      <c r="B237" s="67">
        <f>IFERROR(IF(B235+7&lt;DATE(L215,L216+1,1),B235+7,""),"")</f>
        <v>45893</v>
      </c>
      <c r="C237" s="67">
        <f>IFERROR(IF(C235+7&lt;DATE(L215,L216+1,1),C235+7,""),"")</f>
        <v>45894</v>
      </c>
      <c r="D237" s="67">
        <f>IFERROR(IF(D235+7&lt;DATE(L215,L216+1,1),D235+7,""),"")</f>
        <v>45895</v>
      </c>
      <c r="E237" s="67">
        <f>IFERROR(IF(E235+7&lt;DATE(L215,L216+1,1),E235+7,""),"")</f>
        <v>45896</v>
      </c>
      <c r="F237" s="67">
        <f>IFERROR(IF(F235+7&lt;DATE(L215,L216+1,1),F235+7,""),"")</f>
        <v>45897</v>
      </c>
      <c r="G237" s="67">
        <f>IFERROR(IF(G235+7&lt;DATE(L215,L216+1,1),G235+7,""),"")</f>
        <v>45898</v>
      </c>
      <c r="H237" s="67">
        <f>IFERROR(IF(H235+7&lt;DATE(L215,L216+1,1),H235+7,""),"")</f>
        <v>45899</v>
      </c>
      <c r="I237" s="59"/>
      <c r="K237" s="69">
        <f>IFERROR(IF(MOD(DAY(B237),7)=0,QUOTIENT(DAY(B237),7),QUOTIENT(DAY(B237),7)+1),"")</f>
        <v>4</v>
      </c>
      <c r="L237" s="69">
        <f>IFERROR(IF(MOD(DAY(C237),7)=0,QUOTIENT(DAY(C237),7),QUOTIENT(DAY(C237),7)+1),"")</f>
        <v>4</v>
      </c>
      <c r="M237" s="69">
        <f t="shared" ref="M237" si="388">IFERROR(IF(MOD(DAY(D237),7)=0,QUOTIENT(DAY(D237),7),QUOTIENT(DAY(D237),7)+1),"")</f>
        <v>4</v>
      </c>
      <c r="N237" s="69">
        <f t="shared" ref="N237" si="389">IFERROR(IF(MOD(DAY(E237),7)=0,QUOTIENT(DAY(E237),7),QUOTIENT(DAY(E237),7)+1),"")</f>
        <v>4</v>
      </c>
      <c r="O237" s="69">
        <f t="shared" ref="O237" si="390">IFERROR(IF(MOD(DAY(F237),7)=0,QUOTIENT(DAY(F237),7),QUOTIENT(DAY(F237),7)+1),"")</f>
        <v>4</v>
      </c>
      <c r="P237" s="69">
        <f t="shared" ref="P237" si="391">IFERROR(IF(MOD(DAY(G237),7)=0,QUOTIENT(DAY(G237),7),QUOTIENT(DAY(G237),7)+1),"")</f>
        <v>5</v>
      </c>
      <c r="Q237" s="69">
        <f t="shared" ref="Q237" si="392">IFERROR(IF(MOD(DAY(H237),7)=0,QUOTIENT(DAY(H237),7),QUOTIENT(DAY(H237),7)+1),"")</f>
        <v>5</v>
      </c>
    </row>
    <row r="238" spans="1:17" ht="33.75" customHeight="1" thickBot="1">
      <c r="A238" s="59"/>
      <c r="B238" s="71" t="str">
        <f t="shared" ref="B238" si="393">K238</f>
        <v/>
      </c>
      <c r="C238" s="71" t="str">
        <f t="shared" ref="C238" si="394">L238</f>
        <v>紙・衣</v>
      </c>
      <c r="D238" s="71" t="str">
        <f t="shared" ref="D238" si="395">M238</f>
        <v/>
      </c>
      <c r="E238" s="71" t="str">
        <f t="shared" ref="E238" si="396">N238</f>
        <v>燃</v>
      </c>
      <c r="F238" s="71" t="str">
        <f t="shared" ref="F238" si="397">O238</f>
        <v>び</v>
      </c>
      <c r="G238" s="71" t="str">
        <f t="shared" ref="G238" si="398">P238</f>
        <v/>
      </c>
      <c r="H238" s="71" t="str">
        <f t="shared" ref="H238" si="399">Q238</f>
        <v>燃</v>
      </c>
      <c r="I238" s="59"/>
      <c r="K238" s="73" t="str">
        <f>IF(B237="","",
IF(IFERROR(INDEX($C$1:$H$2,1,MATCH(1,$C$2:$H$2,0)), "")=$G$1,
    IFERROR( IF(WEEKDAY(B237,1)=$H$2, IF(K237=$G$3,$G$1,""),""),""),
  IFERROR(INDEX($C$1:$H$2,1,MATCH(1,$C$2:$H$2,0)),"")
))</f>
        <v/>
      </c>
      <c r="L238" s="73" t="str">
        <f>IF(C237="","",
IF(IFERROR(INDEX($C$1:$H$2,1,MATCH(2,$C$2:$H$2,0)),"")=$G$1,
IFERROR(IF(WEEKDAY(C237,1)=$H$2,IF(L237=$G$3,$G$1,""),""),""),
IFERROR(INDEX($C$1:$H$2,1,MATCH(2,$C$2:$H$2,0)),"")
))</f>
        <v>紙・衣</v>
      </c>
      <c r="M238" s="73" t="str">
        <f>IF(D237="","",
IF(IFERROR(INDEX($C$1:$H$2,1,MATCH(3,$C$2:$H$2,0)),"")=$G$1,
IFERROR(IF(WEEKDAY(D237,1)=$H$2,IF(M237=$G$3,$G$1,""),""),""),
IFERROR(INDEX($C$1:$H$2,1,MATCH(3,$C$2:$H$2,0)),"")
))</f>
        <v/>
      </c>
      <c r="N238" s="73" t="str">
        <f>IF(E237="","",
IF(IFERROR(INDEX($C$1:$H$2,1,MATCH(4,$C$2:$H$2,0)),"")=$G$1,
IFERROR(IF(WEEKDAY(E237,1)=$H$2,IF(N237=$G$3,$G$1,""),""),""),
IFERROR(INDEX($C$1:$H$2,1,MATCH(4,$C$2:$H$2,0)),"")
))</f>
        <v>燃</v>
      </c>
      <c r="O238" s="73" t="str">
        <f>IF(F237="","",
IF(IFERROR(INDEX($C$1:$H$2,1,MATCH(5,$C$2:$H$2,0)),"")=$G$1,
IFERROR(IF(WEEKDAY(F237,1)=$H$2,IF(O237=$G$3,$G$1,""),""),""),
IFERROR(INDEX($C$1:$H$2,1,MATCH(5,$C$2:$H$2,0)),"")
))</f>
        <v>び</v>
      </c>
      <c r="P238" s="73" t="str">
        <f>IF(G237="","",
IF(IFERROR(INDEX($C$1:$H$2,1,MATCH(6,$C$2:$H$2,0)),"")=$G$1,
IFERROR(IF(WEEKDAY(G237,1)=$H$2,IF(P237=$G$3,$G$1,""),""),""),
IFERROR(INDEX($C$1:$H$2,1,MATCH(6,$C$2:$H$2,0)),"")
))</f>
        <v/>
      </c>
      <c r="Q238" s="73" t="str">
        <f>IF(H237="","",
IF(IFERROR(INDEX($C$1:$H$2,1,MATCH(7,$C$2:$H$2,0)),"")=$G$1,
IFERROR(IF(WEEKDAY(H237,1)=$H$2,IF(Q237=$G$3,$G$1,""),""),""),
IFERROR(INDEX($C$1:$H$2,1,MATCH(7,$C$2:$H$2,0)),"")
))</f>
        <v>燃</v>
      </c>
    </row>
    <row r="239" spans="1:17" ht="33.75" customHeight="1">
      <c r="A239" s="59"/>
      <c r="B239" s="67">
        <f>IFERROR(IF(B237+7&lt;DATE(L215,L216+1,1),B237+7,""),"")</f>
        <v>45900</v>
      </c>
      <c r="C239" s="67" t="str">
        <f>IFERROR(IF(C237+7&lt;DATE(L215,L216+1,1),C237+7,""),"")</f>
        <v/>
      </c>
      <c r="D239" s="67"/>
      <c r="E239" s="67"/>
      <c r="F239" s="67"/>
      <c r="G239" s="67"/>
      <c r="H239" s="67"/>
      <c r="I239" s="59"/>
      <c r="K239" s="69">
        <f>IFERROR(IF(MOD(DAY(B239),7)=0,QUOTIENT(DAY(B239),7),QUOTIENT(DAY(B239),7)+1),"")</f>
        <v>5</v>
      </c>
      <c r="L239" s="69" t="str">
        <f>IFERROR(IF(MOD(DAY(C239),7)=0,QUOTIENT(DAY(C239),7),QUOTIENT(DAY(C239),7)+1),"")</f>
        <v/>
      </c>
      <c r="M239" s="69"/>
      <c r="N239" s="69"/>
      <c r="O239" s="69"/>
      <c r="P239" s="69"/>
      <c r="Q239" s="69"/>
    </row>
    <row r="240" spans="1:17" ht="33.75" customHeight="1" thickBot="1">
      <c r="A240" s="59"/>
      <c r="B240" s="71" t="str">
        <f t="shared" ref="B240" si="400">K240</f>
        <v/>
      </c>
      <c r="C240" s="71" t="str">
        <f t="shared" ref="C240" si="401">L240</f>
        <v/>
      </c>
      <c r="D240" s="71" t="str">
        <f>IF(D239="","",IFERROR(INDEX($C$1:$H$2,1,MATCH(3,$C$2:$H$2,0)),""))</f>
        <v/>
      </c>
      <c r="E240" s="71" t="str">
        <f>IF(E239="","",IFERROR(INDEX($C$1:$H$2,1,MATCH(4,$C$2:$H$2,0)),""))</f>
        <v/>
      </c>
      <c r="F240" s="71" t="str">
        <f>IF(F239="","",IFERROR(INDEX($C$1:$H$2,1,MATCH(5,$C$2:$H$2,0)),""))</f>
        <v/>
      </c>
      <c r="G240" s="71" t="str">
        <f>IF(G239="","",IFERROR(INDEX($C$1:$H$2,1,MATCH(6,$C$2:$H$2,0)),""))</f>
        <v/>
      </c>
      <c r="H240" s="71" t="str">
        <f>IF(H239="","",IFERROR(INDEX($C$1:$H$2,1,MATCH(7,$C$2:$H$2,0)),""))</f>
        <v/>
      </c>
      <c r="I240" s="59"/>
      <c r="K240" s="73" t="str">
        <f>IF(B239="","",
IF(IFERROR(INDEX($C$1:$H$2,1,MATCH(1,$C$2:$H$2,0)), "")=$G$1,
    IFERROR( IF(WEEKDAY(B239,1)=$H$2, IF(K239=$G$3,$G$1,""),""),""),
  IFERROR(INDEX($C$1:$H$2,1,MATCH(1,$C$2:$H$2,0)),"")
))</f>
        <v/>
      </c>
      <c r="L240" s="73" t="str">
        <f>IF(C239="","",
IF(IFERROR(INDEX($C$1:$H$2,1,MATCH(2,$C$2:$H$2,0)),"")=$G$1,
IFERROR(IF(WEEKDAY(C239,1)=$H$2,IF(L239=$G$3,$G$1,""),""),""),
IFERROR(INDEX($C$1:$H$2,1,MATCH(2,$C$2:$H$2,0)),"")
))</f>
        <v/>
      </c>
      <c r="M240" s="73"/>
      <c r="N240" s="73"/>
      <c r="O240" s="73"/>
      <c r="P240" s="73"/>
      <c r="Q240" s="73"/>
    </row>
    <row r="241" spans="1:9">
      <c r="A241" s="59"/>
      <c r="B241" s="61"/>
      <c r="C241" s="61"/>
      <c r="D241" s="61"/>
      <c r="E241" s="61"/>
      <c r="F241" s="61"/>
      <c r="G241" s="61"/>
      <c r="H241" s="61"/>
      <c r="I241" s="59"/>
    </row>
    <row r="242" spans="1:9">
      <c r="A242" s="59"/>
      <c r="B242" s="59"/>
      <c r="C242" s="116" t="s">
        <v>71</v>
      </c>
      <c r="D242" s="117" t="s">
        <v>72</v>
      </c>
      <c r="E242" s="117"/>
      <c r="F242" s="117"/>
      <c r="G242" s="117"/>
      <c r="H242" s="117"/>
      <c r="I242" s="59"/>
    </row>
    <row r="243" spans="1:9">
      <c r="A243" s="59"/>
      <c r="B243" s="59"/>
      <c r="C243" s="116"/>
      <c r="D243" s="117"/>
      <c r="E243" s="117"/>
      <c r="F243" s="117"/>
      <c r="G243" s="117"/>
      <c r="H243" s="117"/>
      <c r="I243" s="59"/>
    </row>
    <row r="244" spans="1:9">
      <c r="A244" s="59"/>
      <c r="B244" s="59"/>
      <c r="C244" s="118" t="s">
        <v>73</v>
      </c>
      <c r="D244" s="117" t="s">
        <v>74</v>
      </c>
      <c r="E244" s="117"/>
      <c r="F244" s="117"/>
      <c r="G244" s="117"/>
      <c r="H244" s="117"/>
      <c r="I244" s="59"/>
    </row>
    <row r="245" spans="1:9">
      <c r="A245" s="59"/>
      <c r="B245" s="59"/>
      <c r="C245" s="118"/>
      <c r="D245" s="117"/>
      <c r="E245" s="117"/>
      <c r="F245" s="117"/>
      <c r="G245" s="117"/>
      <c r="H245" s="117"/>
      <c r="I245" s="59"/>
    </row>
    <row r="246" spans="1:9">
      <c r="A246" s="59"/>
      <c r="B246" s="59"/>
      <c r="C246" s="119" t="s">
        <v>75</v>
      </c>
      <c r="D246" s="120" t="s">
        <v>76</v>
      </c>
      <c r="E246" s="120"/>
      <c r="F246" s="120"/>
      <c r="G246" s="120"/>
      <c r="H246" s="120"/>
      <c r="I246" s="59"/>
    </row>
    <row r="247" spans="1:9">
      <c r="A247" s="59"/>
      <c r="B247" s="59"/>
      <c r="C247" s="119"/>
      <c r="D247" s="120"/>
      <c r="E247" s="120"/>
      <c r="F247" s="120"/>
      <c r="G247" s="120"/>
      <c r="H247" s="120"/>
      <c r="I247" s="59"/>
    </row>
    <row r="248" spans="1:9">
      <c r="A248" s="59"/>
      <c r="B248" s="59"/>
      <c r="C248" s="121" t="s">
        <v>77</v>
      </c>
      <c r="D248" s="117" t="s">
        <v>78</v>
      </c>
      <c r="E248" s="117"/>
      <c r="F248" s="117"/>
      <c r="G248" s="117"/>
      <c r="H248" s="117"/>
      <c r="I248" s="59"/>
    </row>
    <row r="249" spans="1:9">
      <c r="A249" s="59"/>
      <c r="B249" s="59"/>
      <c r="C249" s="121"/>
      <c r="D249" s="117"/>
      <c r="E249" s="117"/>
      <c r="F249" s="117"/>
      <c r="G249" s="117"/>
      <c r="H249" s="117"/>
      <c r="I249" s="59"/>
    </row>
    <row r="250" spans="1:9" ht="13.5" customHeight="1">
      <c r="A250" s="59"/>
      <c r="B250" s="61"/>
      <c r="C250" s="122" t="s">
        <v>106</v>
      </c>
      <c r="D250" s="122"/>
      <c r="E250" s="122"/>
      <c r="F250" s="122"/>
      <c r="G250" s="122"/>
      <c r="H250" s="122"/>
      <c r="I250" s="59"/>
    </row>
    <row r="251" spans="1:9" ht="20.25" customHeight="1">
      <c r="A251" s="59"/>
      <c r="B251" s="81"/>
      <c r="C251" s="122"/>
      <c r="D251" s="122"/>
      <c r="E251" s="122"/>
      <c r="F251" s="122"/>
      <c r="G251" s="122"/>
      <c r="H251" s="122"/>
      <c r="I251" s="59"/>
    </row>
    <row r="252" spans="1:9" ht="17.25">
      <c r="A252" s="59"/>
      <c r="B252" s="123"/>
      <c r="C252" s="123"/>
      <c r="D252" s="123"/>
      <c r="E252" s="123"/>
      <c r="F252" s="123"/>
      <c r="G252" s="123"/>
      <c r="H252" s="123"/>
      <c r="I252" s="59"/>
    </row>
    <row r="253" spans="1:9" ht="18">
      <c r="A253" s="59"/>
      <c r="B253" s="96" t="s">
        <v>105</v>
      </c>
      <c r="C253" s="96"/>
      <c r="D253" s="96"/>
      <c r="E253" s="96"/>
      <c r="F253" s="96"/>
      <c r="G253" s="96"/>
      <c r="H253" s="96"/>
      <c r="I253" s="59"/>
    </row>
    <row r="254" spans="1:9" ht="18">
      <c r="A254" s="59"/>
      <c r="B254" s="96" t="s">
        <v>108</v>
      </c>
      <c r="C254" s="96"/>
      <c r="D254" s="96"/>
      <c r="E254" s="96"/>
      <c r="F254" s="96"/>
      <c r="G254" s="96"/>
      <c r="H254" s="96"/>
      <c r="I254" s="59"/>
    </row>
    <row r="255" spans="1:9">
      <c r="A255" s="59"/>
      <c r="B255" s="97"/>
      <c r="C255" s="97"/>
      <c r="D255" s="97"/>
      <c r="E255" s="97"/>
      <c r="F255" s="97"/>
      <c r="G255" s="97"/>
      <c r="H255" s="97"/>
      <c r="I255" s="59"/>
    </row>
    <row r="256" spans="1:9" ht="7.5" customHeight="1">
      <c r="A256" s="59"/>
      <c r="B256" s="59"/>
      <c r="C256" s="59"/>
      <c r="D256" s="59"/>
      <c r="E256" s="59"/>
      <c r="F256" s="59"/>
      <c r="G256" s="59"/>
      <c r="H256" s="59"/>
      <c r="I256" s="59"/>
    </row>
    <row r="257" spans="1:17">
      <c r="A257" s="59"/>
      <c r="B257" s="98" t="s">
        <v>82</v>
      </c>
      <c r="C257" s="98"/>
      <c r="D257" s="98"/>
      <c r="E257" s="98"/>
      <c r="F257" s="98"/>
      <c r="G257" s="98"/>
      <c r="H257" s="98"/>
      <c r="I257" s="59"/>
      <c r="K257" s="57">
        <f>DATE(L215,L216+1,1)</f>
        <v>45901</v>
      </c>
      <c r="L257" s="54">
        <f>YEAR(K257)</f>
        <v>2025</v>
      </c>
    </row>
    <row r="258" spans="1:17">
      <c r="A258" s="59"/>
      <c r="B258" s="98"/>
      <c r="C258" s="98"/>
      <c r="D258" s="98"/>
      <c r="E258" s="98"/>
      <c r="F258" s="98"/>
      <c r="G258" s="98"/>
      <c r="H258" s="98"/>
      <c r="I258" s="59"/>
      <c r="L258" s="54">
        <f>MONTH(K257)</f>
        <v>9</v>
      </c>
    </row>
    <row r="259" spans="1:17">
      <c r="A259" s="59"/>
      <c r="B259" s="98"/>
      <c r="C259" s="98"/>
      <c r="D259" s="98"/>
      <c r="E259" s="98"/>
      <c r="F259" s="98"/>
      <c r="G259" s="98"/>
      <c r="H259" s="98"/>
      <c r="I259" s="59"/>
    </row>
    <row r="260" spans="1:17" ht="7.5" customHeight="1" thickBot="1">
      <c r="A260" s="59"/>
      <c r="B260" s="60"/>
      <c r="C260" s="60"/>
      <c r="D260" s="60"/>
      <c r="E260" s="60"/>
      <c r="F260" s="60"/>
      <c r="G260" s="60"/>
      <c r="H260" s="60"/>
      <c r="I260" s="59"/>
    </row>
    <row r="261" spans="1:17" ht="14.25" thickTop="1">
      <c r="A261" s="59"/>
      <c r="B261" s="61"/>
      <c r="C261" s="59"/>
      <c r="D261" s="59"/>
      <c r="E261" s="59"/>
      <c r="F261" s="59"/>
      <c r="G261" s="99" t="str">
        <f>$B$1</f>
        <v>地区２２</v>
      </c>
      <c r="H261" s="100"/>
      <c r="I261" s="59"/>
    </row>
    <row r="262" spans="1:17" ht="14.25" thickBot="1">
      <c r="A262" s="59"/>
      <c r="B262" s="59"/>
      <c r="C262" s="59"/>
      <c r="D262" s="59"/>
      <c r="E262" s="59"/>
      <c r="F262" s="59"/>
      <c r="G262" s="101"/>
      <c r="H262" s="102"/>
      <c r="I262" s="59"/>
    </row>
    <row r="263" spans="1:17" ht="15.75" customHeight="1" thickTop="1">
      <c r="A263" s="103">
        <f>K257</f>
        <v>45901</v>
      </c>
      <c r="B263" s="103"/>
      <c r="C263" s="104">
        <f>L257</f>
        <v>2025</v>
      </c>
      <c r="D263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263" s="106"/>
      <c r="F263" s="106"/>
      <c r="G263" s="106"/>
      <c r="H263" s="107"/>
      <c r="I263" s="59"/>
    </row>
    <row r="264" spans="1:17" ht="15.75" customHeight="1">
      <c r="A264" s="103"/>
      <c r="B264" s="103"/>
      <c r="C264" s="104"/>
      <c r="D264" s="108"/>
      <c r="E264" s="109"/>
      <c r="F264" s="109"/>
      <c r="G264" s="109"/>
      <c r="H264" s="110"/>
      <c r="I264" s="59"/>
    </row>
    <row r="265" spans="1:17" ht="15.75" customHeight="1">
      <c r="A265" s="59"/>
      <c r="B265" s="114" t="str">
        <f>DBCS(L258)</f>
        <v>９</v>
      </c>
      <c r="C265" s="115" t="s">
        <v>19</v>
      </c>
      <c r="D265" s="108"/>
      <c r="E265" s="109"/>
      <c r="F265" s="109"/>
      <c r="G265" s="109"/>
      <c r="H265" s="110"/>
      <c r="I265" s="59"/>
    </row>
    <row r="266" spans="1:17" ht="15.75" customHeight="1">
      <c r="A266" s="59"/>
      <c r="B266" s="114"/>
      <c r="C266" s="115"/>
      <c r="D266" s="108"/>
      <c r="E266" s="109"/>
      <c r="F266" s="109"/>
      <c r="G266" s="109"/>
      <c r="H266" s="110"/>
      <c r="I266" s="59"/>
    </row>
    <row r="267" spans="1:17" ht="15.75" customHeight="1">
      <c r="A267" s="59"/>
      <c r="B267" s="114"/>
      <c r="C267" s="115"/>
      <c r="D267" s="108"/>
      <c r="E267" s="109"/>
      <c r="F267" s="109"/>
      <c r="G267" s="109"/>
      <c r="H267" s="110"/>
      <c r="I267" s="59"/>
      <c r="L267" s="62"/>
    </row>
    <row r="268" spans="1:17" ht="15.75" customHeight="1" thickBot="1">
      <c r="A268" s="59"/>
      <c r="B268" s="114"/>
      <c r="C268" s="115"/>
      <c r="D268" s="111"/>
      <c r="E268" s="112"/>
      <c r="F268" s="112"/>
      <c r="G268" s="112"/>
      <c r="H268" s="113"/>
      <c r="I268" s="59"/>
    </row>
    <row r="269" spans="1:17" ht="15" thickTop="1" thickBot="1">
      <c r="A269" s="59"/>
      <c r="B269" s="59"/>
      <c r="C269" s="59"/>
      <c r="D269" s="59"/>
      <c r="E269" s="59"/>
      <c r="F269" s="59"/>
      <c r="G269" s="59"/>
      <c r="H269" s="59"/>
      <c r="I269" s="59"/>
    </row>
    <row r="270" spans="1:17" ht="67.5" customHeight="1" thickBot="1">
      <c r="A270" s="59"/>
      <c r="B270" s="63" t="s">
        <v>0</v>
      </c>
      <c r="C270" s="64" t="s">
        <v>1</v>
      </c>
      <c r="D270" s="64" t="s">
        <v>2</v>
      </c>
      <c r="E270" s="64" t="s">
        <v>3</v>
      </c>
      <c r="F270" s="64" t="s">
        <v>4</v>
      </c>
      <c r="G270" s="64" t="s">
        <v>5</v>
      </c>
      <c r="H270" s="64" t="s">
        <v>6</v>
      </c>
      <c r="I270" s="59"/>
      <c r="K270" s="65" t="s">
        <v>25</v>
      </c>
      <c r="L270" s="65" t="s">
        <v>1</v>
      </c>
      <c r="M270" s="65" t="s">
        <v>2</v>
      </c>
      <c r="N270" s="65" t="s">
        <v>3</v>
      </c>
      <c r="O270" s="65" t="s">
        <v>4</v>
      </c>
      <c r="P270" s="65" t="s">
        <v>5</v>
      </c>
      <c r="Q270" s="65" t="s">
        <v>6</v>
      </c>
    </row>
    <row r="271" spans="1:17" s="70" customFormat="1" ht="33.75" customHeight="1">
      <c r="A271" s="66"/>
      <c r="B271" s="67" t="str">
        <f>IF(A263-(WEEKDAY(A263)-1)&lt;K257,"",A263-(WEEKDAY(A263)-1))</f>
        <v/>
      </c>
      <c r="C271" s="67">
        <f>IF(A263-(WEEKDAY(A263)-2)&lt;K257,"",A263-(WEEKDAY(A263)-2))</f>
        <v>45901</v>
      </c>
      <c r="D271" s="67">
        <f>IF(A263-(WEEKDAY(A263)-3)&lt;K257,"",A263-(WEEKDAY(A263)-3))</f>
        <v>45902</v>
      </c>
      <c r="E271" s="67">
        <f>IF(A263-(WEEKDAY(A263)-4)&lt;K257,"",A263-(WEEKDAY(A263)-4))</f>
        <v>45903</v>
      </c>
      <c r="F271" s="67">
        <f>IF(A263-(WEEKDAY(A263)-5)&lt;K257,"",A263-(WEEKDAY(A263)-5))</f>
        <v>45904</v>
      </c>
      <c r="G271" s="67">
        <f>IF(A263-(WEEKDAY(A263)-6)&lt;K257,"",A263-(WEEKDAY(A263)-6))</f>
        <v>45905</v>
      </c>
      <c r="H271" s="67">
        <f>IF(A263-(WEEKDAY(A263)-7)&lt;K257,"",A263-(WEEKDAY(A263)-7))</f>
        <v>45906</v>
      </c>
      <c r="I271" s="66"/>
      <c r="J271" s="68"/>
      <c r="K271" s="69" t="str">
        <f>IFERROR(IF(MOD(DAY(B271),7)=0,QUOTIENT(DAY(B271),7),QUOTIENT(DAY(B271),7)+1),"")</f>
        <v/>
      </c>
      <c r="L271" s="69">
        <f t="shared" ref="L271" si="402">IFERROR(IF(MOD(DAY(C271),7)=0,QUOTIENT(DAY(C271),7),QUOTIENT(DAY(C271),7)+1),"")</f>
        <v>1</v>
      </c>
      <c r="M271" s="69">
        <f t="shared" ref="M271" si="403">IFERROR(IF(MOD(DAY(D271),7)=0,QUOTIENT(DAY(D271),7),QUOTIENT(DAY(D271),7)+1),"")</f>
        <v>1</v>
      </c>
      <c r="N271" s="69">
        <f t="shared" ref="N271" si="404">IFERROR(IF(MOD(DAY(E271),7)=0,QUOTIENT(DAY(E271),7),QUOTIENT(DAY(E271),7)+1),"")</f>
        <v>1</v>
      </c>
      <c r="O271" s="69">
        <f t="shared" ref="O271" si="405">IFERROR(IF(MOD(DAY(F271),7)=0,QUOTIENT(DAY(F271),7),QUOTIENT(DAY(F271),7)+1),"")</f>
        <v>1</v>
      </c>
      <c r="P271" s="69">
        <f t="shared" ref="P271" si="406">IFERROR(IF(MOD(DAY(G271),7)=0,QUOTIENT(DAY(G271),7),QUOTIENT(DAY(G271),7)+1),"")</f>
        <v>1</v>
      </c>
      <c r="Q271" s="69">
        <f t="shared" ref="Q271" si="407">IFERROR(IF(MOD(DAY(H271),7)=0,QUOTIENT(DAY(H271),7),QUOTIENT(DAY(H271),7)+1),"")</f>
        <v>1</v>
      </c>
    </row>
    <row r="272" spans="1:17" ht="33.75" customHeight="1" thickBot="1">
      <c r="A272" s="59"/>
      <c r="B272" s="71" t="str">
        <f>K272</f>
        <v/>
      </c>
      <c r="C272" s="71" t="str">
        <f t="shared" ref="C272" si="408">L272</f>
        <v>紙・衣</v>
      </c>
      <c r="D272" s="71" t="str">
        <f t="shared" ref="D272" si="409">M272</f>
        <v/>
      </c>
      <c r="E272" s="71" t="str">
        <f t="shared" ref="E272" si="410">N272</f>
        <v>燃</v>
      </c>
      <c r="F272" s="71" t="str">
        <f t="shared" ref="F272" si="411">O272</f>
        <v>び</v>
      </c>
      <c r="G272" s="71" t="str">
        <f t="shared" ref="G272" si="412">P272</f>
        <v/>
      </c>
      <c r="H272" s="71" t="str">
        <f t="shared" ref="H272" si="413">Q272</f>
        <v>燃</v>
      </c>
      <c r="I272" s="59"/>
      <c r="J272" s="72"/>
      <c r="K272" s="73" t="str">
        <f>IF(B271="","",
IF(IFERROR(INDEX($C$1:$H$2,1,MATCH(1,$C$2:$H$2,0)), "")=$G$1,
    IFERROR( IF(WEEKDAY(B271,1)=$H$2, IF(K271=$G$3,$G$1,""),""),""),
  IFERROR(INDEX($C$1:$H$2,1,MATCH(1,$C$2:$H$2,0)),"")
))</f>
        <v/>
      </c>
      <c r="L272" s="73" t="str">
        <f>IF(C271="","",
IF(IFERROR(INDEX($C$1:$H$2,1,MATCH(2,$C$2:$H$2,0)),"")=$G$1,
IFERROR(IF(WEEKDAY(C271,1)=$H$2,IF(L271=$G$3,$G$1,""),""),""),
IFERROR(INDEX($C$1:$H$2,1,MATCH(2,$C$2:$H$2,0)),"")
))</f>
        <v>紙・衣</v>
      </c>
      <c r="M272" s="73" t="str">
        <f>IF(D271="","",
IF(IFERROR(INDEX($C$1:$H$2,1,MATCH(3,$C$2:$H$2,0)),"")=$G$1,
IFERROR(IF(WEEKDAY(D271,1)=$H$2,IF(M271=$G$3,$G$1,""),""),""),
IFERROR(INDEX($C$1:$H$2,1,MATCH(3,$C$2:$H$2,0)),"")
))</f>
        <v/>
      </c>
      <c r="N272" s="73" t="str">
        <f>IF(E271="","",
IF(IFERROR(INDEX($C$1:$H$2,1,MATCH(4,$C$2:$H$2,0)),"")=$G$1,
IFERROR(IF(WEEKDAY(E271,1)=$H$2,IF(N271=$G$3,$G$1,""),""),""),
IFERROR(INDEX($C$1:$H$2,1,MATCH(4,$C$2:$H$2,0)),"")
))</f>
        <v>燃</v>
      </c>
      <c r="O272" s="73" t="str">
        <f>IF(F271="","",
IF(IFERROR(INDEX($C$1:$H$2,1,MATCH(5,$C$2:$H$2,0)),"")=$G$1,
IFERROR(IF(WEEKDAY(F271,1)=$H$2,IF(O271=$G$3,$G$1,""),""),""),
IFERROR(INDEX($C$1:$H$2,1,MATCH(5,$C$2:$H$2,0)),"")
))</f>
        <v>び</v>
      </c>
      <c r="P272" s="73" t="str">
        <f>IF(G271="","",
IF(IFERROR(INDEX($C$1:$H$2,1,MATCH(6,$C$2:$H$2,0)),"")=$G$1,
IFERROR(IF(WEEKDAY(G271,1)=$H$2,IF(P271=$G$3,$G$1,""),""),""),
IFERROR(INDEX($C$1:$H$2,1,MATCH(6,$C$2:$H$2,0)),"")
))</f>
        <v/>
      </c>
      <c r="Q272" s="73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customHeight="1">
      <c r="A273" s="59"/>
      <c r="B273" s="67">
        <f>H271+1</f>
        <v>45907</v>
      </c>
      <c r="C273" s="67">
        <f>B273+1</f>
        <v>45908</v>
      </c>
      <c r="D273" s="67">
        <f t="shared" ref="D273" si="414">C273+1</f>
        <v>45909</v>
      </c>
      <c r="E273" s="67">
        <f t="shared" ref="E273" si="415">D273+1</f>
        <v>45910</v>
      </c>
      <c r="F273" s="67">
        <f t="shared" ref="F273" si="416">E273+1</f>
        <v>45911</v>
      </c>
      <c r="G273" s="67">
        <f t="shared" ref="G273" si="417">F273+1</f>
        <v>45912</v>
      </c>
      <c r="H273" s="67">
        <f t="shared" ref="H273" si="418">G273+1</f>
        <v>45913</v>
      </c>
      <c r="I273" s="59"/>
      <c r="J273" s="72"/>
      <c r="K273" s="69">
        <f t="shared" ref="K273" si="419">IFERROR(IF(MOD(DAY(B273),7)=0,QUOTIENT(DAY(B273),7),QUOTIENT(DAY(B273),7)+1),"")</f>
        <v>1</v>
      </c>
      <c r="L273" s="69">
        <f t="shared" ref="L273" si="420">IFERROR(IF(MOD(DAY(C273),7)=0,QUOTIENT(DAY(C273),7),QUOTIENT(DAY(C273),7)+1),"")</f>
        <v>2</v>
      </c>
      <c r="M273" s="69">
        <f t="shared" ref="M273" si="421">IFERROR(IF(MOD(DAY(D273),7)=0,QUOTIENT(DAY(D273),7),QUOTIENT(DAY(D273),7)+1),"")</f>
        <v>2</v>
      </c>
      <c r="N273" s="69">
        <f t="shared" ref="N273" si="422">IFERROR(IF(MOD(DAY(E273),7)=0,QUOTIENT(DAY(E273),7),QUOTIENT(DAY(E273),7)+1),"")</f>
        <v>2</v>
      </c>
      <c r="O273" s="69">
        <f t="shared" ref="O273" si="423">IFERROR(IF(MOD(DAY(F273),7)=0,QUOTIENT(DAY(F273),7),QUOTIENT(DAY(F273),7)+1),"")</f>
        <v>2</v>
      </c>
      <c r="P273" s="69">
        <f t="shared" ref="P273" si="424">IFERROR(IF(MOD(DAY(G273),7)=0,QUOTIENT(DAY(G273),7),QUOTIENT(DAY(G273),7)+1),"")</f>
        <v>2</v>
      </c>
      <c r="Q273" s="69">
        <f t="shared" ref="Q273" si="425">IFERROR(IF(MOD(DAY(H273),7)=0,QUOTIENT(DAY(H273),7),QUOTIENT(DAY(H273),7)+1),"")</f>
        <v>2</v>
      </c>
    </row>
    <row r="274" spans="1:17" ht="33.75" customHeight="1" thickBot="1">
      <c r="A274" s="59"/>
      <c r="B274" s="71" t="str">
        <f t="shared" ref="B274" si="426">K274</f>
        <v/>
      </c>
      <c r="C274" s="71" t="str">
        <f t="shared" ref="C274" si="427">L274</f>
        <v>紙・衣</v>
      </c>
      <c r="D274" s="71" t="str">
        <f t="shared" ref="D274" si="428">M274</f>
        <v>小・危</v>
      </c>
      <c r="E274" s="71" t="str">
        <f t="shared" ref="E274" si="429">N274</f>
        <v>燃</v>
      </c>
      <c r="F274" s="71" t="str">
        <f t="shared" ref="F274" si="430">O274</f>
        <v>び</v>
      </c>
      <c r="G274" s="71" t="str">
        <f t="shared" ref="G274" si="431">P274</f>
        <v/>
      </c>
      <c r="H274" s="71" t="str">
        <f t="shared" ref="H274" si="432">Q274</f>
        <v>燃</v>
      </c>
      <c r="I274" s="59"/>
      <c r="J274" s="72"/>
      <c r="K274" s="73" t="str">
        <f>IF(B273="","",
IF(IFERROR(INDEX($C$1:$H$2,1,MATCH(1,$C$2:$H$2,0)), "")=$G$1,
    IFERROR( IF(WEEKDAY(B273,1)=$H$2, IF(K273=$G$3,$G$1,""),""),""),
  IFERROR(INDEX($C$1:$H$2,1,MATCH(1,$C$2:$H$2,0)),"")
))</f>
        <v/>
      </c>
      <c r="L274" s="73" t="str">
        <f>IF(C273="","",
IF(IFERROR(INDEX($C$1:$H$2,1,MATCH(2,$C$2:$H$2,0)),"")=$G$1,
IFERROR(IF(WEEKDAY(C273,1)=$H$2,IF(L273=$G$3,$G$1,""),""),""),
IFERROR(INDEX($C$1:$H$2,1,MATCH(2,$C$2:$H$2,0)),"")
))</f>
        <v>紙・衣</v>
      </c>
      <c r="M274" s="73" t="str">
        <f>IF(D273="","",
IF(IFERROR(INDEX($C$1:$H$2,1,MATCH(3,$C$2:$H$2,0)),"")=$G$1,
IFERROR(IF(WEEKDAY(D273,1)=$H$2,IF(M273=$G$3,$G$1,""),""),""),
IFERROR(INDEX($C$1:$H$2,1,MATCH(3,$C$2:$H$2,0)),"")
))</f>
        <v>小・危</v>
      </c>
      <c r="N274" s="73" t="str">
        <f>IF(E273="","",
IF(IFERROR(INDEX($C$1:$H$2,1,MATCH(4,$C$2:$H$2,0)),"")=$G$1,
IFERROR(IF(WEEKDAY(E273,1)=$H$2,IF(N273=$G$3,$G$1,""),""),""),
IFERROR(INDEX($C$1:$H$2,1,MATCH(4,$C$2:$H$2,0)),"")
))</f>
        <v>燃</v>
      </c>
      <c r="O274" s="73" t="str">
        <f>IF(F273="","",
IF(IFERROR(INDEX($C$1:$H$2,1,MATCH(5,$C$2:$H$2,0)),"")=$G$1,
IFERROR(IF(WEEKDAY(F273,1)=$H$2,IF(O273=$G$3,$G$1,""),""),""),
IFERROR(INDEX($C$1:$H$2,1,MATCH(5,$C$2:$H$2,0)),"")
))</f>
        <v>び</v>
      </c>
      <c r="P274" s="73" t="str">
        <f>IF(G273="","",
IF(IFERROR(INDEX($C$1:$H$2,1,MATCH(6,$C$2:$H$2,0)),"")=$G$1,
IFERROR(IF(WEEKDAY(G273,1)=$H$2,IF(P273=$G$3,$G$1,""),""),""),
IFERROR(INDEX($C$1:$H$2,1,MATCH(6,$C$2:$H$2,0)),"")
))</f>
        <v/>
      </c>
      <c r="Q274" s="73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customHeight="1">
      <c r="A275" s="59"/>
      <c r="B275" s="67">
        <f>B273+7</f>
        <v>45914</v>
      </c>
      <c r="C275" s="67">
        <f t="shared" ref="C275:H275" si="433">C273+7</f>
        <v>45915</v>
      </c>
      <c r="D275" s="67">
        <f t="shared" si="433"/>
        <v>45916</v>
      </c>
      <c r="E275" s="67">
        <f t="shared" si="433"/>
        <v>45917</v>
      </c>
      <c r="F275" s="67">
        <f t="shared" si="433"/>
        <v>45918</v>
      </c>
      <c r="G275" s="67">
        <f t="shared" si="433"/>
        <v>45919</v>
      </c>
      <c r="H275" s="67">
        <f t="shared" si="433"/>
        <v>45920</v>
      </c>
      <c r="I275" s="59"/>
      <c r="K275" s="69">
        <f t="shared" ref="K275" si="434">IFERROR(IF(MOD(DAY(B275),7)=0,QUOTIENT(DAY(B275),7),QUOTIENT(DAY(B275),7)+1),"")</f>
        <v>2</v>
      </c>
      <c r="L275" s="69">
        <f t="shared" ref="L275" si="435">IFERROR(IF(MOD(DAY(C275),7)=0,QUOTIENT(DAY(C275),7),QUOTIENT(DAY(C275),7)+1),"")</f>
        <v>3</v>
      </c>
      <c r="M275" s="69">
        <f t="shared" ref="M275" si="436">IFERROR(IF(MOD(DAY(D275),7)=0,QUOTIENT(DAY(D275),7),QUOTIENT(DAY(D275),7)+1),"")</f>
        <v>3</v>
      </c>
      <c r="N275" s="69">
        <f t="shared" ref="N275" si="437">IFERROR(IF(MOD(DAY(E275),7)=0,QUOTIENT(DAY(E275),7),QUOTIENT(DAY(E275),7)+1),"")</f>
        <v>3</v>
      </c>
      <c r="O275" s="69">
        <f t="shared" ref="O275" si="438">IFERROR(IF(MOD(DAY(F275),7)=0,QUOTIENT(DAY(F275),7),QUOTIENT(DAY(F275),7)+1),"")</f>
        <v>3</v>
      </c>
      <c r="P275" s="69">
        <f t="shared" ref="P275" si="439">IFERROR(IF(MOD(DAY(G275),7)=0,QUOTIENT(DAY(G275),7),QUOTIENT(DAY(G275),7)+1),"")</f>
        <v>3</v>
      </c>
      <c r="Q275" s="69">
        <f t="shared" ref="Q275" si="440">IFERROR(IF(MOD(DAY(H275),7)=0,QUOTIENT(DAY(H275),7),QUOTIENT(DAY(H275),7)+1),"")</f>
        <v>3</v>
      </c>
    </row>
    <row r="276" spans="1:17" ht="33.75" customHeight="1" thickBot="1">
      <c r="A276" s="59"/>
      <c r="B276" s="71" t="str">
        <f t="shared" ref="B276" si="441">K276</f>
        <v/>
      </c>
      <c r="C276" s="71" t="str">
        <f t="shared" ref="C276" si="442">L276</f>
        <v>紙・衣</v>
      </c>
      <c r="D276" s="71" t="str">
        <f t="shared" ref="D276" si="443">M276</f>
        <v/>
      </c>
      <c r="E276" s="71" t="str">
        <f t="shared" ref="E276" si="444">N276</f>
        <v>燃</v>
      </c>
      <c r="F276" s="71" t="str">
        <f t="shared" ref="F276" si="445">O276</f>
        <v>び</v>
      </c>
      <c r="G276" s="71" t="str">
        <f t="shared" ref="G276" si="446">P276</f>
        <v/>
      </c>
      <c r="H276" s="71" t="str">
        <f t="shared" ref="H276" si="447">Q276</f>
        <v>燃</v>
      </c>
      <c r="I276" s="59"/>
      <c r="K276" s="73" t="str">
        <f>IF(B275="","",
IF(IFERROR(INDEX($C$1:$H$2,1,MATCH(1,$C$2:$H$2,0)), "")=$G$1,
    IFERROR( IF(WEEKDAY(B275,1)=$H$2, IF(K275=$G$3,$G$1,""),""),""),
  IFERROR(INDEX($C$1:$H$2,1,MATCH(1,$C$2:$H$2,0)),"")
))</f>
        <v/>
      </c>
      <c r="L276" s="73" t="str">
        <f>IF(C275="","",
IF(IFERROR(INDEX($C$1:$H$2,1,MATCH(2,$C$2:$H$2,0)),"")=$G$1,
IFERROR(IF(WEEKDAY(C275,1)=$H$2,IF(L275=$G$3,$G$1,""),""),""),
IFERROR(INDEX($C$1:$H$2,1,MATCH(2,$C$2:$H$2,0)),"")
))</f>
        <v>紙・衣</v>
      </c>
      <c r="M276" s="73" t="str">
        <f>IF(D275="","",
IF(IFERROR(INDEX($C$1:$H$2,1,MATCH(3,$C$2:$H$2,0)),"")=$G$1,
IFERROR(IF(WEEKDAY(D275,1)=$H$2,IF(M275=$G$3,$G$1,""),""),""),
IFERROR(INDEX($C$1:$H$2,1,MATCH(3,$C$2:$H$2,0)),"")
))</f>
        <v/>
      </c>
      <c r="N276" s="73" t="str">
        <f>IF(E275="","",
IF(IFERROR(INDEX($C$1:$H$2,1,MATCH(4,$C$2:$H$2,0)),"")=$G$1,
IFERROR(IF(WEEKDAY(E275,1)=$H$2,IF(N275=$G$3,$G$1,""),""),""),
IFERROR(INDEX($C$1:$H$2,1,MATCH(4,$C$2:$H$2,0)),"")
))</f>
        <v>燃</v>
      </c>
      <c r="O276" s="73" t="str">
        <f>IF(F275="","",
IF(IFERROR(INDEX($C$1:$H$2,1,MATCH(5,$C$2:$H$2,0)),"")=$G$1,
IFERROR(IF(WEEKDAY(F275,1)=$H$2,IF(O275=$G$3,$G$1,""),""),""),
IFERROR(INDEX($C$1:$H$2,1,MATCH(5,$C$2:$H$2,0)),"")
))</f>
        <v>び</v>
      </c>
      <c r="P276" s="73" t="str">
        <f>IF(G275="","",
IF(IFERROR(INDEX($C$1:$H$2,1,MATCH(6,$C$2:$H$2,0)),"")=$G$1,
IFERROR(IF(WEEKDAY(G275,1)=$H$2,IF(P275=$G$3,$G$1,""),""),""),
IFERROR(INDEX($C$1:$H$2,1,MATCH(6,$C$2:$H$2,0)),"")
))</f>
        <v/>
      </c>
      <c r="Q276" s="73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customHeight="1">
      <c r="A277" s="59"/>
      <c r="B277" s="67">
        <f>B275+7</f>
        <v>45921</v>
      </c>
      <c r="C277" s="67">
        <f t="shared" ref="C277:H277" si="448">C275+7</f>
        <v>45922</v>
      </c>
      <c r="D277" s="67">
        <f t="shared" si="448"/>
        <v>45923</v>
      </c>
      <c r="E277" s="67">
        <f t="shared" si="448"/>
        <v>45924</v>
      </c>
      <c r="F277" s="67">
        <f t="shared" si="448"/>
        <v>45925</v>
      </c>
      <c r="G277" s="67">
        <f t="shared" si="448"/>
        <v>45926</v>
      </c>
      <c r="H277" s="67">
        <f t="shared" si="448"/>
        <v>45927</v>
      </c>
      <c r="I277" s="59"/>
      <c r="K277" s="69">
        <f t="shared" ref="K277" si="449">IFERROR(IF(MOD(DAY(B277),7)=0,QUOTIENT(DAY(B277),7),QUOTIENT(DAY(B277),7)+1),"")</f>
        <v>3</v>
      </c>
      <c r="L277" s="69">
        <f t="shared" ref="L277" si="450">IFERROR(IF(MOD(DAY(C277),7)=0,QUOTIENT(DAY(C277),7),QUOTIENT(DAY(C277),7)+1),"")</f>
        <v>4</v>
      </c>
      <c r="M277" s="69">
        <f t="shared" ref="M277" si="451">IFERROR(IF(MOD(DAY(D277),7)=0,QUOTIENT(DAY(D277),7),QUOTIENT(DAY(D277),7)+1),"")</f>
        <v>4</v>
      </c>
      <c r="N277" s="69">
        <f t="shared" ref="N277" si="452">IFERROR(IF(MOD(DAY(E277),7)=0,QUOTIENT(DAY(E277),7),QUOTIENT(DAY(E277),7)+1),"")</f>
        <v>4</v>
      </c>
      <c r="O277" s="69">
        <f t="shared" ref="O277" si="453">IFERROR(IF(MOD(DAY(F277),7)=0,QUOTIENT(DAY(F277),7),QUOTIENT(DAY(F277),7)+1),"")</f>
        <v>4</v>
      </c>
      <c r="P277" s="69">
        <f t="shared" ref="P277" si="454">IFERROR(IF(MOD(DAY(G277),7)=0,QUOTIENT(DAY(G277),7),QUOTIENT(DAY(G277),7)+1),"")</f>
        <v>4</v>
      </c>
      <c r="Q277" s="69">
        <f t="shared" ref="Q277" si="455">IFERROR(IF(MOD(DAY(H277),7)=0,QUOTIENT(DAY(H277),7),QUOTIENT(DAY(H277),7)+1),"")</f>
        <v>4</v>
      </c>
    </row>
    <row r="278" spans="1:17" ht="33.75" customHeight="1" thickBot="1">
      <c r="A278" s="59"/>
      <c r="B278" s="71" t="str">
        <f t="shared" ref="B278" si="456">K278</f>
        <v/>
      </c>
      <c r="C278" s="71" t="str">
        <f t="shared" ref="C278" si="457">L278</f>
        <v>紙・衣</v>
      </c>
      <c r="D278" s="71" t="str">
        <f t="shared" ref="D278" si="458">M278</f>
        <v/>
      </c>
      <c r="E278" s="71" t="str">
        <f t="shared" ref="E278" si="459">N278</f>
        <v>燃</v>
      </c>
      <c r="F278" s="71" t="str">
        <f t="shared" ref="F278" si="460">O278</f>
        <v>び</v>
      </c>
      <c r="G278" s="71" t="str">
        <f t="shared" ref="G278" si="461">P278</f>
        <v/>
      </c>
      <c r="H278" s="71" t="str">
        <f t="shared" ref="H278" si="462">Q278</f>
        <v>燃</v>
      </c>
      <c r="I278" s="59"/>
      <c r="K278" s="73" t="str">
        <f>IF(B277="","",
IF(IFERROR(INDEX($C$1:$H$2,1,MATCH(1,$C$2:$H$2,0)), "")=$G$1,
    IFERROR( IF(WEEKDAY(B277,1)=$H$2, IF(K277=$G$3,$G$1,""),""),""),
  IFERROR(INDEX($C$1:$H$2,1,MATCH(1,$C$2:$H$2,0)),"")
))</f>
        <v/>
      </c>
      <c r="L278" s="73" t="str">
        <f>IF(C277="","",
IF(IFERROR(INDEX($C$1:$H$2,1,MATCH(2,$C$2:$H$2,0)),"")=$G$1,
IFERROR(IF(WEEKDAY(C277,1)=$H$2,IF(L277=$G$3,$G$1,""),""),""),
IFERROR(INDEX($C$1:$H$2,1,MATCH(2,$C$2:$H$2,0)),"")
))</f>
        <v>紙・衣</v>
      </c>
      <c r="M278" s="73" t="str">
        <f>IF(D277="","",
IF(IFERROR(INDEX($C$1:$H$2,1,MATCH(3,$C$2:$H$2,0)),"")=$G$1,
IFERROR(IF(WEEKDAY(D277,1)=$H$2,IF(M277=$G$3,$G$1,""),""),""),
IFERROR(INDEX($C$1:$H$2,1,MATCH(3,$C$2:$H$2,0)),"")
))</f>
        <v/>
      </c>
      <c r="N278" s="73" t="str">
        <f>IF(E277="","",
IF(IFERROR(INDEX($C$1:$H$2,1,MATCH(4,$C$2:$H$2,0)),"")=$G$1,
IFERROR(IF(WEEKDAY(E277,1)=$H$2,IF(N277=$G$3,$G$1,""),""),""),
IFERROR(INDEX($C$1:$H$2,1,MATCH(4,$C$2:$H$2,0)),"")
))</f>
        <v>燃</v>
      </c>
      <c r="O278" s="73" t="str">
        <f>IF(F277="","",
IF(IFERROR(INDEX($C$1:$H$2,1,MATCH(5,$C$2:$H$2,0)),"")=$G$1,
IFERROR(IF(WEEKDAY(F277,1)=$H$2,IF(O277=$G$3,$G$1,""),""),""),
IFERROR(INDEX($C$1:$H$2,1,MATCH(5,$C$2:$H$2,0)),"")
))</f>
        <v>び</v>
      </c>
      <c r="P278" s="73" t="str">
        <f>IF(G277="","",
IF(IFERROR(INDEX($C$1:$H$2,1,MATCH(6,$C$2:$H$2,0)),"")=$G$1,
IFERROR(IF(WEEKDAY(G277,1)=$H$2,IF(P277=$G$3,$G$1,""),""),""),
IFERROR(INDEX($C$1:$H$2,1,MATCH(6,$C$2:$H$2,0)),"")
))</f>
        <v/>
      </c>
      <c r="Q278" s="73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customHeight="1">
      <c r="A279" s="59"/>
      <c r="B279" s="67">
        <f>IFERROR(IF(B277+7&lt;DATE(L257,L258+1,1),B277+7,""),"")</f>
        <v>45928</v>
      </c>
      <c r="C279" s="67">
        <f>IFERROR(IF(C277+7&lt;DATE(L257,L258+1,1),C277+7,""),"")</f>
        <v>45929</v>
      </c>
      <c r="D279" s="67">
        <f>IFERROR(IF(D277+7&lt;DATE(L257,L258+1,1),D277+7,""),"")</f>
        <v>45930</v>
      </c>
      <c r="E279" s="67" t="str">
        <f>IFERROR(IF(E277+7&lt;DATE(L257,L258+1,1),E277+7,""),"")</f>
        <v/>
      </c>
      <c r="F279" s="67" t="str">
        <f>IFERROR(IF(F277+7&lt;DATE(L257,L258+1,1),F277+7,""),"")</f>
        <v/>
      </c>
      <c r="G279" s="67" t="str">
        <f>IFERROR(IF(G277+7&lt;DATE(L257,L258+1,1),G277+7,""),"")</f>
        <v/>
      </c>
      <c r="H279" s="67" t="str">
        <f>IFERROR(IF(H277+7&lt;DATE(L257,L258+1,1),H277+7,""),"")</f>
        <v/>
      </c>
      <c r="I279" s="59"/>
      <c r="K279" s="69">
        <f>IFERROR(IF(MOD(DAY(B279),7)=0,QUOTIENT(DAY(B279),7),QUOTIENT(DAY(B279),7)+1),"")</f>
        <v>4</v>
      </c>
      <c r="L279" s="69">
        <f>IFERROR(IF(MOD(DAY(C279),7)=0,QUOTIENT(DAY(C279),7),QUOTIENT(DAY(C279),7)+1),"")</f>
        <v>5</v>
      </c>
      <c r="M279" s="69">
        <f t="shared" ref="M279" si="463">IFERROR(IF(MOD(DAY(D279),7)=0,QUOTIENT(DAY(D279),7),QUOTIENT(DAY(D279),7)+1),"")</f>
        <v>5</v>
      </c>
      <c r="N279" s="69" t="str">
        <f t="shared" ref="N279" si="464">IFERROR(IF(MOD(DAY(E279),7)=0,QUOTIENT(DAY(E279),7),QUOTIENT(DAY(E279),7)+1),"")</f>
        <v/>
      </c>
      <c r="O279" s="69" t="str">
        <f t="shared" ref="O279" si="465">IFERROR(IF(MOD(DAY(F279),7)=0,QUOTIENT(DAY(F279),7),QUOTIENT(DAY(F279),7)+1),"")</f>
        <v/>
      </c>
      <c r="P279" s="69" t="str">
        <f t="shared" ref="P279" si="466">IFERROR(IF(MOD(DAY(G279),7)=0,QUOTIENT(DAY(G279),7),QUOTIENT(DAY(G279),7)+1),"")</f>
        <v/>
      </c>
      <c r="Q279" s="69" t="str">
        <f t="shared" ref="Q279" si="467">IFERROR(IF(MOD(DAY(H279),7)=0,QUOTIENT(DAY(H279),7),QUOTIENT(DAY(H279),7)+1),"")</f>
        <v/>
      </c>
    </row>
    <row r="280" spans="1:17" ht="33.75" customHeight="1" thickBot="1">
      <c r="A280" s="59"/>
      <c r="B280" s="71" t="str">
        <f t="shared" ref="B280" si="468">K280</f>
        <v/>
      </c>
      <c r="C280" s="71" t="str">
        <f t="shared" ref="C280" si="469">L280</f>
        <v>紙・衣</v>
      </c>
      <c r="D280" s="71" t="str">
        <f t="shared" ref="D280" si="470">M280</f>
        <v/>
      </c>
      <c r="E280" s="71" t="str">
        <f t="shared" ref="E280" si="471">N280</f>
        <v/>
      </c>
      <c r="F280" s="71" t="str">
        <f t="shared" ref="F280" si="472">O280</f>
        <v/>
      </c>
      <c r="G280" s="71" t="str">
        <f t="shared" ref="G280" si="473">P280</f>
        <v/>
      </c>
      <c r="H280" s="71" t="str">
        <f t="shared" ref="H280" si="474">Q280</f>
        <v/>
      </c>
      <c r="I280" s="59"/>
      <c r="K280" s="73" t="str">
        <f>IF(B279="","",
IF(IFERROR(INDEX($C$1:$H$2,1,MATCH(1,$C$2:$H$2,0)), "")=$G$1,
    IFERROR( IF(WEEKDAY(B279,1)=$H$2, IF(K279=$G$3,$G$1,""),""),""),
  IFERROR(INDEX($C$1:$H$2,1,MATCH(1,$C$2:$H$2,0)),"")
))</f>
        <v/>
      </c>
      <c r="L280" s="73" t="str">
        <f>IF(C279="","",
IF(IFERROR(INDEX($C$1:$H$2,1,MATCH(2,$C$2:$H$2,0)),"")=$G$1,
IFERROR(IF(WEEKDAY(C279,1)=$H$2,IF(L279=$G$3,$G$1,""),""),""),
IFERROR(INDEX($C$1:$H$2,1,MATCH(2,$C$2:$H$2,0)),"")
))</f>
        <v>紙・衣</v>
      </c>
      <c r="M280" s="73" t="str">
        <f>IF(D279="","",
IF(IFERROR(INDEX($C$1:$H$2,1,MATCH(3,$C$2:$H$2,0)),"")=$G$1,
IFERROR(IF(WEEKDAY(D279,1)=$H$2,IF(M279=$G$3,$G$1,""),""),""),
IFERROR(INDEX($C$1:$H$2,1,MATCH(3,$C$2:$H$2,0)),"")
))</f>
        <v/>
      </c>
      <c r="N280" s="73" t="str">
        <f>IF(E279="","",
IF(IFERROR(INDEX($C$1:$H$2,1,MATCH(4,$C$2:$H$2,0)),"")=$G$1,
IFERROR(IF(WEEKDAY(E279,1)=$H$2,IF(N279=$G$3,$G$1,""),""),""),
IFERROR(INDEX($C$1:$H$2,1,MATCH(4,$C$2:$H$2,0)),"")
))</f>
        <v/>
      </c>
      <c r="O280" s="73" t="str">
        <f>IF(F279="","",
IF(IFERROR(INDEX($C$1:$H$2,1,MATCH(5,$C$2:$H$2,0)),"")=$G$1,
IFERROR(IF(WEEKDAY(F279,1)=$H$2,IF(O279=$G$3,$G$1,""),""),""),
IFERROR(INDEX($C$1:$H$2,1,MATCH(5,$C$2:$H$2,0)),"")
))</f>
        <v/>
      </c>
      <c r="P280" s="73" t="str">
        <f>IF(G279="","",
IF(IFERROR(INDEX($C$1:$H$2,1,MATCH(6,$C$2:$H$2,0)),"")=$G$1,
IFERROR(IF(WEEKDAY(G279,1)=$H$2,IF(P279=$G$3,$G$1,""),""),""),
IFERROR(INDEX($C$1:$H$2,1,MATCH(6,$C$2:$H$2,0)),"")
))</f>
        <v/>
      </c>
      <c r="Q280" s="73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customHeight="1">
      <c r="A281" s="59"/>
      <c r="B281" s="67" t="str">
        <f>IFERROR(IF(B279+7&lt;DATE(L257,L258+1,1),B279+7,""),"")</f>
        <v/>
      </c>
      <c r="C281" s="67" t="str">
        <f>IFERROR(IF(C279+7&lt;DATE(L257,L258+1,1),C279+7,""),"")</f>
        <v/>
      </c>
      <c r="D281" s="67"/>
      <c r="E281" s="67"/>
      <c r="F281" s="67"/>
      <c r="G281" s="67"/>
      <c r="H281" s="67"/>
      <c r="I281" s="59"/>
      <c r="K281" s="69" t="str">
        <f>IFERROR(IF(MOD(DAY(B281),7)=0,QUOTIENT(DAY(B281),7),QUOTIENT(DAY(B281),7)+1),"")</f>
        <v/>
      </c>
      <c r="L281" s="69" t="str">
        <f>IFERROR(IF(MOD(DAY(C281),7)=0,QUOTIENT(DAY(C281),7),QUOTIENT(DAY(C281),7)+1),"")</f>
        <v/>
      </c>
      <c r="M281" s="69"/>
      <c r="N281" s="69"/>
      <c r="O281" s="69"/>
      <c r="P281" s="69"/>
      <c r="Q281" s="69"/>
    </row>
    <row r="282" spans="1:17" ht="33.75" customHeight="1" thickBot="1">
      <c r="A282" s="59"/>
      <c r="B282" s="71" t="str">
        <f t="shared" ref="B282" si="475">K282</f>
        <v/>
      </c>
      <c r="C282" s="71" t="str">
        <f t="shared" ref="C282" si="476">L282</f>
        <v/>
      </c>
      <c r="D282" s="71" t="str">
        <f>IF(D281="","",IFERROR(INDEX($C$1:$H$2,1,MATCH(3,$C$2:$H$2,0)),""))</f>
        <v/>
      </c>
      <c r="E282" s="71" t="str">
        <f>IF(E281="","",IFERROR(INDEX($C$1:$H$2,1,MATCH(4,$C$2:$H$2,0)),""))</f>
        <v/>
      </c>
      <c r="F282" s="71" t="str">
        <f>IF(F281="","",IFERROR(INDEX($C$1:$H$2,1,MATCH(5,$C$2:$H$2,0)),""))</f>
        <v/>
      </c>
      <c r="G282" s="71" t="str">
        <f>IF(G281="","",IFERROR(INDEX($C$1:$H$2,1,MATCH(6,$C$2:$H$2,0)),""))</f>
        <v/>
      </c>
      <c r="H282" s="71" t="str">
        <f>IF(H281="","",IFERROR(INDEX($C$1:$H$2,1,MATCH(7,$C$2:$H$2,0)),""))</f>
        <v/>
      </c>
      <c r="I282" s="59"/>
      <c r="K282" s="73" t="str">
        <f>IF(B281="","",
IF(IFERROR(INDEX($C$1:$H$2,1,MATCH(1,$C$2:$H$2,0)), "")=$G$1,
    IFERROR( IF(WEEKDAY(B281,1)=$H$2, IF(K281=$G$3,$G$1,""),""),""),
  IFERROR(INDEX($C$1:$H$2,1,MATCH(1,$C$2:$H$2,0)),"")
))</f>
        <v/>
      </c>
      <c r="L282" s="73" t="str">
        <f>IF(C281="","",
IF(IFERROR(INDEX($C$1:$H$2,1,MATCH(2,$C$2:$H$2,0)),"")=$G$1,
IFERROR(IF(WEEKDAY(C281,1)=$H$2,IF(L281=$G$3,$G$1,""),""),""),
IFERROR(INDEX($C$1:$H$2,1,MATCH(2,$C$2:$H$2,0)),"")
))</f>
        <v/>
      </c>
      <c r="M282" s="73"/>
      <c r="N282" s="73"/>
      <c r="O282" s="73"/>
      <c r="P282" s="73"/>
      <c r="Q282" s="73"/>
    </row>
    <row r="283" spans="1:17">
      <c r="A283" s="59"/>
      <c r="B283" s="61"/>
      <c r="C283" s="61"/>
      <c r="D283" s="61"/>
      <c r="E283" s="61"/>
      <c r="F283" s="61"/>
      <c r="G283" s="61"/>
      <c r="H283" s="61"/>
      <c r="I283" s="59"/>
    </row>
    <row r="284" spans="1:17">
      <c r="A284" s="59"/>
      <c r="B284" s="59"/>
      <c r="C284" s="116" t="s">
        <v>71</v>
      </c>
      <c r="D284" s="117" t="s">
        <v>72</v>
      </c>
      <c r="E284" s="117"/>
      <c r="F284" s="117"/>
      <c r="G284" s="117"/>
      <c r="H284" s="117"/>
      <c r="I284" s="59"/>
    </row>
    <row r="285" spans="1:17">
      <c r="A285" s="59"/>
      <c r="B285" s="59"/>
      <c r="C285" s="116"/>
      <c r="D285" s="117"/>
      <c r="E285" s="117"/>
      <c r="F285" s="117"/>
      <c r="G285" s="117"/>
      <c r="H285" s="117"/>
      <c r="I285" s="59"/>
    </row>
    <row r="286" spans="1:17">
      <c r="A286" s="59"/>
      <c r="B286" s="59"/>
      <c r="C286" s="118" t="s">
        <v>73</v>
      </c>
      <c r="D286" s="117" t="s">
        <v>74</v>
      </c>
      <c r="E286" s="117"/>
      <c r="F286" s="117"/>
      <c r="G286" s="117"/>
      <c r="H286" s="117"/>
      <c r="I286" s="59"/>
    </row>
    <row r="287" spans="1:17">
      <c r="A287" s="59"/>
      <c r="B287" s="59"/>
      <c r="C287" s="118"/>
      <c r="D287" s="117"/>
      <c r="E287" s="117"/>
      <c r="F287" s="117"/>
      <c r="G287" s="117"/>
      <c r="H287" s="117"/>
      <c r="I287" s="59"/>
    </row>
    <row r="288" spans="1:17">
      <c r="A288" s="59"/>
      <c r="B288" s="59"/>
      <c r="C288" s="119" t="s">
        <v>75</v>
      </c>
      <c r="D288" s="120" t="s">
        <v>76</v>
      </c>
      <c r="E288" s="120"/>
      <c r="F288" s="120"/>
      <c r="G288" s="120"/>
      <c r="H288" s="120"/>
      <c r="I288" s="59"/>
    </row>
    <row r="289" spans="1:12">
      <c r="A289" s="59"/>
      <c r="B289" s="59"/>
      <c r="C289" s="119"/>
      <c r="D289" s="120"/>
      <c r="E289" s="120"/>
      <c r="F289" s="120"/>
      <c r="G289" s="120"/>
      <c r="H289" s="120"/>
      <c r="I289" s="59"/>
    </row>
    <row r="290" spans="1:12">
      <c r="A290" s="59"/>
      <c r="B290" s="59"/>
      <c r="C290" s="121" t="s">
        <v>77</v>
      </c>
      <c r="D290" s="117" t="s">
        <v>78</v>
      </c>
      <c r="E290" s="117"/>
      <c r="F290" s="117"/>
      <c r="G290" s="117"/>
      <c r="H290" s="117"/>
      <c r="I290" s="59"/>
    </row>
    <row r="291" spans="1:12">
      <c r="A291" s="59"/>
      <c r="B291" s="59"/>
      <c r="C291" s="121"/>
      <c r="D291" s="117"/>
      <c r="E291" s="117"/>
      <c r="F291" s="117"/>
      <c r="G291" s="117"/>
      <c r="H291" s="117"/>
      <c r="I291" s="59"/>
    </row>
    <row r="292" spans="1:12" ht="13.5" customHeight="1">
      <c r="A292" s="59"/>
      <c r="B292" s="61"/>
      <c r="C292" s="122" t="s">
        <v>106</v>
      </c>
      <c r="D292" s="122"/>
      <c r="E292" s="122"/>
      <c r="F292" s="122"/>
      <c r="G292" s="122"/>
      <c r="H292" s="122"/>
      <c r="I292" s="59"/>
    </row>
    <row r="293" spans="1:12" ht="20.25" customHeight="1">
      <c r="A293" s="59"/>
      <c r="B293" s="81"/>
      <c r="C293" s="122"/>
      <c r="D293" s="122"/>
      <c r="E293" s="122"/>
      <c r="F293" s="122"/>
      <c r="G293" s="122"/>
      <c r="H293" s="122"/>
      <c r="I293" s="59"/>
    </row>
    <row r="294" spans="1:12" ht="17.25">
      <c r="A294" s="59"/>
      <c r="B294" s="123"/>
      <c r="C294" s="123"/>
      <c r="D294" s="123"/>
      <c r="E294" s="123"/>
      <c r="F294" s="123"/>
      <c r="G294" s="123"/>
      <c r="H294" s="123"/>
      <c r="I294" s="59"/>
    </row>
    <row r="295" spans="1:12" ht="18">
      <c r="A295" s="59"/>
      <c r="B295" s="96" t="s">
        <v>105</v>
      </c>
      <c r="C295" s="96"/>
      <c r="D295" s="96"/>
      <c r="E295" s="96"/>
      <c r="F295" s="96"/>
      <c r="G295" s="96"/>
      <c r="H295" s="96"/>
      <c r="I295" s="59"/>
    </row>
    <row r="296" spans="1:12" ht="18">
      <c r="A296" s="59"/>
      <c r="B296" s="96" t="s">
        <v>108</v>
      </c>
      <c r="C296" s="96"/>
      <c r="D296" s="96"/>
      <c r="E296" s="96"/>
      <c r="F296" s="96"/>
      <c r="G296" s="96"/>
      <c r="H296" s="96"/>
      <c r="I296" s="59"/>
    </row>
    <row r="297" spans="1:12">
      <c r="A297" s="59"/>
      <c r="B297" s="97"/>
      <c r="C297" s="97"/>
      <c r="D297" s="97"/>
      <c r="E297" s="97"/>
      <c r="F297" s="97"/>
      <c r="G297" s="97"/>
      <c r="H297" s="97"/>
      <c r="I297" s="59"/>
    </row>
    <row r="298" spans="1:12" ht="7.5" customHeight="1">
      <c r="A298" s="59"/>
      <c r="B298" s="59"/>
      <c r="C298" s="59"/>
      <c r="D298" s="59"/>
      <c r="E298" s="59"/>
      <c r="F298" s="59"/>
      <c r="G298" s="59"/>
      <c r="H298" s="59"/>
      <c r="I298" s="59"/>
    </row>
    <row r="299" spans="1:12">
      <c r="A299" s="59"/>
      <c r="B299" s="98" t="s">
        <v>82</v>
      </c>
      <c r="C299" s="98"/>
      <c r="D299" s="98"/>
      <c r="E299" s="98"/>
      <c r="F299" s="98"/>
      <c r="G299" s="98"/>
      <c r="H299" s="98"/>
      <c r="I299" s="59"/>
      <c r="K299" s="57">
        <f>DATE(L257,L258+1,1)</f>
        <v>45931</v>
      </c>
      <c r="L299" s="54">
        <f>YEAR(K299)</f>
        <v>2025</v>
      </c>
    </row>
    <row r="300" spans="1:12">
      <c r="A300" s="59"/>
      <c r="B300" s="98"/>
      <c r="C300" s="98"/>
      <c r="D300" s="98"/>
      <c r="E300" s="98"/>
      <c r="F300" s="98"/>
      <c r="G300" s="98"/>
      <c r="H300" s="98"/>
      <c r="I300" s="59"/>
      <c r="L300" s="54">
        <f>MONTH(K299)</f>
        <v>10</v>
      </c>
    </row>
    <row r="301" spans="1:12">
      <c r="A301" s="59"/>
      <c r="B301" s="98"/>
      <c r="C301" s="98"/>
      <c r="D301" s="98"/>
      <c r="E301" s="98"/>
      <c r="F301" s="98"/>
      <c r="G301" s="98"/>
      <c r="H301" s="98"/>
      <c r="I301" s="59"/>
    </row>
    <row r="302" spans="1:12" ht="7.5" customHeight="1" thickBot="1">
      <c r="A302" s="59"/>
      <c r="B302" s="60"/>
      <c r="C302" s="60"/>
      <c r="D302" s="60"/>
      <c r="E302" s="60"/>
      <c r="F302" s="60"/>
      <c r="G302" s="60"/>
      <c r="H302" s="60"/>
      <c r="I302" s="59"/>
    </row>
    <row r="303" spans="1:12" ht="14.25" thickTop="1">
      <c r="A303" s="59"/>
      <c r="B303" s="61"/>
      <c r="C303" s="59"/>
      <c r="D303" s="59"/>
      <c r="E303" s="59"/>
      <c r="F303" s="59"/>
      <c r="G303" s="99" t="str">
        <f>$B$1</f>
        <v>地区２２</v>
      </c>
      <c r="H303" s="100"/>
      <c r="I303" s="59"/>
    </row>
    <row r="304" spans="1:12" ht="14.25" thickBot="1">
      <c r="A304" s="59"/>
      <c r="B304" s="59"/>
      <c r="C304" s="59"/>
      <c r="D304" s="59"/>
      <c r="E304" s="59"/>
      <c r="F304" s="59"/>
      <c r="G304" s="101"/>
      <c r="H304" s="102"/>
      <c r="I304" s="59"/>
    </row>
    <row r="305" spans="1:17" ht="15.75" customHeight="1" thickTop="1">
      <c r="A305" s="103">
        <f>K299</f>
        <v>45931</v>
      </c>
      <c r="B305" s="103"/>
      <c r="C305" s="104">
        <f>L299</f>
        <v>2025</v>
      </c>
      <c r="D305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305" s="106"/>
      <c r="F305" s="106"/>
      <c r="G305" s="106"/>
      <c r="H305" s="107"/>
      <c r="I305" s="59"/>
    </row>
    <row r="306" spans="1:17" ht="15.75" customHeight="1">
      <c r="A306" s="103"/>
      <c r="B306" s="103"/>
      <c r="C306" s="104"/>
      <c r="D306" s="108"/>
      <c r="E306" s="109"/>
      <c r="F306" s="109"/>
      <c r="G306" s="109"/>
      <c r="H306" s="110"/>
      <c r="I306" s="59"/>
    </row>
    <row r="307" spans="1:17" ht="15.75" customHeight="1">
      <c r="A307" s="59"/>
      <c r="B307" s="114" t="str">
        <f>DBCS(L300)</f>
        <v>１０</v>
      </c>
      <c r="C307" s="115" t="s">
        <v>19</v>
      </c>
      <c r="D307" s="108"/>
      <c r="E307" s="109"/>
      <c r="F307" s="109"/>
      <c r="G307" s="109"/>
      <c r="H307" s="110"/>
      <c r="I307" s="59"/>
    </row>
    <row r="308" spans="1:17" ht="15.75" customHeight="1">
      <c r="A308" s="59"/>
      <c r="B308" s="114"/>
      <c r="C308" s="115"/>
      <c r="D308" s="108"/>
      <c r="E308" s="109"/>
      <c r="F308" s="109"/>
      <c r="G308" s="109"/>
      <c r="H308" s="110"/>
      <c r="I308" s="59"/>
    </row>
    <row r="309" spans="1:17" ht="15.75" customHeight="1">
      <c r="A309" s="59"/>
      <c r="B309" s="114"/>
      <c r="C309" s="115"/>
      <c r="D309" s="108"/>
      <c r="E309" s="109"/>
      <c r="F309" s="109"/>
      <c r="G309" s="109"/>
      <c r="H309" s="110"/>
      <c r="I309" s="59"/>
      <c r="L309" s="62"/>
    </row>
    <row r="310" spans="1:17" ht="15.75" customHeight="1" thickBot="1">
      <c r="A310" s="59"/>
      <c r="B310" s="114"/>
      <c r="C310" s="115"/>
      <c r="D310" s="111"/>
      <c r="E310" s="112"/>
      <c r="F310" s="112"/>
      <c r="G310" s="112"/>
      <c r="H310" s="113"/>
      <c r="I310" s="59"/>
    </row>
    <row r="311" spans="1:17" ht="15" thickTop="1" thickBot="1">
      <c r="A311" s="59"/>
      <c r="B311" s="59"/>
      <c r="C311" s="59"/>
      <c r="D311" s="59"/>
      <c r="E311" s="59"/>
      <c r="F311" s="59"/>
      <c r="G311" s="59"/>
      <c r="H311" s="59"/>
      <c r="I311" s="59"/>
    </row>
    <row r="312" spans="1:17" ht="67.5" customHeight="1" thickBot="1">
      <c r="A312" s="59"/>
      <c r="B312" s="63" t="s">
        <v>0</v>
      </c>
      <c r="C312" s="64" t="s">
        <v>1</v>
      </c>
      <c r="D312" s="64" t="s">
        <v>2</v>
      </c>
      <c r="E312" s="64" t="s">
        <v>3</v>
      </c>
      <c r="F312" s="64" t="s">
        <v>4</v>
      </c>
      <c r="G312" s="64" t="s">
        <v>5</v>
      </c>
      <c r="H312" s="64" t="s">
        <v>6</v>
      </c>
      <c r="I312" s="59"/>
      <c r="K312" s="65" t="s">
        <v>25</v>
      </c>
      <c r="L312" s="65" t="s">
        <v>1</v>
      </c>
      <c r="M312" s="65" t="s">
        <v>2</v>
      </c>
      <c r="N312" s="65" t="s">
        <v>3</v>
      </c>
      <c r="O312" s="65" t="s">
        <v>4</v>
      </c>
      <c r="P312" s="65" t="s">
        <v>5</v>
      </c>
      <c r="Q312" s="65" t="s">
        <v>6</v>
      </c>
    </row>
    <row r="313" spans="1:17" s="70" customFormat="1" ht="33.75" customHeight="1">
      <c r="A313" s="66"/>
      <c r="B313" s="67" t="str">
        <f>IF(A305-(WEEKDAY(A305)-1)&lt;K299,"",A305-(WEEKDAY(A305)-1))</f>
        <v/>
      </c>
      <c r="C313" s="67" t="str">
        <f>IF(A305-(WEEKDAY(A305)-2)&lt;K299,"",A305-(WEEKDAY(A305)-2))</f>
        <v/>
      </c>
      <c r="D313" s="67" t="str">
        <f>IF(A305-(WEEKDAY(A305)-3)&lt;K299,"",A305-(WEEKDAY(A305)-3))</f>
        <v/>
      </c>
      <c r="E313" s="67">
        <f>IF(A305-(WEEKDAY(A305)-4)&lt;K299,"",A305-(WEEKDAY(A305)-4))</f>
        <v>45931</v>
      </c>
      <c r="F313" s="67">
        <f>IF(A305-(WEEKDAY(A305)-5)&lt;K299,"",A305-(WEEKDAY(A305)-5))</f>
        <v>45932</v>
      </c>
      <c r="G313" s="67">
        <f>IF(A305-(WEEKDAY(A305)-6)&lt;K299,"",A305-(WEEKDAY(A305)-6))</f>
        <v>45933</v>
      </c>
      <c r="H313" s="67">
        <f>IF(A305-(WEEKDAY(A305)-7)&lt;K299,"",A305-(WEEKDAY(A305)-7))</f>
        <v>45934</v>
      </c>
      <c r="I313" s="66"/>
      <c r="J313" s="68"/>
      <c r="K313" s="69" t="str">
        <f>IFERROR(IF(MOD(DAY(B313),7)=0,QUOTIENT(DAY(B313),7),QUOTIENT(DAY(B313),7)+1),"")</f>
        <v/>
      </c>
      <c r="L313" s="69" t="str">
        <f t="shared" ref="L313" si="477">IFERROR(IF(MOD(DAY(C313),7)=0,QUOTIENT(DAY(C313),7),QUOTIENT(DAY(C313),7)+1),"")</f>
        <v/>
      </c>
      <c r="M313" s="69" t="str">
        <f t="shared" ref="M313" si="478">IFERROR(IF(MOD(DAY(D313),7)=0,QUOTIENT(DAY(D313),7),QUOTIENT(DAY(D313),7)+1),"")</f>
        <v/>
      </c>
      <c r="N313" s="69">
        <f t="shared" ref="N313" si="479">IFERROR(IF(MOD(DAY(E313),7)=0,QUOTIENT(DAY(E313),7),QUOTIENT(DAY(E313),7)+1),"")</f>
        <v>1</v>
      </c>
      <c r="O313" s="69">
        <f t="shared" ref="O313" si="480">IFERROR(IF(MOD(DAY(F313),7)=0,QUOTIENT(DAY(F313),7),QUOTIENT(DAY(F313),7)+1),"")</f>
        <v>1</v>
      </c>
      <c r="P313" s="69">
        <f t="shared" ref="P313" si="481">IFERROR(IF(MOD(DAY(G313),7)=0,QUOTIENT(DAY(G313),7),QUOTIENT(DAY(G313),7)+1),"")</f>
        <v>1</v>
      </c>
      <c r="Q313" s="69">
        <f t="shared" ref="Q313" si="482">IFERROR(IF(MOD(DAY(H313),7)=0,QUOTIENT(DAY(H313),7),QUOTIENT(DAY(H313),7)+1),"")</f>
        <v>1</v>
      </c>
    </row>
    <row r="314" spans="1:17" ht="33.75" customHeight="1" thickBot="1">
      <c r="A314" s="59"/>
      <c r="B314" s="71" t="str">
        <f>K314</f>
        <v/>
      </c>
      <c r="C314" s="71" t="str">
        <f t="shared" ref="C314" si="483">L314</f>
        <v/>
      </c>
      <c r="D314" s="71" t="str">
        <f t="shared" ref="D314" si="484">M314</f>
        <v/>
      </c>
      <c r="E314" s="71" t="str">
        <f t="shared" ref="E314" si="485">N314</f>
        <v>燃</v>
      </c>
      <c r="F314" s="71" t="str">
        <f t="shared" ref="F314" si="486">O314</f>
        <v>び</v>
      </c>
      <c r="G314" s="71" t="str">
        <f t="shared" ref="G314" si="487">P314</f>
        <v/>
      </c>
      <c r="H314" s="71" t="str">
        <f t="shared" ref="H314" si="488">Q314</f>
        <v>燃</v>
      </c>
      <c r="I314" s="59"/>
      <c r="J314" s="72"/>
      <c r="K314" s="73" t="str">
        <f>IF(B313="","",
IF(IFERROR(INDEX($C$1:$H$2,1,MATCH(1,$C$2:$H$2,0)), "")=$G$1,
    IFERROR( IF(WEEKDAY(B313,1)=$H$2, IF(K313=$G$3,$G$1,""),""),""),
  IFERROR(INDEX($C$1:$H$2,1,MATCH(1,$C$2:$H$2,0)),"")
))</f>
        <v/>
      </c>
      <c r="L314" s="73" t="str">
        <f>IF(C313="","",
IF(IFERROR(INDEX($C$1:$H$2,1,MATCH(2,$C$2:$H$2,0)),"")=$G$1,
IFERROR(IF(WEEKDAY(C313,1)=$H$2,IF(L313=$G$3,$G$1,""),""),""),
IFERROR(INDEX($C$1:$H$2,1,MATCH(2,$C$2:$H$2,0)),"")
))</f>
        <v/>
      </c>
      <c r="M314" s="73" t="str">
        <f>IF(D313="","",
IF(IFERROR(INDEX($C$1:$H$2,1,MATCH(3,$C$2:$H$2,0)),"")=$G$1,
IFERROR(IF(WEEKDAY(D313,1)=$H$2,IF(M313=$G$3,$G$1,""),""),""),
IFERROR(INDEX($C$1:$H$2,1,MATCH(3,$C$2:$H$2,0)),"")
))</f>
        <v/>
      </c>
      <c r="N314" s="73" t="str">
        <f>IF(E313="","",
IF(IFERROR(INDEX($C$1:$H$2,1,MATCH(4,$C$2:$H$2,0)),"")=$G$1,
IFERROR(IF(WEEKDAY(E313,1)=$H$2,IF(N313=$G$3,$G$1,""),""),""),
IFERROR(INDEX($C$1:$H$2,1,MATCH(4,$C$2:$H$2,0)),"")
))</f>
        <v>燃</v>
      </c>
      <c r="O314" s="73" t="str">
        <f>IF(F313="","",
IF(IFERROR(INDEX($C$1:$H$2,1,MATCH(5,$C$2:$H$2,0)),"")=$G$1,
IFERROR(IF(WEEKDAY(F313,1)=$H$2,IF(O313=$G$3,$G$1,""),""),""),
IFERROR(INDEX($C$1:$H$2,1,MATCH(5,$C$2:$H$2,0)),"")
))</f>
        <v>び</v>
      </c>
      <c r="P314" s="73" t="str">
        <f>IF(G313="","",
IF(IFERROR(INDEX($C$1:$H$2,1,MATCH(6,$C$2:$H$2,0)),"")=$G$1,
IFERROR(IF(WEEKDAY(G313,1)=$H$2,IF(P313=$G$3,$G$1,""),""),""),
IFERROR(INDEX($C$1:$H$2,1,MATCH(6,$C$2:$H$2,0)),"")
))</f>
        <v/>
      </c>
      <c r="Q314" s="73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customHeight="1">
      <c r="A315" s="59"/>
      <c r="B315" s="67">
        <f>H313+1</f>
        <v>45935</v>
      </c>
      <c r="C315" s="67">
        <f>B315+1</f>
        <v>45936</v>
      </c>
      <c r="D315" s="67">
        <f t="shared" ref="D315" si="489">C315+1</f>
        <v>45937</v>
      </c>
      <c r="E315" s="67">
        <f t="shared" ref="E315" si="490">D315+1</f>
        <v>45938</v>
      </c>
      <c r="F315" s="67">
        <f t="shared" ref="F315" si="491">E315+1</f>
        <v>45939</v>
      </c>
      <c r="G315" s="67">
        <f t="shared" ref="G315" si="492">F315+1</f>
        <v>45940</v>
      </c>
      <c r="H315" s="67">
        <f t="shared" ref="H315" si="493">G315+1</f>
        <v>45941</v>
      </c>
      <c r="I315" s="59"/>
      <c r="J315" s="72"/>
      <c r="K315" s="69">
        <f t="shared" ref="K315" si="494">IFERROR(IF(MOD(DAY(B315),7)=0,QUOTIENT(DAY(B315),7),QUOTIENT(DAY(B315),7)+1),"")</f>
        <v>1</v>
      </c>
      <c r="L315" s="69">
        <f t="shared" ref="L315" si="495">IFERROR(IF(MOD(DAY(C315),7)=0,QUOTIENT(DAY(C315),7),QUOTIENT(DAY(C315),7)+1),"")</f>
        <v>1</v>
      </c>
      <c r="M315" s="69">
        <f t="shared" ref="M315" si="496">IFERROR(IF(MOD(DAY(D315),7)=0,QUOTIENT(DAY(D315),7),QUOTIENT(DAY(D315),7)+1),"")</f>
        <v>1</v>
      </c>
      <c r="N315" s="69">
        <f t="shared" ref="N315" si="497">IFERROR(IF(MOD(DAY(E315),7)=0,QUOTIENT(DAY(E315),7),QUOTIENT(DAY(E315),7)+1),"")</f>
        <v>2</v>
      </c>
      <c r="O315" s="69">
        <f t="shared" ref="O315" si="498">IFERROR(IF(MOD(DAY(F315),7)=0,QUOTIENT(DAY(F315),7),QUOTIENT(DAY(F315),7)+1),"")</f>
        <v>2</v>
      </c>
      <c r="P315" s="69">
        <f t="shared" ref="P315" si="499">IFERROR(IF(MOD(DAY(G315),7)=0,QUOTIENT(DAY(G315),7),QUOTIENT(DAY(G315),7)+1),"")</f>
        <v>2</v>
      </c>
      <c r="Q315" s="69">
        <f t="shared" ref="Q315" si="500">IFERROR(IF(MOD(DAY(H315),7)=0,QUOTIENT(DAY(H315),7),QUOTIENT(DAY(H315),7)+1),"")</f>
        <v>2</v>
      </c>
    </row>
    <row r="316" spans="1:17" ht="33.75" customHeight="1" thickBot="1">
      <c r="A316" s="59"/>
      <c r="B316" s="71" t="str">
        <f t="shared" ref="B316" si="501">K316</f>
        <v/>
      </c>
      <c r="C316" s="71" t="str">
        <f t="shared" ref="C316" si="502">L316</f>
        <v>紙・衣</v>
      </c>
      <c r="D316" s="71" t="str">
        <f t="shared" ref="D316" si="503">M316</f>
        <v/>
      </c>
      <c r="E316" s="71" t="str">
        <f t="shared" ref="E316" si="504">N316</f>
        <v>燃</v>
      </c>
      <c r="F316" s="71" t="str">
        <f t="shared" ref="F316" si="505">O316</f>
        <v>び</v>
      </c>
      <c r="G316" s="71" t="str">
        <f t="shared" ref="G316" si="506">P316</f>
        <v/>
      </c>
      <c r="H316" s="71" t="str">
        <f t="shared" ref="H316" si="507">Q316</f>
        <v>燃</v>
      </c>
      <c r="I316" s="59"/>
      <c r="J316" s="72"/>
      <c r="K316" s="73" t="str">
        <f>IF(B315="","",
IF(IFERROR(INDEX($C$1:$H$2,1,MATCH(1,$C$2:$H$2,0)), "")=$G$1,
    IFERROR( IF(WEEKDAY(B315,1)=$H$2, IF(K315=$G$3,$G$1,""),""),""),
  IFERROR(INDEX($C$1:$H$2,1,MATCH(1,$C$2:$H$2,0)),"")
))</f>
        <v/>
      </c>
      <c r="L316" s="73" t="str">
        <f>IF(C315="","",
IF(IFERROR(INDEX($C$1:$H$2,1,MATCH(2,$C$2:$H$2,0)),"")=$G$1,
IFERROR(IF(WEEKDAY(C315,1)=$H$2,IF(L315=$G$3,$G$1,""),""),""),
IFERROR(INDEX($C$1:$H$2,1,MATCH(2,$C$2:$H$2,0)),"")
))</f>
        <v>紙・衣</v>
      </c>
      <c r="M316" s="73" t="str">
        <f>IF(D315="","",
IF(IFERROR(INDEX($C$1:$H$2,1,MATCH(3,$C$2:$H$2,0)),"")=$G$1,
IFERROR(IF(WEEKDAY(D315,1)=$H$2,IF(M315=$G$3,$G$1,""),""),""),
IFERROR(INDEX($C$1:$H$2,1,MATCH(3,$C$2:$H$2,0)),"")
))</f>
        <v/>
      </c>
      <c r="N316" s="73" t="str">
        <f>IF(E315="","",
IF(IFERROR(INDEX($C$1:$H$2,1,MATCH(4,$C$2:$H$2,0)),"")=$G$1,
IFERROR(IF(WEEKDAY(E315,1)=$H$2,IF(N315=$G$3,$G$1,""),""),""),
IFERROR(INDEX($C$1:$H$2,1,MATCH(4,$C$2:$H$2,0)),"")
))</f>
        <v>燃</v>
      </c>
      <c r="O316" s="73" t="str">
        <f>IF(F315="","",
IF(IFERROR(INDEX($C$1:$H$2,1,MATCH(5,$C$2:$H$2,0)),"")=$G$1,
IFERROR(IF(WEEKDAY(F315,1)=$H$2,IF(O315=$G$3,$G$1,""),""),""),
IFERROR(INDEX($C$1:$H$2,1,MATCH(5,$C$2:$H$2,0)),"")
))</f>
        <v>び</v>
      </c>
      <c r="P316" s="73" t="str">
        <f>IF(G315="","",
IF(IFERROR(INDEX($C$1:$H$2,1,MATCH(6,$C$2:$H$2,0)),"")=$G$1,
IFERROR(IF(WEEKDAY(G315,1)=$H$2,IF(P315=$G$3,$G$1,""),""),""),
IFERROR(INDEX($C$1:$H$2,1,MATCH(6,$C$2:$H$2,0)),"")
))</f>
        <v/>
      </c>
      <c r="Q316" s="73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customHeight="1">
      <c r="A317" s="59"/>
      <c r="B317" s="67">
        <f>B315+7</f>
        <v>45942</v>
      </c>
      <c r="C317" s="67">
        <f t="shared" ref="C317:H317" si="508">C315+7</f>
        <v>45943</v>
      </c>
      <c r="D317" s="67">
        <f t="shared" si="508"/>
        <v>45944</v>
      </c>
      <c r="E317" s="67">
        <f t="shared" si="508"/>
        <v>45945</v>
      </c>
      <c r="F317" s="67">
        <f t="shared" si="508"/>
        <v>45946</v>
      </c>
      <c r="G317" s="67">
        <f t="shared" si="508"/>
        <v>45947</v>
      </c>
      <c r="H317" s="67">
        <f t="shared" si="508"/>
        <v>45948</v>
      </c>
      <c r="I317" s="59"/>
      <c r="K317" s="69">
        <f t="shared" ref="K317" si="509">IFERROR(IF(MOD(DAY(B317),7)=0,QUOTIENT(DAY(B317),7),QUOTIENT(DAY(B317),7)+1),"")</f>
        <v>2</v>
      </c>
      <c r="L317" s="69">
        <f t="shared" ref="L317" si="510">IFERROR(IF(MOD(DAY(C317),7)=0,QUOTIENT(DAY(C317),7),QUOTIENT(DAY(C317),7)+1),"")</f>
        <v>2</v>
      </c>
      <c r="M317" s="69">
        <f t="shared" ref="M317" si="511">IFERROR(IF(MOD(DAY(D317),7)=0,QUOTIENT(DAY(D317),7),QUOTIENT(DAY(D317),7)+1),"")</f>
        <v>2</v>
      </c>
      <c r="N317" s="69">
        <f t="shared" ref="N317" si="512">IFERROR(IF(MOD(DAY(E317),7)=0,QUOTIENT(DAY(E317),7),QUOTIENT(DAY(E317),7)+1),"")</f>
        <v>3</v>
      </c>
      <c r="O317" s="69">
        <f t="shared" ref="O317" si="513">IFERROR(IF(MOD(DAY(F317),7)=0,QUOTIENT(DAY(F317),7),QUOTIENT(DAY(F317),7)+1),"")</f>
        <v>3</v>
      </c>
      <c r="P317" s="69">
        <f t="shared" ref="P317" si="514">IFERROR(IF(MOD(DAY(G317),7)=0,QUOTIENT(DAY(G317),7),QUOTIENT(DAY(G317),7)+1),"")</f>
        <v>3</v>
      </c>
      <c r="Q317" s="69">
        <f t="shared" ref="Q317" si="515">IFERROR(IF(MOD(DAY(H317),7)=0,QUOTIENT(DAY(H317),7),QUOTIENT(DAY(H317),7)+1),"")</f>
        <v>3</v>
      </c>
    </row>
    <row r="318" spans="1:17" ht="33.75" customHeight="1" thickBot="1">
      <c r="A318" s="59"/>
      <c r="B318" s="71" t="str">
        <f t="shared" ref="B318" si="516">K318</f>
        <v/>
      </c>
      <c r="C318" s="71" t="str">
        <f t="shared" ref="C318" si="517">L318</f>
        <v>紙・衣</v>
      </c>
      <c r="D318" s="71" t="str">
        <f t="shared" ref="D318" si="518">M318</f>
        <v>小・危</v>
      </c>
      <c r="E318" s="71" t="str">
        <f t="shared" ref="E318" si="519">N318</f>
        <v>燃</v>
      </c>
      <c r="F318" s="71" t="str">
        <f t="shared" ref="F318" si="520">O318</f>
        <v>び</v>
      </c>
      <c r="G318" s="71" t="str">
        <f t="shared" ref="G318" si="521">P318</f>
        <v/>
      </c>
      <c r="H318" s="71" t="str">
        <f t="shared" ref="H318" si="522">Q318</f>
        <v>燃</v>
      </c>
      <c r="I318" s="59"/>
      <c r="K318" s="73" t="str">
        <f>IF(B317="","",
IF(IFERROR(INDEX($C$1:$H$2,1,MATCH(1,$C$2:$H$2,0)), "")=$G$1,
    IFERROR( IF(WEEKDAY(B317,1)=$H$2, IF(K317=$G$3,$G$1,""),""),""),
  IFERROR(INDEX($C$1:$H$2,1,MATCH(1,$C$2:$H$2,0)),"")
))</f>
        <v/>
      </c>
      <c r="L318" s="73" t="str">
        <f>IF(C317="","",
IF(IFERROR(INDEX($C$1:$H$2,1,MATCH(2,$C$2:$H$2,0)),"")=$G$1,
IFERROR(IF(WEEKDAY(C317,1)=$H$2,IF(L317=$G$3,$G$1,""),""),""),
IFERROR(INDEX($C$1:$H$2,1,MATCH(2,$C$2:$H$2,0)),"")
))</f>
        <v>紙・衣</v>
      </c>
      <c r="M318" s="73" t="str">
        <f>IF(D317="","",
IF(IFERROR(INDEX($C$1:$H$2,1,MATCH(3,$C$2:$H$2,0)),"")=$G$1,
IFERROR(IF(WEEKDAY(D317,1)=$H$2,IF(M317=$G$3,$G$1,""),""),""),
IFERROR(INDEX($C$1:$H$2,1,MATCH(3,$C$2:$H$2,0)),"")
))</f>
        <v>小・危</v>
      </c>
      <c r="N318" s="73" t="str">
        <f>IF(E317="","",
IF(IFERROR(INDEX($C$1:$H$2,1,MATCH(4,$C$2:$H$2,0)),"")=$G$1,
IFERROR(IF(WEEKDAY(E317,1)=$H$2,IF(N317=$G$3,$G$1,""),""),""),
IFERROR(INDEX($C$1:$H$2,1,MATCH(4,$C$2:$H$2,0)),"")
))</f>
        <v>燃</v>
      </c>
      <c r="O318" s="73" t="str">
        <f>IF(F317="","",
IF(IFERROR(INDEX($C$1:$H$2,1,MATCH(5,$C$2:$H$2,0)),"")=$G$1,
IFERROR(IF(WEEKDAY(F317,1)=$H$2,IF(O317=$G$3,$G$1,""),""),""),
IFERROR(INDEX($C$1:$H$2,1,MATCH(5,$C$2:$H$2,0)),"")
))</f>
        <v>び</v>
      </c>
      <c r="P318" s="73" t="str">
        <f>IF(G317="","",
IF(IFERROR(INDEX($C$1:$H$2,1,MATCH(6,$C$2:$H$2,0)),"")=$G$1,
IFERROR(IF(WEEKDAY(G317,1)=$H$2,IF(P317=$G$3,$G$1,""),""),""),
IFERROR(INDEX($C$1:$H$2,1,MATCH(6,$C$2:$H$2,0)),"")
))</f>
        <v/>
      </c>
      <c r="Q318" s="73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customHeight="1">
      <c r="A319" s="59"/>
      <c r="B319" s="67">
        <f>B317+7</f>
        <v>45949</v>
      </c>
      <c r="C319" s="67">
        <f t="shared" ref="C319:H319" si="523">C317+7</f>
        <v>45950</v>
      </c>
      <c r="D319" s="67">
        <f t="shared" si="523"/>
        <v>45951</v>
      </c>
      <c r="E319" s="67">
        <f t="shared" si="523"/>
        <v>45952</v>
      </c>
      <c r="F319" s="67">
        <f t="shared" si="523"/>
        <v>45953</v>
      </c>
      <c r="G319" s="67">
        <f t="shared" si="523"/>
        <v>45954</v>
      </c>
      <c r="H319" s="67">
        <f t="shared" si="523"/>
        <v>45955</v>
      </c>
      <c r="I319" s="59"/>
      <c r="K319" s="69">
        <f t="shared" ref="K319" si="524">IFERROR(IF(MOD(DAY(B319),7)=0,QUOTIENT(DAY(B319),7),QUOTIENT(DAY(B319),7)+1),"")</f>
        <v>3</v>
      </c>
      <c r="L319" s="69">
        <f t="shared" ref="L319" si="525">IFERROR(IF(MOD(DAY(C319),7)=0,QUOTIENT(DAY(C319),7),QUOTIENT(DAY(C319),7)+1),"")</f>
        <v>3</v>
      </c>
      <c r="M319" s="69">
        <f t="shared" ref="M319" si="526">IFERROR(IF(MOD(DAY(D319),7)=0,QUOTIENT(DAY(D319),7),QUOTIENT(DAY(D319),7)+1),"")</f>
        <v>3</v>
      </c>
      <c r="N319" s="69">
        <f t="shared" ref="N319" si="527">IFERROR(IF(MOD(DAY(E319),7)=0,QUOTIENT(DAY(E319),7),QUOTIENT(DAY(E319),7)+1),"")</f>
        <v>4</v>
      </c>
      <c r="O319" s="69">
        <f t="shared" ref="O319" si="528">IFERROR(IF(MOD(DAY(F319),7)=0,QUOTIENT(DAY(F319),7),QUOTIENT(DAY(F319),7)+1),"")</f>
        <v>4</v>
      </c>
      <c r="P319" s="69">
        <f t="shared" ref="P319" si="529">IFERROR(IF(MOD(DAY(G319),7)=0,QUOTIENT(DAY(G319),7),QUOTIENT(DAY(G319),7)+1),"")</f>
        <v>4</v>
      </c>
      <c r="Q319" s="69">
        <f t="shared" ref="Q319" si="530">IFERROR(IF(MOD(DAY(H319),7)=0,QUOTIENT(DAY(H319),7),QUOTIENT(DAY(H319),7)+1),"")</f>
        <v>4</v>
      </c>
    </row>
    <row r="320" spans="1:17" ht="33.75" customHeight="1" thickBot="1">
      <c r="A320" s="59"/>
      <c r="B320" s="71" t="str">
        <f t="shared" ref="B320" si="531">K320</f>
        <v/>
      </c>
      <c r="C320" s="71" t="str">
        <f t="shared" ref="C320" si="532">L320</f>
        <v>紙・衣</v>
      </c>
      <c r="D320" s="71" t="str">
        <f t="shared" ref="D320" si="533">M320</f>
        <v/>
      </c>
      <c r="E320" s="71" t="str">
        <f t="shared" ref="E320" si="534">N320</f>
        <v>燃</v>
      </c>
      <c r="F320" s="71" t="str">
        <f t="shared" ref="F320" si="535">O320</f>
        <v>び</v>
      </c>
      <c r="G320" s="71" t="str">
        <f t="shared" ref="G320" si="536">P320</f>
        <v/>
      </c>
      <c r="H320" s="71" t="str">
        <f t="shared" ref="H320" si="537">Q320</f>
        <v>燃</v>
      </c>
      <c r="I320" s="59"/>
      <c r="K320" s="73" t="str">
        <f>IF(B319="","",
IF(IFERROR(INDEX($C$1:$H$2,1,MATCH(1,$C$2:$H$2,0)), "")=$G$1,
    IFERROR( IF(WEEKDAY(B319,1)=$H$2, IF(K319=$G$3,$G$1,""),""),""),
  IFERROR(INDEX($C$1:$H$2,1,MATCH(1,$C$2:$H$2,0)),"")
))</f>
        <v/>
      </c>
      <c r="L320" s="73" t="str">
        <f>IF(C319="","",
IF(IFERROR(INDEX($C$1:$H$2,1,MATCH(2,$C$2:$H$2,0)),"")=$G$1,
IFERROR(IF(WEEKDAY(C319,1)=$H$2,IF(L319=$G$3,$G$1,""),""),""),
IFERROR(INDEX($C$1:$H$2,1,MATCH(2,$C$2:$H$2,0)),"")
))</f>
        <v>紙・衣</v>
      </c>
      <c r="M320" s="73" t="str">
        <f>IF(D319="","",
IF(IFERROR(INDEX($C$1:$H$2,1,MATCH(3,$C$2:$H$2,0)),"")=$G$1,
IFERROR(IF(WEEKDAY(D319,1)=$H$2,IF(M319=$G$3,$G$1,""),""),""),
IFERROR(INDEX($C$1:$H$2,1,MATCH(3,$C$2:$H$2,0)),"")
))</f>
        <v/>
      </c>
      <c r="N320" s="73" t="str">
        <f>IF(E319="","",
IF(IFERROR(INDEX($C$1:$H$2,1,MATCH(4,$C$2:$H$2,0)),"")=$G$1,
IFERROR(IF(WEEKDAY(E319,1)=$H$2,IF(N319=$G$3,$G$1,""),""),""),
IFERROR(INDEX($C$1:$H$2,1,MATCH(4,$C$2:$H$2,0)),"")
))</f>
        <v>燃</v>
      </c>
      <c r="O320" s="73" t="str">
        <f>IF(F319="","",
IF(IFERROR(INDEX($C$1:$H$2,1,MATCH(5,$C$2:$H$2,0)),"")=$G$1,
IFERROR(IF(WEEKDAY(F319,1)=$H$2,IF(O319=$G$3,$G$1,""),""),""),
IFERROR(INDEX($C$1:$H$2,1,MATCH(5,$C$2:$H$2,0)),"")
))</f>
        <v>び</v>
      </c>
      <c r="P320" s="73" t="str">
        <f>IF(G319="","",
IF(IFERROR(INDEX($C$1:$H$2,1,MATCH(6,$C$2:$H$2,0)),"")=$G$1,
IFERROR(IF(WEEKDAY(G319,1)=$H$2,IF(P319=$G$3,$G$1,""),""),""),
IFERROR(INDEX($C$1:$H$2,1,MATCH(6,$C$2:$H$2,0)),"")
))</f>
        <v/>
      </c>
      <c r="Q320" s="73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customHeight="1">
      <c r="A321" s="59"/>
      <c r="B321" s="67">
        <f>IFERROR(IF(B319+7&lt;DATE(L299,L300+1,1),B319+7,""),"")</f>
        <v>45956</v>
      </c>
      <c r="C321" s="67">
        <f>IFERROR(IF(C319+7&lt;DATE(L299,L300+1,1),C319+7,""),"")</f>
        <v>45957</v>
      </c>
      <c r="D321" s="67">
        <f>IFERROR(IF(D319+7&lt;DATE(L299,L300+1,1),D319+7,""),"")</f>
        <v>45958</v>
      </c>
      <c r="E321" s="67">
        <f>IFERROR(IF(E319+7&lt;DATE(L299,L300+1,1),E319+7,""),"")</f>
        <v>45959</v>
      </c>
      <c r="F321" s="67">
        <f>IFERROR(IF(F319+7&lt;DATE(L299,L300+1,1),F319+7,""),"")</f>
        <v>45960</v>
      </c>
      <c r="G321" s="67">
        <f>IFERROR(IF(G319+7&lt;DATE(L299,L300+1,1),G319+7,""),"")</f>
        <v>45961</v>
      </c>
      <c r="H321" s="67" t="str">
        <f>IFERROR(IF(H319+7&lt;DATE(L299,L300+1,1),H319+7,""),"")</f>
        <v/>
      </c>
      <c r="I321" s="59"/>
      <c r="K321" s="69">
        <f>IFERROR(IF(MOD(DAY(B321),7)=0,QUOTIENT(DAY(B321),7),QUOTIENT(DAY(B321),7)+1),"")</f>
        <v>4</v>
      </c>
      <c r="L321" s="69">
        <f>IFERROR(IF(MOD(DAY(C321),7)=0,QUOTIENT(DAY(C321),7),QUOTIENT(DAY(C321),7)+1),"")</f>
        <v>4</v>
      </c>
      <c r="M321" s="69">
        <f t="shared" ref="M321" si="538">IFERROR(IF(MOD(DAY(D321),7)=0,QUOTIENT(DAY(D321),7),QUOTIENT(DAY(D321),7)+1),"")</f>
        <v>4</v>
      </c>
      <c r="N321" s="69">
        <f t="shared" ref="N321" si="539">IFERROR(IF(MOD(DAY(E321),7)=0,QUOTIENT(DAY(E321),7),QUOTIENT(DAY(E321),7)+1),"")</f>
        <v>5</v>
      </c>
      <c r="O321" s="69">
        <f t="shared" ref="O321" si="540">IFERROR(IF(MOD(DAY(F321),7)=0,QUOTIENT(DAY(F321),7),QUOTIENT(DAY(F321),7)+1),"")</f>
        <v>5</v>
      </c>
      <c r="P321" s="69">
        <f t="shared" ref="P321" si="541">IFERROR(IF(MOD(DAY(G321),7)=0,QUOTIENT(DAY(G321),7),QUOTIENT(DAY(G321),7)+1),"")</f>
        <v>5</v>
      </c>
      <c r="Q321" s="69" t="str">
        <f t="shared" ref="Q321" si="542">IFERROR(IF(MOD(DAY(H321),7)=0,QUOTIENT(DAY(H321),7),QUOTIENT(DAY(H321),7)+1),"")</f>
        <v/>
      </c>
    </row>
    <row r="322" spans="1:17" ht="33.75" customHeight="1" thickBot="1">
      <c r="A322" s="59"/>
      <c r="B322" s="71" t="str">
        <f t="shared" ref="B322" si="543">K322</f>
        <v/>
      </c>
      <c r="C322" s="71" t="str">
        <f t="shared" ref="C322" si="544">L322</f>
        <v>紙・衣</v>
      </c>
      <c r="D322" s="71" t="str">
        <f t="shared" ref="D322" si="545">M322</f>
        <v/>
      </c>
      <c r="E322" s="71" t="str">
        <f t="shared" ref="E322" si="546">N322</f>
        <v>燃</v>
      </c>
      <c r="F322" s="71" t="str">
        <f t="shared" ref="F322" si="547">O322</f>
        <v>び</v>
      </c>
      <c r="G322" s="71" t="str">
        <f t="shared" ref="G322" si="548">P322</f>
        <v/>
      </c>
      <c r="H322" s="71" t="str">
        <f t="shared" ref="H322" si="549">Q322</f>
        <v/>
      </c>
      <c r="I322" s="59"/>
      <c r="K322" s="73" t="str">
        <f>IF(B321="","",
IF(IFERROR(INDEX($C$1:$H$2,1,MATCH(1,$C$2:$H$2,0)), "")=$G$1,
    IFERROR( IF(WEEKDAY(B321,1)=$H$2, IF(K321=$G$3,$G$1,""),""),""),
  IFERROR(INDEX($C$1:$H$2,1,MATCH(1,$C$2:$H$2,0)),"")
))</f>
        <v/>
      </c>
      <c r="L322" s="73" t="str">
        <f>IF(C321="","",
IF(IFERROR(INDEX($C$1:$H$2,1,MATCH(2,$C$2:$H$2,0)),"")=$G$1,
IFERROR(IF(WEEKDAY(C321,1)=$H$2,IF(L321=$G$3,$G$1,""),""),""),
IFERROR(INDEX($C$1:$H$2,1,MATCH(2,$C$2:$H$2,0)),"")
))</f>
        <v>紙・衣</v>
      </c>
      <c r="M322" s="73" t="str">
        <f>IF(D321="","",
IF(IFERROR(INDEX($C$1:$H$2,1,MATCH(3,$C$2:$H$2,0)),"")=$G$1,
IFERROR(IF(WEEKDAY(D321,1)=$H$2,IF(M321=$G$3,$G$1,""),""),""),
IFERROR(INDEX($C$1:$H$2,1,MATCH(3,$C$2:$H$2,0)),"")
))</f>
        <v/>
      </c>
      <c r="N322" s="73" t="str">
        <f>IF(E321="","",
IF(IFERROR(INDEX($C$1:$H$2,1,MATCH(4,$C$2:$H$2,0)),"")=$G$1,
IFERROR(IF(WEEKDAY(E321,1)=$H$2,IF(N321=$G$3,$G$1,""),""),""),
IFERROR(INDEX($C$1:$H$2,1,MATCH(4,$C$2:$H$2,0)),"")
))</f>
        <v>燃</v>
      </c>
      <c r="O322" s="73" t="str">
        <f>IF(F321="","",
IF(IFERROR(INDEX($C$1:$H$2,1,MATCH(5,$C$2:$H$2,0)),"")=$G$1,
IFERROR(IF(WEEKDAY(F321,1)=$H$2,IF(O321=$G$3,$G$1,""),""),""),
IFERROR(INDEX($C$1:$H$2,1,MATCH(5,$C$2:$H$2,0)),"")
))</f>
        <v>び</v>
      </c>
      <c r="P322" s="73" t="str">
        <f>IF(G321="","",
IF(IFERROR(INDEX($C$1:$H$2,1,MATCH(6,$C$2:$H$2,0)),"")=$G$1,
IFERROR(IF(WEEKDAY(G321,1)=$H$2,IF(P321=$G$3,$G$1,""),""),""),
IFERROR(INDEX($C$1:$H$2,1,MATCH(6,$C$2:$H$2,0)),"")
))</f>
        <v/>
      </c>
      <c r="Q322" s="73" t="str">
        <f>IF(H321="","",
IF(IFERROR(INDEX($C$1:$H$2,1,MATCH(7,$C$2:$H$2,0)),"")=$G$1,
IFERROR(IF(WEEKDAY(H321,1)=$H$2,IF(Q321=$G$3,$G$1,""),""),""),
IFERROR(INDEX($C$1:$H$2,1,MATCH(7,$C$2:$H$2,0)),"")
))</f>
        <v/>
      </c>
    </row>
    <row r="323" spans="1:17" ht="33.75" customHeight="1">
      <c r="A323" s="59"/>
      <c r="B323" s="67" t="str">
        <f>IFERROR(IF(B321+7&lt;DATE(L299,L300+1,1),B321+7,""),"")</f>
        <v/>
      </c>
      <c r="C323" s="67" t="str">
        <f>IFERROR(IF(C321+7&lt;DATE(L299,L300+1,1),C321+7,""),"")</f>
        <v/>
      </c>
      <c r="D323" s="67"/>
      <c r="E323" s="67"/>
      <c r="F323" s="67"/>
      <c r="G323" s="67"/>
      <c r="H323" s="67"/>
      <c r="I323" s="59"/>
      <c r="K323" s="69" t="str">
        <f>IFERROR(IF(MOD(DAY(B323),7)=0,QUOTIENT(DAY(B323),7),QUOTIENT(DAY(B323),7)+1),"")</f>
        <v/>
      </c>
      <c r="L323" s="69" t="str">
        <f>IFERROR(IF(MOD(DAY(C323),7)=0,QUOTIENT(DAY(C323),7),QUOTIENT(DAY(C323),7)+1),"")</f>
        <v/>
      </c>
      <c r="M323" s="69"/>
      <c r="N323" s="69"/>
      <c r="O323" s="69"/>
      <c r="P323" s="69"/>
      <c r="Q323" s="69"/>
    </row>
    <row r="324" spans="1:17" ht="33.75" customHeight="1" thickBot="1">
      <c r="A324" s="59"/>
      <c r="B324" s="71" t="str">
        <f t="shared" ref="B324" si="550">K324</f>
        <v/>
      </c>
      <c r="C324" s="71" t="str">
        <f t="shared" ref="C324" si="551">L324</f>
        <v/>
      </c>
      <c r="D324" s="71" t="str">
        <f>IF(D323="","",IFERROR(INDEX($C$1:$H$2,1,MATCH(3,$C$2:$H$2,0)),""))</f>
        <v/>
      </c>
      <c r="E324" s="71" t="str">
        <f>IF(E323="","",IFERROR(INDEX($C$1:$H$2,1,MATCH(4,$C$2:$H$2,0)),""))</f>
        <v/>
      </c>
      <c r="F324" s="71" t="str">
        <f>IF(F323="","",IFERROR(INDEX($C$1:$H$2,1,MATCH(5,$C$2:$H$2,0)),""))</f>
        <v/>
      </c>
      <c r="G324" s="71" t="str">
        <f>IF(G323="","",IFERROR(INDEX($C$1:$H$2,1,MATCH(6,$C$2:$H$2,0)),""))</f>
        <v/>
      </c>
      <c r="H324" s="71" t="str">
        <f>IF(H323="","",IFERROR(INDEX($C$1:$H$2,1,MATCH(7,$C$2:$H$2,0)),""))</f>
        <v/>
      </c>
      <c r="I324" s="59"/>
      <c r="K324" s="73" t="str">
        <f>IF(B323="","",
IF(IFERROR(INDEX($C$1:$H$2,1,MATCH(1,$C$2:$H$2,0)), "")=$G$1,
    IFERROR( IF(WEEKDAY(B323,1)=$H$2, IF(K323=$G$3,$G$1,""),""),""),
  IFERROR(INDEX($C$1:$H$2,1,MATCH(1,$C$2:$H$2,0)),"")
))</f>
        <v/>
      </c>
      <c r="L324" s="73" t="str">
        <f>IF(C323="","",
IF(IFERROR(INDEX($C$1:$H$2,1,MATCH(2,$C$2:$H$2,0)),"")=$G$1,
IFERROR(IF(WEEKDAY(C323,1)=$H$2,IF(L323=$G$3,$G$1,""),""),""),
IFERROR(INDEX($C$1:$H$2,1,MATCH(2,$C$2:$H$2,0)),"")
))</f>
        <v/>
      </c>
      <c r="M324" s="73"/>
      <c r="N324" s="73"/>
      <c r="O324" s="73"/>
      <c r="P324" s="73"/>
      <c r="Q324" s="73"/>
    </row>
    <row r="325" spans="1:17">
      <c r="A325" s="59"/>
      <c r="B325" s="61"/>
      <c r="C325" s="61"/>
      <c r="D325" s="61"/>
      <c r="E325" s="61"/>
      <c r="F325" s="61"/>
      <c r="G325" s="61"/>
      <c r="H325" s="61"/>
      <c r="I325" s="59"/>
    </row>
    <row r="326" spans="1:17">
      <c r="A326" s="59"/>
      <c r="B326" s="59"/>
      <c r="C326" s="116" t="s">
        <v>71</v>
      </c>
      <c r="D326" s="117" t="s">
        <v>72</v>
      </c>
      <c r="E326" s="117"/>
      <c r="F326" s="117"/>
      <c r="G326" s="117"/>
      <c r="H326" s="117"/>
      <c r="I326" s="59"/>
    </row>
    <row r="327" spans="1:17">
      <c r="A327" s="59"/>
      <c r="B327" s="59"/>
      <c r="C327" s="116"/>
      <c r="D327" s="117"/>
      <c r="E327" s="117"/>
      <c r="F327" s="117"/>
      <c r="G327" s="117"/>
      <c r="H327" s="117"/>
      <c r="I327" s="59"/>
    </row>
    <row r="328" spans="1:17">
      <c r="A328" s="59"/>
      <c r="B328" s="59"/>
      <c r="C328" s="118" t="s">
        <v>73</v>
      </c>
      <c r="D328" s="117" t="s">
        <v>74</v>
      </c>
      <c r="E328" s="117"/>
      <c r="F328" s="117"/>
      <c r="G328" s="117"/>
      <c r="H328" s="117"/>
      <c r="I328" s="59"/>
    </row>
    <row r="329" spans="1:17">
      <c r="A329" s="59"/>
      <c r="B329" s="59"/>
      <c r="C329" s="118"/>
      <c r="D329" s="117"/>
      <c r="E329" s="117"/>
      <c r="F329" s="117"/>
      <c r="G329" s="117"/>
      <c r="H329" s="117"/>
      <c r="I329" s="59"/>
    </row>
    <row r="330" spans="1:17">
      <c r="A330" s="59"/>
      <c r="B330" s="59"/>
      <c r="C330" s="119" t="s">
        <v>75</v>
      </c>
      <c r="D330" s="120" t="s">
        <v>76</v>
      </c>
      <c r="E330" s="120"/>
      <c r="F330" s="120"/>
      <c r="G330" s="120"/>
      <c r="H330" s="120"/>
      <c r="I330" s="59"/>
    </row>
    <row r="331" spans="1:17">
      <c r="A331" s="59"/>
      <c r="B331" s="59"/>
      <c r="C331" s="119"/>
      <c r="D331" s="120"/>
      <c r="E331" s="120"/>
      <c r="F331" s="120"/>
      <c r="G331" s="120"/>
      <c r="H331" s="120"/>
      <c r="I331" s="59"/>
    </row>
    <row r="332" spans="1:17">
      <c r="A332" s="59"/>
      <c r="B332" s="59"/>
      <c r="C332" s="121" t="s">
        <v>77</v>
      </c>
      <c r="D332" s="117" t="s">
        <v>78</v>
      </c>
      <c r="E332" s="117"/>
      <c r="F332" s="117"/>
      <c r="G332" s="117"/>
      <c r="H332" s="117"/>
      <c r="I332" s="59"/>
    </row>
    <row r="333" spans="1:17">
      <c r="A333" s="59"/>
      <c r="B333" s="59"/>
      <c r="C333" s="121"/>
      <c r="D333" s="117"/>
      <c r="E333" s="117"/>
      <c r="F333" s="117"/>
      <c r="G333" s="117"/>
      <c r="H333" s="117"/>
      <c r="I333" s="59"/>
    </row>
    <row r="334" spans="1:17" ht="13.5" customHeight="1">
      <c r="A334" s="59"/>
      <c r="B334" s="61"/>
      <c r="C334" s="122" t="s">
        <v>106</v>
      </c>
      <c r="D334" s="122"/>
      <c r="E334" s="122"/>
      <c r="F334" s="122"/>
      <c r="G334" s="122"/>
      <c r="H334" s="122"/>
      <c r="I334" s="59"/>
    </row>
    <row r="335" spans="1:17" ht="20.25" customHeight="1">
      <c r="A335" s="59"/>
      <c r="B335" s="81"/>
      <c r="C335" s="122"/>
      <c r="D335" s="122"/>
      <c r="E335" s="122"/>
      <c r="F335" s="122"/>
      <c r="G335" s="122"/>
      <c r="H335" s="122"/>
      <c r="I335" s="59"/>
    </row>
    <row r="336" spans="1:17" ht="17.25">
      <c r="A336" s="59"/>
      <c r="B336" s="123"/>
      <c r="C336" s="123"/>
      <c r="D336" s="123"/>
      <c r="E336" s="123"/>
      <c r="F336" s="123"/>
      <c r="G336" s="123"/>
      <c r="H336" s="123"/>
      <c r="I336" s="59"/>
    </row>
    <row r="337" spans="1:12" ht="18">
      <c r="A337" s="59"/>
      <c r="B337" s="96" t="s">
        <v>105</v>
      </c>
      <c r="C337" s="96"/>
      <c r="D337" s="96"/>
      <c r="E337" s="96"/>
      <c r="F337" s="96"/>
      <c r="G337" s="96"/>
      <c r="H337" s="96"/>
      <c r="I337" s="59"/>
    </row>
    <row r="338" spans="1:12" ht="18">
      <c r="A338" s="59"/>
      <c r="B338" s="96" t="s">
        <v>108</v>
      </c>
      <c r="C338" s="96"/>
      <c r="D338" s="96"/>
      <c r="E338" s="96"/>
      <c r="F338" s="96"/>
      <c r="G338" s="96"/>
      <c r="H338" s="96"/>
      <c r="I338" s="59"/>
    </row>
    <row r="339" spans="1:12">
      <c r="A339" s="59"/>
      <c r="B339" s="97"/>
      <c r="C339" s="97"/>
      <c r="D339" s="97"/>
      <c r="E339" s="97"/>
      <c r="F339" s="97"/>
      <c r="G339" s="97"/>
      <c r="H339" s="97"/>
      <c r="I339" s="59"/>
    </row>
    <row r="340" spans="1:12" ht="7.5" customHeight="1">
      <c r="A340" s="59"/>
      <c r="B340" s="59"/>
      <c r="C340" s="59"/>
      <c r="D340" s="59"/>
      <c r="E340" s="59"/>
      <c r="F340" s="59"/>
      <c r="G340" s="59"/>
      <c r="H340" s="59"/>
      <c r="I340" s="59"/>
    </row>
    <row r="341" spans="1:12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57">
        <f>DATE(L299,L300+1,1)</f>
        <v>45962</v>
      </c>
      <c r="L341" s="54">
        <f>YEAR(K341)</f>
        <v>2025</v>
      </c>
    </row>
    <row r="342" spans="1:12">
      <c r="A342" s="59"/>
      <c r="B342" s="98"/>
      <c r="C342" s="98"/>
      <c r="D342" s="98"/>
      <c r="E342" s="98"/>
      <c r="F342" s="98"/>
      <c r="G342" s="98"/>
      <c r="H342" s="98"/>
      <c r="I342" s="59"/>
      <c r="L342" s="54">
        <f>MONTH(K341)</f>
        <v>11</v>
      </c>
    </row>
    <row r="343" spans="1:12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2" ht="7.5" customHeight="1" thickBot="1">
      <c r="A344" s="59"/>
      <c r="B344" s="60"/>
      <c r="C344" s="60"/>
      <c r="D344" s="60"/>
      <c r="E344" s="60"/>
      <c r="F344" s="60"/>
      <c r="G344" s="60"/>
      <c r="H344" s="60"/>
      <c r="I344" s="59"/>
    </row>
    <row r="345" spans="1:12" ht="15" thickTop="1" thickBot="1">
      <c r="A345" s="59"/>
      <c r="B345" s="61"/>
      <c r="C345" s="59"/>
      <c r="D345" s="59"/>
      <c r="E345" s="59"/>
      <c r="F345" s="59"/>
      <c r="G345" s="99" t="str">
        <f>$B$1</f>
        <v>地区２２</v>
      </c>
      <c r="H345" s="100"/>
      <c r="I345" s="59"/>
    </row>
    <row r="346" spans="1:12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74"/>
      <c r="L346" s="75"/>
    </row>
    <row r="347" spans="1:12" ht="15.75" customHeight="1" thickTop="1">
      <c r="A347" s="103">
        <f>K341</f>
        <v>45962</v>
      </c>
      <c r="B347" s="103"/>
      <c r="C347" s="104">
        <f>L341</f>
        <v>2025</v>
      </c>
      <c r="D347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347" s="106"/>
      <c r="F347" s="106"/>
      <c r="G347" s="106"/>
      <c r="H347" s="107"/>
      <c r="I347" s="59"/>
      <c r="K347" s="76"/>
      <c r="L347" s="77"/>
    </row>
    <row r="348" spans="1:12" ht="15.75" customHeight="1">
      <c r="A348" s="103"/>
      <c r="B348" s="103"/>
      <c r="C348" s="104"/>
      <c r="D348" s="108"/>
      <c r="E348" s="109"/>
      <c r="F348" s="109"/>
      <c r="G348" s="109"/>
      <c r="H348" s="110"/>
      <c r="I348" s="59"/>
    </row>
    <row r="349" spans="1:12" ht="15.75" customHeight="1">
      <c r="A349" s="59"/>
      <c r="B349" s="114" t="str">
        <f>DBCS(L342)</f>
        <v>１１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2" ht="15.7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2" ht="15.7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62"/>
    </row>
    <row r="352" spans="1:12" ht="15.7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65" t="s">
        <v>25</v>
      </c>
      <c r="L354" s="65" t="s">
        <v>1</v>
      </c>
      <c r="M354" s="65" t="s">
        <v>2</v>
      </c>
      <c r="N354" s="65" t="s">
        <v>3</v>
      </c>
      <c r="O354" s="65" t="s">
        <v>4</v>
      </c>
      <c r="P354" s="65" t="s">
        <v>5</v>
      </c>
      <c r="Q354" s="65" t="s">
        <v>6</v>
      </c>
    </row>
    <row r="355" spans="1:17" s="70" customFormat="1" ht="33.75" customHeight="1">
      <c r="A355" s="66"/>
      <c r="B355" s="67" t="str">
        <f>IF(A347-(WEEKDAY(A347)-1)&lt;K341,"",A347-(WEEKDAY(A347)-1))</f>
        <v/>
      </c>
      <c r="C355" s="67" t="str">
        <f>IF(A347-(WEEKDAY(A347)-2)&lt;K341,"",A347-(WEEKDAY(A347)-2))</f>
        <v/>
      </c>
      <c r="D355" s="67" t="str">
        <f>IF(A347-(WEEKDAY(A347)-3)&lt;K341,"",A347-(WEEKDAY(A347)-3))</f>
        <v/>
      </c>
      <c r="E355" s="67" t="str">
        <f>IF(A347-(WEEKDAY(A347)-4)&lt;K341,"",A347-(WEEKDAY(A347)-4))</f>
        <v/>
      </c>
      <c r="F355" s="67" t="str">
        <f>IF(A347-(WEEKDAY(A347)-5)&lt;K341,"",A347-(WEEKDAY(A347)-5))</f>
        <v/>
      </c>
      <c r="G355" s="67" t="str">
        <f>IF(A347-(WEEKDAY(A347)-6)&lt;K341,"",A347-(WEEKDAY(A347)-6))</f>
        <v/>
      </c>
      <c r="H355" s="67">
        <f>IF(A347-(WEEKDAY(A347)-7)&lt;K341,"",A347-(WEEKDAY(A347)-7))</f>
        <v>45962</v>
      </c>
      <c r="I355" s="66"/>
      <c r="J355" s="68"/>
      <c r="K355" s="69" t="str">
        <f>IFERROR(IF(MOD(DAY(B355),7)=0,QUOTIENT(DAY(B355),7),QUOTIENT(DAY(B355),7)+1),"")</f>
        <v/>
      </c>
      <c r="L355" s="69" t="str">
        <f t="shared" ref="L355" si="552">IFERROR(IF(MOD(DAY(C355),7)=0,QUOTIENT(DAY(C355),7),QUOTIENT(DAY(C355),7)+1),"")</f>
        <v/>
      </c>
      <c r="M355" s="69" t="str">
        <f t="shared" ref="M355" si="553">IFERROR(IF(MOD(DAY(D355),7)=0,QUOTIENT(DAY(D355),7),QUOTIENT(DAY(D355),7)+1),"")</f>
        <v/>
      </c>
      <c r="N355" s="69" t="str">
        <f t="shared" ref="N355" si="554">IFERROR(IF(MOD(DAY(E355),7)=0,QUOTIENT(DAY(E355),7),QUOTIENT(DAY(E355),7)+1),"")</f>
        <v/>
      </c>
      <c r="O355" s="69" t="str">
        <f t="shared" ref="O355" si="555">IFERROR(IF(MOD(DAY(F355),7)=0,QUOTIENT(DAY(F355),7),QUOTIENT(DAY(F355),7)+1),"")</f>
        <v/>
      </c>
      <c r="P355" s="69" t="str">
        <f t="shared" ref="P355" si="556">IFERROR(IF(MOD(DAY(G355),7)=0,QUOTIENT(DAY(G355),7),QUOTIENT(DAY(G355),7)+1),"")</f>
        <v/>
      </c>
      <c r="Q355" s="69">
        <f t="shared" ref="Q355" si="557">IFERROR(IF(MOD(DAY(H355),7)=0,QUOTIENT(DAY(H355),7),QUOTIENT(DAY(H355),7)+1),"")</f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" si="558">L356</f>
        <v/>
      </c>
      <c r="D356" s="71" t="str">
        <f t="shared" ref="D356" si="559">M356</f>
        <v/>
      </c>
      <c r="E356" s="71" t="str">
        <f t="shared" ref="E356" si="560">N356</f>
        <v/>
      </c>
      <c r="F356" s="71" t="str">
        <f t="shared" ref="F356" si="561">O356</f>
        <v/>
      </c>
      <c r="G356" s="71" t="str">
        <f t="shared" ref="G356" si="562">P356</f>
        <v/>
      </c>
      <c r="H356" s="71" t="str">
        <f t="shared" ref="H356" si="563">Q356</f>
        <v>燃</v>
      </c>
      <c r="I356" s="59"/>
      <c r="J356" s="72"/>
      <c r="K356" s="73" t="str">
        <f>IF(B355="","",
IF(IFERROR(INDEX($C$1:$H$2,1,MATCH(1,$C$2:$H$2,0)), "")=$G$1,
    IFERROR( IF(WEEKDAY(B355,1)=$H$2, IF(K355=$G$3,$G$1,""),""),""),
  IFERROR(INDEX($C$1:$H$2,1,MATCH(1,$C$2:$H$2,0)),"")
))</f>
        <v/>
      </c>
      <c r="L356" s="73" t="str">
        <f>IF(C355="","",
IF(IFERROR(INDEX($C$1:$H$2,1,MATCH(2,$C$2:$H$2,0)),"")=$G$1,
IFERROR(IF(WEEKDAY(C355,1)=$H$2,IF(L355=$G$3,$G$1,""),""),""),
IFERROR(INDEX($C$1:$H$2,1,MATCH(2,$C$2:$H$2,0)),"")
))</f>
        <v/>
      </c>
      <c r="M356" s="73" t="str">
        <f>IF(D355="","",
IF(IFERROR(INDEX($C$1:$H$2,1,MATCH(3,$C$2:$H$2,0)),"")=$G$1,
IFERROR(IF(WEEKDAY(D355,1)=$H$2,IF(M355=$G$3,$G$1,""),""),""),
IFERROR(INDEX($C$1:$H$2,1,MATCH(3,$C$2:$H$2,0)),"")
))</f>
        <v/>
      </c>
      <c r="N356" s="73" t="str">
        <f>IF(E355="","",
IF(IFERROR(INDEX($C$1:$H$2,1,MATCH(4,$C$2:$H$2,0)),"")=$G$1,
IFERROR(IF(WEEKDAY(E355,1)=$H$2,IF(N355=$G$3,$G$1,""),""),""),
IFERROR(INDEX($C$1:$H$2,1,MATCH(4,$C$2:$H$2,0)),"")
))</f>
        <v/>
      </c>
      <c r="O356" s="73" t="str">
        <f>IF(F355="","",
IF(IFERROR(INDEX($C$1:$H$2,1,MATCH(5,$C$2:$H$2,0)),"")=$G$1,
IFERROR(IF(WEEKDAY(F355,1)=$H$2,IF(O355=$G$3,$G$1,""),""),""),
IFERROR(INDEX($C$1:$H$2,1,MATCH(5,$C$2:$H$2,0)),"")
))</f>
        <v/>
      </c>
      <c r="P356" s="73" t="str">
        <f>IF(G355="","",
IF(IFERROR(INDEX($C$1:$H$2,1,MATCH(6,$C$2:$H$2,0)),"")=$G$1,
IFERROR(IF(WEEKDAY(G355,1)=$H$2,IF(P355=$G$3,$G$1,""),""),""),
IFERROR(INDEX($C$1:$H$2,1,MATCH(6,$C$2:$H$2,0)),"")
))</f>
        <v/>
      </c>
      <c r="Q356" s="73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45963</v>
      </c>
      <c r="C357" s="67">
        <f>B357+1</f>
        <v>45964</v>
      </c>
      <c r="D357" s="67">
        <f t="shared" ref="D357" si="564">C357+1</f>
        <v>45965</v>
      </c>
      <c r="E357" s="67">
        <f t="shared" ref="E357" si="565">D357+1</f>
        <v>45966</v>
      </c>
      <c r="F357" s="67">
        <f t="shared" ref="F357" si="566">E357+1</f>
        <v>45967</v>
      </c>
      <c r="G357" s="67">
        <f t="shared" ref="G357" si="567">F357+1</f>
        <v>45968</v>
      </c>
      <c r="H357" s="67">
        <f t="shared" ref="H357" si="568">G357+1</f>
        <v>45969</v>
      </c>
      <c r="I357" s="59"/>
      <c r="J357" s="72"/>
      <c r="K357" s="69">
        <f t="shared" ref="K357" si="569">IFERROR(IF(MOD(DAY(B357),7)=0,QUOTIENT(DAY(B357),7),QUOTIENT(DAY(B357),7)+1),"")</f>
        <v>1</v>
      </c>
      <c r="L357" s="69">
        <f t="shared" ref="L357" si="570">IFERROR(IF(MOD(DAY(C357),7)=0,QUOTIENT(DAY(C357),7),QUOTIENT(DAY(C357),7)+1),"")</f>
        <v>1</v>
      </c>
      <c r="M357" s="69">
        <f t="shared" ref="M357" si="571">IFERROR(IF(MOD(DAY(D357),7)=0,QUOTIENT(DAY(D357),7),QUOTIENT(DAY(D357),7)+1),"")</f>
        <v>1</v>
      </c>
      <c r="N357" s="69">
        <f t="shared" ref="N357" si="572">IFERROR(IF(MOD(DAY(E357),7)=0,QUOTIENT(DAY(E357),7),QUOTIENT(DAY(E357),7)+1),"")</f>
        <v>1</v>
      </c>
      <c r="O357" s="69">
        <f t="shared" ref="O357" si="573">IFERROR(IF(MOD(DAY(F357),7)=0,QUOTIENT(DAY(F357),7),QUOTIENT(DAY(F357),7)+1),"")</f>
        <v>1</v>
      </c>
      <c r="P357" s="69">
        <f t="shared" ref="P357" si="574">IFERROR(IF(MOD(DAY(G357),7)=0,QUOTIENT(DAY(G357),7),QUOTIENT(DAY(G357),7)+1),"")</f>
        <v>1</v>
      </c>
      <c r="Q357" s="69">
        <f t="shared" ref="Q357" si="575">IFERROR(IF(MOD(DAY(H357),7)=0,QUOTIENT(DAY(H357),7),QUOTIENT(DAY(H357),7)+1),"")</f>
        <v>2</v>
      </c>
    </row>
    <row r="358" spans="1:17" ht="33.75" customHeight="1" thickBot="1">
      <c r="A358" s="59"/>
      <c r="B358" s="71" t="str">
        <f t="shared" ref="B358" si="576">K358</f>
        <v/>
      </c>
      <c r="C358" s="71" t="str">
        <f t="shared" ref="C358" si="577">L358</f>
        <v>紙・衣</v>
      </c>
      <c r="D358" s="71" t="str">
        <f t="shared" ref="D358" si="578">M358</f>
        <v/>
      </c>
      <c r="E358" s="71" t="str">
        <f t="shared" ref="E358" si="579">N358</f>
        <v>燃</v>
      </c>
      <c r="F358" s="71" t="str">
        <f t="shared" ref="F358" si="580">O358</f>
        <v>び</v>
      </c>
      <c r="G358" s="71" t="str">
        <f t="shared" ref="G358" si="581">P358</f>
        <v/>
      </c>
      <c r="H358" s="71" t="str">
        <f t="shared" ref="H358" si="582">Q358</f>
        <v>燃</v>
      </c>
      <c r="I358" s="59"/>
      <c r="J358" s="72"/>
      <c r="K358" s="73" t="str">
        <f>IF(B357="","",
IF(IFERROR(INDEX($C$1:$H$2,1,MATCH(1,$C$2:$H$2,0)), "")=$G$1,
    IFERROR( IF(WEEKDAY(B357,1)=$H$2, IF(K357=$G$3,$G$1,""),""),""),
  IFERROR(INDEX($C$1:$H$2,1,MATCH(1,$C$2:$H$2,0)),"")
))</f>
        <v/>
      </c>
      <c r="L358" s="73" t="str">
        <f>IF(C357="","",
IF(IFERROR(INDEX($C$1:$H$2,1,MATCH(2,$C$2:$H$2,0)),"")=$G$1,
IFERROR(IF(WEEKDAY(C357,1)=$H$2,IF(L357=$G$3,$G$1,""),""),""),
IFERROR(INDEX($C$1:$H$2,1,MATCH(2,$C$2:$H$2,0)),"")
))</f>
        <v>紙・衣</v>
      </c>
      <c r="M358" s="73" t="str">
        <f>IF(D357="","",
IF(IFERROR(INDEX($C$1:$H$2,1,MATCH(3,$C$2:$H$2,0)),"")=$G$1,
IFERROR(IF(WEEKDAY(D357,1)=$H$2,IF(M357=$G$3,$G$1,""),""),""),
IFERROR(INDEX($C$1:$H$2,1,MATCH(3,$C$2:$H$2,0)),"")
))</f>
        <v/>
      </c>
      <c r="N358" s="73" t="str">
        <f>IF(E357="","",
IF(IFERROR(INDEX($C$1:$H$2,1,MATCH(4,$C$2:$H$2,0)),"")=$G$1,
IFERROR(IF(WEEKDAY(E357,1)=$H$2,IF(N357=$G$3,$G$1,""),""),""),
IFERROR(INDEX($C$1:$H$2,1,MATCH(4,$C$2:$H$2,0)),"")
))</f>
        <v>燃</v>
      </c>
      <c r="O358" s="73" t="str">
        <f>IF(F357="","",
IF(IFERROR(INDEX($C$1:$H$2,1,MATCH(5,$C$2:$H$2,0)),"")=$G$1,
IFERROR(IF(WEEKDAY(F357,1)=$H$2,IF(O357=$G$3,$G$1,""),""),""),
IFERROR(INDEX($C$1:$H$2,1,MATCH(5,$C$2:$H$2,0)),"")
))</f>
        <v>び</v>
      </c>
      <c r="P358" s="73" t="str">
        <f>IF(G357="","",
IF(IFERROR(INDEX($C$1:$H$2,1,MATCH(6,$C$2:$H$2,0)),"")=$G$1,
IFERROR(IF(WEEKDAY(G357,1)=$H$2,IF(P357=$G$3,$G$1,""),""),""),
IFERROR(INDEX($C$1:$H$2,1,MATCH(6,$C$2:$H$2,0)),"")
))</f>
        <v/>
      </c>
      <c r="Q358" s="73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45970</v>
      </c>
      <c r="C359" s="67">
        <f t="shared" ref="C359:H359" si="583">C357+7</f>
        <v>45971</v>
      </c>
      <c r="D359" s="67">
        <f t="shared" si="583"/>
        <v>45972</v>
      </c>
      <c r="E359" s="67">
        <f t="shared" si="583"/>
        <v>45973</v>
      </c>
      <c r="F359" s="67">
        <f t="shared" si="583"/>
        <v>45974</v>
      </c>
      <c r="G359" s="67">
        <f t="shared" si="583"/>
        <v>45975</v>
      </c>
      <c r="H359" s="67">
        <f t="shared" si="583"/>
        <v>45976</v>
      </c>
      <c r="I359" s="59"/>
      <c r="K359" s="69">
        <f t="shared" ref="K359" si="584">IFERROR(IF(MOD(DAY(B359),7)=0,QUOTIENT(DAY(B359),7),QUOTIENT(DAY(B359),7)+1),"")</f>
        <v>2</v>
      </c>
      <c r="L359" s="69">
        <f t="shared" ref="L359" si="585">IFERROR(IF(MOD(DAY(C359),7)=0,QUOTIENT(DAY(C359),7),QUOTIENT(DAY(C359),7)+1),"")</f>
        <v>2</v>
      </c>
      <c r="M359" s="69">
        <f t="shared" ref="M359" si="586">IFERROR(IF(MOD(DAY(D359),7)=0,QUOTIENT(DAY(D359),7),QUOTIENT(DAY(D359),7)+1),"")</f>
        <v>2</v>
      </c>
      <c r="N359" s="69">
        <f t="shared" ref="N359" si="587">IFERROR(IF(MOD(DAY(E359),7)=0,QUOTIENT(DAY(E359),7),QUOTIENT(DAY(E359),7)+1),"")</f>
        <v>2</v>
      </c>
      <c r="O359" s="69">
        <f t="shared" ref="O359" si="588">IFERROR(IF(MOD(DAY(F359),7)=0,QUOTIENT(DAY(F359),7),QUOTIENT(DAY(F359),7)+1),"")</f>
        <v>2</v>
      </c>
      <c r="P359" s="69">
        <f t="shared" ref="P359" si="589">IFERROR(IF(MOD(DAY(G359),7)=0,QUOTIENT(DAY(G359),7),QUOTIENT(DAY(G359),7)+1),"")</f>
        <v>2</v>
      </c>
      <c r="Q359" s="69">
        <f t="shared" ref="Q359" si="590">IFERROR(IF(MOD(DAY(H359),7)=0,QUOTIENT(DAY(H359),7),QUOTIENT(DAY(H359),7)+1),"")</f>
        <v>3</v>
      </c>
    </row>
    <row r="360" spans="1:17" ht="33.75" customHeight="1" thickBot="1">
      <c r="A360" s="59"/>
      <c r="B360" s="71" t="str">
        <f t="shared" ref="B360" si="591">K360</f>
        <v/>
      </c>
      <c r="C360" s="71" t="str">
        <f t="shared" ref="C360" si="592">L360</f>
        <v>紙・衣</v>
      </c>
      <c r="D360" s="71" t="str">
        <f t="shared" ref="D360" si="593">M360</f>
        <v>小・危</v>
      </c>
      <c r="E360" s="71" t="str">
        <f t="shared" ref="E360" si="594">N360</f>
        <v>燃</v>
      </c>
      <c r="F360" s="71" t="str">
        <f t="shared" ref="F360" si="595">O360</f>
        <v>び</v>
      </c>
      <c r="G360" s="71" t="str">
        <f t="shared" ref="G360" si="596">P360</f>
        <v/>
      </c>
      <c r="H360" s="71" t="str">
        <f t="shared" ref="H360" si="597">Q360</f>
        <v>燃</v>
      </c>
      <c r="I360" s="59"/>
      <c r="K360" s="73" t="str">
        <f>IF(B359="","",
IF(IFERROR(INDEX($C$1:$H$2,1,MATCH(1,$C$2:$H$2,0)), "")=$G$1,
    IFERROR( IF(WEEKDAY(B359,1)=$H$2, IF(K359=$G$3,$G$1,""),""),""),
  IFERROR(INDEX($C$1:$H$2,1,MATCH(1,$C$2:$H$2,0)),"")
))</f>
        <v/>
      </c>
      <c r="L360" s="73" t="str">
        <f>IF(C359="","",
IF(IFERROR(INDEX($C$1:$H$2,1,MATCH(2,$C$2:$H$2,0)),"")=$G$1,
IFERROR(IF(WEEKDAY(C359,1)=$H$2,IF(L359=$G$3,$G$1,""),""),""),
IFERROR(INDEX($C$1:$H$2,1,MATCH(2,$C$2:$H$2,0)),"")
))</f>
        <v>紙・衣</v>
      </c>
      <c r="M360" s="73" t="str">
        <f>IF(D359="","",
IF(IFERROR(INDEX($C$1:$H$2,1,MATCH(3,$C$2:$H$2,0)),"")=$G$1,
IFERROR(IF(WEEKDAY(D359,1)=$H$2,IF(M359=$G$3,$G$1,""),""),""),
IFERROR(INDEX($C$1:$H$2,1,MATCH(3,$C$2:$H$2,0)),"")
))</f>
        <v>小・危</v>
      </c>
      <c r="N360" s="73" t="str">
        <f>IF(E359="","",
IF(IFERROR(INDEX($C$1:$H$2,1,MATCH(4,$C$2:$H$2,0)),"")=$G$1,
IFERROR(IF(WEEKDAY(E359,1)=$H$2,IF(N359=$G$3,$G$1,""),""),""),
IFERROR(INDEX($C$1:$H$2,1,MATCH(4,$C$2:$H$2,0)),"")
))</f>
        <v>燃</v>
      </c>
      <c r="O360" s="73" t="str">
        <f>IF(F359="","",
IF(IFERROR(INDEX($C$1:$H$2,1,MATCH(5,$C$2:$H$2,0)),"")=$G$1,
IFERROR(IF(WEEKDAY(F359,1)=$H$2,IF(O359=$G$3,$G$1,""),""),""),
IFERROR(INDEX($C$1:$H$2,1,MATCH(5,$C$2:$H$2,0)),"")
))</f>
        <v>び</v>
      </c>
      <c r="P360" s="73" t="str">
        <f>IF(G359="","",
IF(IFERROR(INDEX($C$1:$H$2,1,MATCH(6,$C$2:$H$2,0)),"")=$G$1,
IFERROR(IF(WEEKDAY(G359,1)=$H$2,IF(P359=$G$3,$G$1,""),""),""),
IFERROR(INDEX($C$1:$H$2,1,MATCH(6,$C$2:$H$2,0)),"")
))</f>
        <v/>
      </c>
      <c r="Q360" s="73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45977</v>
      </c>
      <c r="C361" s="67">
        <f t="shared" ref="C361:H361" si="598">C359+7</f>
        <v>45978</v>
      </c>
      <c r="D361" s="67">
        <f t="shared" si="598"/>
        <v>45979</v>
      </c>
      <c r="E361" s="67">
        <f t="shared" si="598"/>
        <v>45980</v>
      </c>
      <c r="F361" s="67">
        <f t="shared" si="598"/>
        <v>45981</v>
      </c>
      <c r="G361" s="67">
        <f t="shared" si="598"/>
        <v>45982</v>
      </c>
      <c r="H361" s="67">
        <f t="shared" si="598"/>
        <v>45983</v>
      </c>
      <c r="I361" s="59"/>
      <c r="K361" s="69">
        <f t="shared" ref="K361" si="599">IFERROR(IF(MOD(DAY(B361),7)=0,QUOTIENT(DAY(B361),7),QUOTIENT(DAY(B361),7)+1),"")</f>
        <v>3</v>
      </c>
      <c r="L361" s="69">
        <f t="shared" ref="L361" si="600">IFERROR(IF(MOD(DAY(C361),7)=0,QUOTIENT(DAY(C361),7),QUOTIENT(DAY(C361),7)+1),"")</f>
        <v>3</v>
      </c>
      <c r="M361" s="69">
        <f t="shared" ref="M361" si="601">IFERROR(IF(MOD(DAY(D361),7)=0,QUOTIENT(DAY(D361),7),QUOTIENT(DAY(D361),7)+1),"")</f>
        <v>3</v>
      </c>
      <c r="N361" s="69">
        <f t="shared" ref="N361" si="602">IFERROR(IF(MOD(DAY(E361),7)=0,QUOTIENT(DAY(E361),7),QUOTIENT(DAY(E361),7)+1),"")</f>
        <v>3</v>
      </c>
      <c r="O361" s="69">
        <f t="shared" ref="O361" si="603">IFERROR(IF(MOD(DAY(F361),7)=0,QUOTIENT(DAY(F361),7),QUOTIENT(DAY(F361),7)+1),"")</f>
        <v>3</v>
      </c>
      <c r="P361" s="69">
        <f t="shared" ref="P361" si="604">IFERROR(IF(MOD(DAY(G361),7)=0,QUOTIENT(DAY(G361),7),QUOTIENT(DAY(G361),7)+1),"")</f>
        <v>3</v>
      </c>
      <c r="Q361" s="69">
        <f t="shared" ref="Q361" si="605">IFERROR(IF(MOD(DAY(H361),7)=0,QUOTIENT(DAY(H361),7),QUOTIENT(DAY(H361),7)+1),"")</f>
        <v>4</v>
      </c>
    </row>
    <row r="362" spans="1:17" ht="33.75" customHeight="1" thickBot="1">
      <c r="A362" s="59"/>
      <c r="B362" s="71"/>
      <c r="C362" s="71" t="str">
        <f t="shared" ref="C362:H362" si="606">L362</f>
        <v>紙・衣</v>
      </c>
      <c r="D362" s="71" t="str">
        <f t="shared" si="606"/>
        <v/>
      </c>
      <c r="E362" s="71" t="str">
        <f t="shared" si="606"/>
        <v>燃</v>
      </c>
      <c r="F362" s="71" t="str">
        <f t="shared" si="606"/>
        <v>び</v>
      </c>
      <c r="G362" s="71" t="str">
        <f t="shared" si="606"/>
        <v/>
      </c>
      <c r="H362" s="71" t="str">
        <f t="shared" si="606"/>
        <v>燃</v>
      </c>
      <c r="I362" s="59"/>
      <c r="K362" s="73" t="str">
        <f>IF(B361="","",
IF(IFERROR(INDEX($C$1:$H$2,1,MATCH(1,$C$2:$H$2,0)), "")=$G$1,
    IFERROR( IF(WEEKDAY(B361,1)=$H$2, IF(K361=$G$3,$G$1,""),""),""),
  IFERROR(INDEX($C$1:$H$2,1,MATCH(1,$C$2:$H$2,0)),"")
))</f>
        <v/>
      </c>
      <c r="L362" s="73" t="str">
        <f>IF(C361="","",
IF(IFERROR(INDEX($C$1:$H$2,1,MATCH(2,$C$2:$H$2,0)),"")=$G$1,
IFERROR(IF(WEEKDAY(C361,1)=$H$2,IF(L361=$G$3,$G$1,""),""),""),
IFERROR(INDEX($C$1:$H$2,1,MATCH(2,$C$2:$H$2,0)),"")
))</f>
        <v>紙・衣</v>
      </c>
      <c r="M362" s="73" t="str">
        <f>IF(D361="","",
IF(IFERROR(INDEX($C$1:$H$2,1,MATCH(3,$C$2:$H$2,0)),"")=$G$1,
IFERROR(IF(WEEKDAY(D361,1)=$H$2,IF(M361=$G$3,$G$1,""),""),""),
IFERROR(INDEX($C$1:$H$2,1,MATCH(3,$C$2:$H$2,0)),"")
))</f>
        <v/>
      </c>
      <c r="N362" s="73" t="str">
        <f>IF(E361="","",
IF(IFERROR(INDEX($C$1:$H$2,1,MATCH(4,$C$2:$H$2,0)),"")=$G$1,
IFERROR(IF(WEEKDAY(E361,1)=$H$2,IF(N361=$G$3,$G$1,""),""),""),
IFERROR(INDEX($C$1:$H$2,1,MATCH(4,$C$2:$H$2,0)),"")
))</f>
        <v>燃</v>
      </c>
      <c r="O362" s="73" t="str">
        <f>IF(F361="","",
IF(IFERROR(INDEX($C$1:$H$2,1,MATCH(5,$C$2:$H$2,0)),"")=$G$1,
IFERROR(IF(WEEKDAY(F361,1)=$H$2,IF(O361=$G$3,$G$1,""),""),""),
IFERROR(INDEX($C$1:$H$2,1,MATCH(5,$C$2:$H$2,0)),"")
))</f>
        <v>び</v>
      </c>
      <c r="P362" s="73" t="str">
        <f>IF(G361="","",
IF(IFERROR(INDEX($C$1:$H$2,1,MATCH(6,$C$2:$H$2,0)),"")=$G$1,
IFERROR(IF(WEEKDAY(G361,1)=$H$2,IF(P361=$G$3,$G$1,""),""),""),
IFERROR(INDEX($C$1:$H$2,1,MATCH(6,$C$2:$H$2,0)),"")
))</f>
        <v/>
      </c>
      <c r="Q362" s="73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45984</v>
      </c>
      <c r="C363" s="67">
        <f>IFERROR(IF(C361+7&lt;DATE(L341,L342+1,1),C361+7,""),"")</f>
        <v>45985</v>
      </c>
      <c r="D363" s="67">
        <f>IFERROR(IF(D361+7&lt;DATE(L341,L342+1,1),D361+7,""),"")</f>
        <v>45986</v>
      </c>
      <c r="E363" s="67">
        <f>IFERROR(IF(E361+7&lt;DATE(L341,L342+1,1),E361+7,""),"")</f>
        <v>45987</v>
      </c>
      <c r="F363" s="67">
        <f>IFERROR(IF(F361+7&lt;DATE(L341,L342+1,1),F361+7,""),"")</f>
        <v>45988</v>
      </c>
      <c r="G363" s="67">
        <f>IFERROR(IF(G361+7&lt;DATE(L341,L342+1,1),G361+7,""),"")</f>
        <v>45989</v>
      </c>
      <c r="H363" s="67">
        <f>IFERROR(IF(H361+7&lt;DATE(L341,L342+1,1),H361+7,""),"")</f>
        <v>45990</v>
      </c>
      <c r="I363" s="59"/>
      <c r="K363" s="69">
        <f>IFERROR(IF(MOD(DAY(B363),7)=0,QUOTIENT(DAY(B363),7),QUOTIENT(DAY(B363),7)+1),"")</f>
        <v>4</v>
      </c>
      <c r="L363" s="69">
        <f>IFERROR(IF(MOD(DAY(C363),7)=0,QUOTIENT(DAY(C363),7),QUOTIENT(DAY(C363),7)+1),"")</f>
        <v>4</v>
      </c>
      <c r="M363" s="69">
        <f t="shared" ref="M363" si="607">IFERROR(IF(MOD(DAY(D363),7)=0,QUOTIENT(DAY(D363),7),QUOTIENT(DAY(D363),7)+1),"")</f>
        <v>4</v>
      </c>
      <c r="N363" s="69">
        <f t="shared" ref="N363" si="608">IFERROR(IF(MOD(DAY(E363),7)=0,QUOTIENT(DAY(E363),7),QUOTIENT(DAY(E363),7)+1),"")</f>
        <v>4</v>
      </c>
      <c r="O363" s="69">
        <f t="shared" ref="O363" si="609">IFERROR(IF(MOD(DAY(F363),7)=0,QUOTIENT(DAY(F363),7),QUOTIENT(DAY(F363),7)+1),"")</f>
        <v>4</v>
      </c>
      <c r="P363" s="69">
        <f t="shared" ref="P363" si="610">IFERROR(IF(MOD(DAY(G363),7)=0,QUOTIENT(DAY(G363),7),QUOTIENT(DAY(G363),7)+1),"")</f>
        <v>4</v>
      </c>
      <c r="Q363" s="69">
        <f t="shared" ref="Q363" si="611">IFERROR(IF(MOD(DAY(H363),7)=0,QUOTIENT(DAY(H363),7),QUOTIENT(DAY(H363),7)+1),"")</f>
        <v>5</v>
      </c>
    </row>
    <row r="364" spans="1:17" ht="33.75" customHeight="1" thickBot="1">
      <c r="A364" s="59"/>
      <c r="B364" s="71"/>
      <c r="C364" s="71" t="str">
        <f t="shared" ref="C364:H364" si="612">L364</f>
        <v>紙・衣</v>
      </c>
      <c r="D364" s="71" t="str">
        <f t="shared" si="612"/>
        <v/>
      </c>
      <c r="E364" s="71" t="str">
        <f t="shared" si="612"/>
        <v>燃</v>
      </c>
      <c r="F364" s="71" t="str">
        <f t="shared" si="612"/>
        <v>び</v>
      </c>
      <c r="G364" s="71" t="str">
        <f t="shared" si="612"/>
        <v/>
      </c>
      <c r="H364" s="71" t="str">
        <f t="shared" si="612"/>
        <v>燃</v>
      </c>
      <c r="I364" s="59"/>
      <c r="K364" s="73" t="str">
        <f>IF(B363="","",
IF(IFERROR(INDEX($C$1:$H$2,1,MATCH(1,$C$2:$H$2,0)), "")=$G$1,
    IFERROR( IF(WEEKDAY(B363,1)=$H$2, IF(K363=$G$3,$G$1,""),""),""),
  IFERROR(INDEX($C$1:$H$2,1,MATCH(1,$C$2:$H$2,0)),"")
))</f>
        <v/>
      </c>
      <c r="L364" s="73" t="str">
        <f>IF(C363="","",
IF(IFERROR(INDEX($C$1:$H$2,1,MATCH(2,$C$2:$H$2,0)),"")=$G$1,
IFERROR(IF(WEEKDAY(C363,1)=$H$2,IF(L363=$G$3,$G$1,""),""),""),
IFERROR(INDEX($C$1:$H$2,1,MATCH(2,$C$2:$H$2,0)),"")
))</f>
        <v>紙・衣</v>
      </c>
      <c r="M364" s="73" t="str">
        <f>IF(D363="","",
IF(IFERROR(INDEX($C$1:$H$2,1,MATCH(3,$C$2:$H$2,0)),"")=$G$1,
IFERROR(IF(WEEKDAY(D363,1)=$H$2,IF(M363=$G$3,$G$1,""),""),""),
IFERROR(INDEX($C$1:$H$2,1,MATCH(3,$C$2:$H$2,0)),"")
))</f>
        <v/>
      </c>
      <c r="N364" s="73" t="str">
        <f>IF(E363="","",
IF(IFERROR(INDEX($C$1:$H$2,1,MATCH(4,$C$2:$H$2,0)),"")=$G$1,
IFERROR(IF(WEEKDAY(E363,1)=$H$2,IF(N363=$G$3,$G$1,""),""),""),
IFERROR(INDEX($C$1:$H$2,1,MATCH(4,$C$2:$H$2,0)),"")
))</f>
        <v>燃</v>
      </c>
      <c r="O364" s="73" t="str">
        <f>IF(F363="","",
IF(IFERROR(INDEX($C$1:$H$2,1,MATCH(5,$C$2:$H$2,0)),"")=$G$1,
IFERROR(IF(WEEKDAY(F363,1)=$H$2,IF(O363=$G$3,$G$1,""),""),""),
IFERROR(INDEX($C$1:$H$2,1,MATCH(5,$C$2:$H$2,0)),"")
))</f>
        <v>び</v>
      </c>
      <c r="P364" s="73" t="str">
        <f>IF(G363="","",
IF(IFERROR(INDEX($C$1:$H$2,1,MATCH(6,$C$2:$H$2,0)),"")=$G$1,
IFERROR(IF(WEEKDAY(G363,1)=$H$2,IF(P363=$G$3,$G$1,""),""),""),
IFERROR(INDEX($C$1:$H$2,1,MATCH(6,$C$2:$H$2,0)),"")
))</f>
        <v/>
      </c>
      <c r="Q364" s="73" t="str">
        <f>IF(H363="","",
IF(IFERROR(INDEX($C$1:$H$2,1,MATCH(7,$C$2:$H$2,0)),"")=$G$1,
IFERROR(IF(WEEKDAY(H363,1)=$H$2,IF(Q363=$G$3,$G$1,""),""),""),
IFERROR(INDEX($C$1:$H$2,1,MATCH(7,$C$2:$H$2,0)),"")
))</f>
        <v>燃</v>
      </c>
    </row>
    <row r="365" spans="1:17" ht="33.75" customHeight="1">
      <c r="A365" s="59"/>
      <c r="B365" s="67">
        <f>IFERROR(IF(B363+7&lt;DATE(L341,L342+1,1),B363+7,""),"")</f>
        <v>45991</v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69">
        <f>IFERROR(IF(MOD(DAY(B365),7)=0,QUOTIENT(DAY(B365),7),QUOTIENT(DAY(B365),7)+1),"")</f>
        <v>5</v>
      </c>
      <c r="L365" s="69" t="str">
        <f>IFERROR(IF(MOD(DAY(C365),7)=0,QUOTIENT(DAY(C365),7),QUOTIENT(DAY(C365),7)+1),"")</f>
        <v/>
      </c>
      <c r="M365" s="69"/>
      <c r="N365" s="69"/>
      <c r="O365" s="69"/>
      <c r="P365" s="69"/>
      <c r="Q365" s="69"/>
    </row>
    <row r="366" spans="1:17" ht="33.75" customHeight="1" thickBot="1">
      <c r="A366" s="59"/>
      <c r="B366" s="71"/>
      <c r="C366" s="71" t="str">
        <f>L366</f>
        <v/>
      </c>
      <c r="D366" s="71"/>
      <c r="E366" s="71"/>
      <c r="F366" s="71"/>
      <c r="G366" s="71"/>
      <c r="H366" s="71"/>
      <c r="I366" s="59"/>
      <c r="K366" s="73" t="str">
        <f>IF(B365="","",
IF(IFERROR(INDEX($C$1:$H$2,1,MATCH(1,$C$2:$H$2,0)), "")=$G$1,
    IFERROR( IF(WEEKDAY(B365,1)=$H$2, IF(K365=$G$3,$G$1,""),""),""),
  IFERROR(INDEX($C$1:$H$2,1,MATCH(1,$C$2:$H$2,0)),"")
))</f>
        <v/>
      </c>
      <c r="L366" s="73" t="str">
        <f>IF(C365="","",
IF(IFERROR(INDEX($C$1:$H$2,1,MATCH(2,$C$2:$H$2,0)),"")=$G$1,
IFERROR(IF(WEEKDAY(C365,1)=$H$2,IF(L365=$G$3,$G$1,""),""),""),
IFERROR(INDEX($C$1:$H$2,1,MATCH(2,$C$2:$H$2,0)),"")
))</f>
        <v/>
      </c>
      <c r="M366" s="73"/>
      <c r="N366" s="73"/>
      <c r="O366" s="73"/>
      <c r="P366" s="73"/>
      <c r="Q366" s="73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ht="18">
      <c r="A379" s="59"/>
      <c r="B379" s="96" t="s">
        <v>105</v>
      </c>
      <c r="C379" s="96"/>
      <c r="D379" s="96"/>
      <c r="E379" s="96"/>
      <c r="F379" s="96"/>
      <c r="G379" s="96"/>
      <c r="H379" s="96"/>
      <c r="I379" s="59"/>
    </row>
    <row r="380" spans="1:12" ht="18">
      <c r="A380" s="59"/>
      <c r="B380" s="96" t="s">
        <v>108</v>
      </c>
      <c r="C380" s="96"/>
      <c r="D380" s="96"/>
      <c r="E380" s="96"/>
      <c r="F380" s="96"/>
      <c r="G380" s="96"/>
      <c r="H380" s="96"/>
      <c r="I380" s="59"/>
    </row>
    <row r="381" spans="1:12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57">
        <f>DATE(L341,L342+1,1)</f>
        <v>45992</v>
      </c>
      <c r="L383" s="54">
        <f>YEAR(K383)</f>
        <v>2025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54">
        <f>MONTH(K383)</f>
        <v>12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60"/>
      <c r="C386" s="60"/>
      <c r="D386" s="60"/>
      <c r="E386" s="60"/>
      <c r="F386" s="60"/>
      <c r="G386" s="60"/>
      <c r="H386" s="60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地区２２</v>
      </c>
      <c r="H387" s="100"/>
      <c r="I387" s="59"/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78"/>
      <c r="L388" s="55"/>
    </row>
    <row r="389" spans="1:17" ht="15.75" customHeight="1" thickTop="1">
      <c r="A389" s="103">
        <f>K383</f>
        <v>45992</v>
      </c>
      <c r="B389" s="103"/>
      <c r="C389" s="104">
        <f>L383</f>
        <v>2025</v>
      </c>
      <c r="D389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389" s="106"/>
      <c r="F389" s="106"/>
      <c r="G389" s="106"/>
      <c r="H389" s="107"/>
      <c r="I389" s="59"/>
    </row>
    <row r="390" spans="1:17" ht="15.75" customHeight="1">
      <c r="A390" s="103"/>
      <c r="B390" s="103"/>
      <c r="C390" s="104"/>
      <c r="D390" s="108"/>
      <c r="E390" s="109"/>
      <c r="F390" s="109"/>
      <c r="G390" s="109"/>
      <c r="H390" s="110"/>
      <c r="I390" s="59"/>
    </row>
    <row r="391" spans="1:17" ht="15.75" customHeight="1">
      <c r="A391" s="59"/>
      <c r="B391" s="114" t="str">
        <f>DBCS(L384)</f>
        <v>１２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5.7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5.7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62"/>
    </row>
    <row r="394" spans="1:17" ht="15.7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65" t="s">
        <v>25</v>
      </c>
      <c r="L396" s="65" t="s">
        <v>1</v>
      </c>
      <c r="M396" s="65" t="s">
        <v>2</v>
      </c>
      <c r="N396" s="65" t="s">
        <v>3</v>
      </c>
      <c r="O396" s="65" t="s">
        <v>4</v>
      </c>
      <c r="P396" s="65" t="s">
        <v>5</v>
      </c>
      <c r="Q396" s="65" t="s">
        <v>6</v>
      </c>
    </row>
    <row r="397" spans="1:17" s="70" customFormat="1" ht="33.75" customHeight="1">
      <c r="A397" s="66"/>
      <c r="B397" s="67" t="str">
        <f>IF(A389-(WEEKDAY(A389)-1)&lt;K383,"",A389-(WEEKDAY(A389)-1))</f>
        <v/>
      </c>
      <c r="C397" s="67">
        <f>IF(A389-(WEEKDAY(A389)-2)&lt;K383,"",A389-(WEEKDAY(A389)-2))</f>
        <v>45992</v>
      </c>
      <c r="D397" s="67">
        <f>IF(A389-(WEEKDAY(A389)-3)&lt;K383,"",A389-(WEEKDAY(A389)-3))</f>
        <v>45993</v>
      </c>
      <c r="E397" s="67">
        <f>IF(A389-(WEEKDAY(A389)-4)&lt;K383,"",A389-(WEEKDAY(A389)-4))</f>
        <v>45994</v>
      </c>
      <c r="F397" s="67">
        <f>IF(A389-(WEEKDAY(A389)-5)&lt;K383,"",A389-(WEEKDAY(A389)-5))</f>
        <v>45995</v>
      </c>
      <c r="G397" s="67">
        <f>IF(A389-(WEEKDAY(A389)-6)&lt;K383,"",A389-(WEEKDAY(A389)-6))</f>
        <v>45996</v>
      </c>
      <c r="H397" s="67">
        <f>IF(A389-(WEEKDAY(A389)-7)&lt;K383,"",A389-(WEEKDAY(A389)-7))</f>
        <v>45997</v>
      </c>
      <c r="I397" s="66"/>
      <c r="J397" s="68"/>
      <c r="K397" s="69" t="str">
        <f>IFERROR(IF(MOD(DAY(B397),7)=0,QUOTIENT(DAY(B397),7),QUOTIENT(DAY(B397),7)+1),"")</f>
        <v/>
      </c>
      <c r="L397" s="69">
        <f t="shared" ref="L397" si="613">IFERROR(IF(MOD(DAY(C397),7)=0,QUOTIENT(DAY(C397),7),QUOTIENT(DAY(C397),7)+1),"")</f>
        <v>1</v>
      </c>
      <c r="M397" s="69">
        <f t="shared" ref="M397" si="614">IFERROR(IF(MOD(DAY(D397),7)=0,QUOTIENT(DAY(D397),7),QUOTIENT(DAY(D397),7)+1),"")</f>
        <v>1</v>
      </c>
      <c r="N397" s="69">
        <f t="shared" ref="N397" si="615">IFERROR(IF(MOD(DAY(E397),7)=0,QUOTIENT(DAY(E397),7),QUOTIENT(DAY(E397),7)+1),"")</f>
        <v>1</v>
      </c>
      <c r="O397" s="69">
        <f t="shared" ref="O397" si="616">IFERROR(IF(MOD(DAY(F397),7)=0,QUOTIENT(DAY(F397),7),QUOTIENT(DAY(F397),7)+1),"")</f>
        <v>1</v>
      </c>
      <c r="P397" s="69">
        <f t="shared" ref="P397" si="617">IFERROR(IF(MOD(DAY(G397),7)=0,QUOTIENT(DAY(G397),7),QUOTIENT(DAY(G397),7)+1),"")</f>
        <v>1</v>
      </c>
      <c r="Q397" s="69">
        <f t="shared" ref="Q397" si="618">IFERROR(IF(MOD(DAY(H397),7)=0,QUOTIENT(DAY(H397),7),QUOTIENT(DAY(H397),7)+1),"")</f>
        <v>1</v>
      </c>
    </row>
    <row r="398" spans="1:17" ht="33.75" customHeight="1" thickBot="1">
      <c r="A398" s="59"/>
      <c r="B398" s="71"/>
      <c r="C398" s="71" t="str">
        <f t="shared" ref="C398:H398" si="619">L398</f>
        <v>紙・衣</v>
      </c>
      <c r="D398" s="71" t="str">
        <f t="shared" si="619"/>
        <v/>
      </c>
      <c r="E398" s="71" t="str">
        <f t="shared" si="619"/>
        <v>燃</v>
      </c>
      <c r="F398" s="71" t="str">
        <f t="shared" si="619"/>
        <v>び</v>
      </c>
      <c r="G398" s="71" t="str">
        <f t="shared" si="619"/>
        <v/>
      </c>
      <c r="H398" s="71" t="str">
        <f t="shared" si="619"/>
        <v>燃</v>
      </c>
      <c r="I398" s="59"/>
      <c r="J398" s="72"/>
      <c r="K398" s="73" t="str">
        <f>IF(B397="","",
IF(IFERROR(INDEX($C$1:$H$2,1,MATCH(1,$C$2:$H$2,0)), "")=$G$1,
    IFERROR( IF(WEEKDAY(B397,1)=$H$2, IF(K397=$G$3,$G$1,""),""),""),
  IFERROR(INDEX($C$1:$H$2,1,MATCH(1,$C$2:$H$2,0)),"")
))</f>
        <v/>
      </c>
      <c r="L398" s="73" t="str">
        <f>IF(C397="","",
IF(IFERROR(INDEX($C$1:$H$2,1,MATCH(2,$C$2:$H$2,0)),"")=$G$1,
IFERROR(IF(WEEKDAY(C397,1)=$H$2,IF(L397=$G$3,$G$1,""),""),""),
IFERROR(INDEX($C$1:$H$2,1,MATCH(2,$C$2:$H$2,0)),"")
))</f>
        <v>紙・衣</v>
      </c>
      <c r="M398" s="73" t="str">
        <f>IF(D397="","",
IF(IFERROR(INDEX($C$1:$H$2,1,MATCH(3,$C$2:$H$2,0)),"")=$G$1,
IFERROR(IF(WEEKDAY(D397,1)=$H$2,IF(M397=$G$3,$G$1,""),""),""),
IFERROR(INDEX($C$1:$H$2,1,MATCH(3,$C$2:$H$2,0)),"")
))</f>
        <v/>
      </c>
      <c r="N398" s="73" t="str">
        <f>IF(E397="","",
IF(IFERROR(INDEX($C$1:$H$2,1,MATCH(4,$C$2:$H$2,0)),"")=$G$1,
IFERROR(IF(WEEKDAY(E397,1)=$H$2,IF(N397=$G$3,$G$1,""),""),""),
IFERROR(INDEX($C$1:$H$2,1,MATCH(4,$C$2:$H$2,0)),"")
))</f>
        <v>燃</v>
      </c>
      <c r="O398" s="73" t="str">
        <f>IF(F397="","",
IF(IFERROR(INDEX($C$1:$H$2,1,MATCH(5,$C$2:$H$2,0)),"")=$G$1,
IFERROR(IF(WEEKDAY(F397,1)=$H$2,IF(O397=$G$3,$G$1,""),""),""),
IFERROR(INDEX($C$1:$H$2,1,MATCH(5,$C$2:$H$2,0)),"")
))</f>
        <v>び</v>
      </c>
      <c r="P398" s="73" t="str">
        <f>IF(G397="","",
IF(IFERROR(INDEX($C$1:$H$2,1,MATCH(6,$C$2:$H$2,0)),"")=$G$1,
IFERROR(IF(WEEKDAY(G397,1)=$H$2,IF(P397=$G$3,$G$1,""),""),""),
IFERROR(INDEX($C$1:$H$2,1,MATCH(6,$C$2:$H$2,0)),"")
))</f>
        <v/>
      </c>
      <c r="Q398" s="73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45998</v>
      </c>
      <c r="C399" s="67">
        <f>B399+1</f>
        <v>45999</v>
      </c>
      <c r="D399" s="67">
        <f t="shared" ref="D399" si="620">C399+1</f>
        <v>46000</v>
      </c>
      <c r="E399" s="67">
        <f t="shared" ref="E399" si="621">D399+1</f>
        <v>46001</v>
      </c>
      <c r="F399" s="67">
        <f t="shared" ref="F399" si="622">E399+1</f>
        <v>46002</v>
      </c>
      <c r="G399" s="67">
        <f t="shared" ref="G399" si="623">F399+1</f>
        <v>46003</v>
      </c>
      <c r="H399" s="67">
        <f t="shared" ref="H399" si="624">G399+1</f>
        <v>46004</v>
      </c>
      <c r="I399" s="59"/>
      <c r="J399" s="72"/>
      <c r="K399" s="69">
        <f t="shared" ref="K399" si="625">IFERROR(IF(MOD(DAY(B399),7)=0,QUOTIENT(DAY(B399),7),QUOTIENT(DAY(B399),7)+1),"")</f>
        <v>1</v>
      </c>
      <c r="L399" s="69">
        <f t="shared" ref="L399" si="626">IFERROR(IF(MOD(DAY(C399),7)=0,QUOTIENT(DAY(C399),7),QUOTIENT(DAY(C399),7)+1),"")</f>
        <v>2</v>
      </c>
      <c r="M399" s="69">
        <f t="shared" ref="M399" si="627">IFERROR(IF(MOD(DAY(D399),7)=0,QUOTIENT(DAY(D399),7),QUOTIENT(DAY(D399),7)+1),"")</f>
        <v>2</v>
      </c>
      <c r="N399" s="69">
        <f t="shared" ref="N399" si="628">IFERROR(IF(MOD(DAY(E399),7)=0,QUOTIENT(DAY(E399),7),QUOTIENT(DAY(E399),7)+1),"")</f>
        <v>2</v>
      </c>
      <c r="O399" s="69">
        <f t="shared" ref="O399" si="629">IFERROR(IF(MOD(DAY(F399),7)=0,QUOTIENT(DAY(F399),7),QUOTIENT(DAY(F399),7)+1),"")</f>
        <v>2</v>
      </c>
      <c r="P399" s="69">
        <f t="shared" ref="P399" si="630">IFERROR(IF(MOD(DAY(G399),7)=0,QUOTIENT(DAY(G399),7),QUOTIENT(DAY(G399),7)+1),"")</f>
        <v>2</v>
      </c>
      <c r="Q399" s="69">
        <f t="shared" ref="Q399" si="631">IFERROR(IF(MOD(DAY(H399),7)=0,QUOTIENT(DAY(H399),7),QUOTIENT(DAY(H399),7)+1),"")</f>
        <v>2</v>
      </c>
    </row>
    <row r="400" spans="1:17" ht="33.75" customHeight="1" thickBot="1">
      <c r="A400" s="59"/>
      <c r="B400" s="71"/>
      <c r="C400" s="71" t="str">
        <f t="shared" ref="C400:H400" si="632">L400</f>
        <v>紙・衣</v>
      </c>
      <c r="D400" s="71" t="str">
        <f t="shared" si="632"/>
        <v>小・危</v>
      </c>
      <c r="E400" s="71" t="str">
        <f t="shared" si="632"/>
        <v>燃</v>
      </c>
      <c r="F400" s="71" t="str">
        <f t="shared" si="632"/>
        <v>び</v>
      </c>
      <c r="G400" s="71" t="str">
        <f t="shared" si="632"/>
        <v/>
      </c>
      <c r="H400" s="71" t="str">
        <f t="shared" si="632"/>
        <v>燃</v>
      </c>
      <c r="I400" s="59"/>
      <c r="J400" s="72"/>
      <c r="K400" s="73" t="str">
        <f>IF(B399="","",
IF(IFERROR(INDEX($C$1:$H$2,1,MATCH(1,$C$2:$H$2,0)), "")=$G$1,
    IFERROR( IF(WEEKDAY(B399,1)=$H$2, IF(K399=$G$3,$G$1,""),""),""),
  IFERROR(INDEX($C$1:$H$2,1,MATCH(1,$C$2:$H$2,0)),"")
))</f>
        <v/>
      </c>
      <c r="L400" s="73" t="str">
        <f>IF(C399="","",
IF(IFERROR(INDEX($C$1:$H$2,1,MATCH(2,$C$2:$H$2,0)),"")=$G$1,
IFERROR(IF(WEEKDAY(C399,1)=$H$2,IF(L399=$G$3,$G$1,""),""),""),
IFERROR(INDEX($C$1:$H$2,1,MATCH(2,$C$2:$H$2,0)),"")
))</f>
        <v>紙・衣</v>
      </c>
      <c r="M400" s="73" t="str">
        <f>IF(D399="","",
IF(IFERROR(INDEX($C$1:$H$2,1,MATCH(3,$C$2:$H$2,0)),"")=$G$1,
IFERROR(IF(WEEKDAY(D399,1)=$H$2,IF(M399=$G$3,$G$1,""),""),""),
IFERROR(INDEX($C$1:$H$2,1,MATCH(3,$C$2:$H$2,0)),"")
))</f>
        <v>小・危</v>
      </c>
      <c r="N400" s="73" t="str">
        <f>IF(E399="","",
IF(IFERROR(INDEX($C$1:$H$2,1,MATCH(4,$C$2:$H$2,0)),"")=$G$1,
IFERROR(IF(WEEKDAY(E399,1)=$H$2,IF(N399=$G$3,$G$1,""),""),""),
IFERROR(INDEX($C$1:$H$2,1,MATCH(4,$C$2:$H$2,0)),"")
))</f>
        <v>燃</v>
      </c>
      <c r="O400" s="73" t="str">
        <f>IF(F399="","",
IF(IFERROR(INDEX($C$1:$H$2,1,MATCH(5,$C$2:$H$2,0)),"")=$G$1,
IFERROR(IF(WEEKDAY(F399,1)=$H$2,IF(O399=$G$3,$G$1,""),""),""),
IFERROR(INDEX($C$1:$H$2,1,MATCH(5,$C$2:$H$2,0)),"")
))</f>
        <v>び</v>
      </c>
      <c r="P400" s="73" t="str">
        <f>IF(G399="","",
IF(IFERROR(INDEX($C$1:$H$2,1,MATCH(6,$C$2:$H$2,0)),"")=$G$1,
IFERROR(IF(WEEKDAY(G399,1)=$H$2,IF(P399=$G$3,$G$1,""),""),""),
IFERROR(INDEX($C$1:$H$2,1,MATCH(6,$C$2:$H$2,0)),"")
))</f>
        <v/>
      </c>
      <c r="Q400" s="73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46005</v>
      </c>
      <c r="C401" s="67">
        <f t="shared" ref="C401:H401" si="633">C399+7</f>
        <v>46006</v>
      </c>
      <c r="D401" s="67">
        <f t="shared" si="633"/>
        <v>46007</v>
      </c>
      <c r="E401" s="67">
        <f t="shared" si="633"/>
        <v>46008</v>
      </c>
      <c r="F401" s="67">
        <f t="shared" si="633"/>
        <v>46009</v>
      </c>
      <c r="G401" s="67">
        <f t="shared" si="633"/>
        <v>46010</v>
      </c>
      <c r="H401" s="67">
        <f t="shared" si="633"/>
        <v>46011</v>
      </c>
      <c r="I401" s="59"/>
      <c r="K401" s="69">
        <f t="shared" ref="K401" si="634">IFERROR(IF(MOD(DAY(B401),7)=0,QUOTIENT(DAY(B401),7),QUOTIENT(DAY(B401),7)+1),"")</f>
        <v>2</v>
      </c>
      <c r="L401" s="69">
        <f t="shared" ref="L401" si="635">IFERROR(IF(MOD(DAY(C401),7)=0,QUOTIENT(DAY(C401),7),QUOTIENT(DAY(C401),7)+1),"")</f>
        <v>3</v>
      </c>
      <c r="M401" s="69">
        <f t="shared" ref="M401" si="636">IFERROR(IF(MOD(DAY(D401),7)=0,QUOTIENT(DAY(D401),7),QUOTIENT(DAY(D401),7)+1),"")</f>
        <v>3</v>
      </c>
      <c r="N401" s="69">
        <f t="shared" ref="N401" si="637">IFERROR(IF(MOD(DAY(E401),7)=0,QUOTIENT(DAY(E401),7),QUOTIENT(DAY(E401),7)+1),"")</f>
        <v>3</v>
      </c>
      <c r="O401" s="69">
        <f t="shared" ref="O401" si="638">IFERROR(IF(MOD(DAY(F401),7)=0,QUOTIENT(DAY(F401),7),QUOTIENT(DAY(F401),7)+1),"")</f>
        <v>3</v>
      </c>
      <c r="P401" s="69">
        <f t="shared" ref="P401" si="639">IFERROR(IF(MOD(DAY(G401),7)=0,QUOTIENT(DAY(G401),7),QUOTIENT(DAY(G401),7)+1),"")</f>
        <v>3</v>
      </c>
      <c r="Q401" s="69">
        <f t="shared" ref="Q401" si="640">IFERROR(IF(MOD(DAY(H401),7)=0,QUOTIENT(DAY(H401),7),QUOTIENT(DAY(H401),7)+1),"")</f>
        <v>3</v>
      </c>
    </row>
    <row r="402" spans="1:17" ht="33.75" customHeight="1" thickBot="1">
      <c r="A402" s="59"/>
      <c r="B402" s="71"/>
      <c r="C402" s="71" t="str">
        <f t="shared" ref="C402:H402" si="641">L402</f>
        <v>紙・衣</v>
      </c>
      <c r="D402" s="71" t="str">
        <f t="shared" si="641"/>
        <v/>
      </c>
      <c r="E402" s="71" t="str">
        <f t="shared" si="641"/>
        <v>燃</v>
      </c>
      <c r="F402" s="71" t="str">
        <f t="shared" si="641"/>
        <v>び</v>
      </c>
      <c r="G402" s="71" t="str">
        <f t="shared" si="641"/>
        <v/>
      </c>
      <c r="H402" s="71" t="str">
        <f t="shared" si="641"/>
        <v>燃</v>
      </c>
      <c r="I402" s="59"/>
      <c r="K402" s="73" t="str">
        <f>IF(B401="","",
IF(IFERROR(INDEX($C$1:$H$2,1,MATCH(1,$C$2:$H$2,0)), "")=$G$1,
    IFERROR( IF(WEEKDAY(B401,1)=$H$2, IF(K401=$G$3,$G$1,""),""),""),
  IFERROR(INDEX($C$1:$H$2,1,MATCH(1,$C$2:$H$2,0)),"")
))</f>
        <v/>
      </c>
      <c r="L402" s="73" t="str">
        <f>IF(C401="","",
IF(IFERROR(INDEX($C$1:$H$2,1,MATCH(2,$C$2:$H$2,0)),"")=$G$1,
IFERROR(IF(WEEKDAY(C401,1)=$H$2,IF(L401=$G$3,$G$1,""),""),""),
IFERROR(INDEX($C$1:$H$2,1,MATCH(2,$C$2:$H$2,0)),"")
))</f>
        <v>紙・衣</v>
      </c>
      <c r="M402" s="73" t="str">
        <f>IF(D401="","",
IF(IFERROR(INDEX($C$1:$H$2,1,MATCH(3,$C$2:$H$2,0)),"")=$G$1,
IFERROR(IF(WEEKDAY(D401,1)=$H$2,IF(M401=$G$3,$G$1,""),""),""),
IFERROR(INDEX($C$1:$H$2,1,MATCH(3,$C$2:$H$2,0)),"")
))</f>
        <v/>
      </c>
      <c r="N402" s="73" t="str">
        <f>IF(E401="","",
IF(IFERROR(INDEX($C$1:$H$2,1,MATCH(4,$C$2:$H$2,0)),"")=$G$1,
IFERROR(IF(WEEKDAY(E401,1)=$H$2,IF(N401=$G$3,$G$1,""),""),""),
IFERROR(INDEX($C$1:$H$2,1,MATCH(4,$C$2:$H$2,0)),"")
))</f>
        <v>燃</v>
      </c>
      <c r="O402" s="73" t="str">
        <f>IF(F401="","",
IF(IFERROR(INDEX($C$1:$H$2,1,MATCH(5,$C$2:$H$2,0)),"")=$G$1,
IFERROR(IF(WEEKDAY(F401,1)=$H$2,IF(O401=$G$3,$G$1,""),""),""),
IFERROR(INDEX($C$1:$H$2,1,MATCH(5,$C$2:$H$2,0)),"")
))</f>
        <v>び</v>
      </c>
      <c r="P402" s="73" t="str">
        <f>IF(G401="","",
IF(IFERROR(INDEX($C$1:$H$2,1,MATCH(6,$C$2:$H$2,0)),"")=$G$1,
IFERROR(IF(WEEKDAY(G401,1)=$H$2,IF(P401=$G$3,$G$1,""),""),""),
IFERROR(INDEX($C$1:$H$2,1,MATCH(6,$C$2:$H$2,0)),"")
))</f>
        <v/>
      </c>
      <c r="Q402" s="73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79">
        <f>B401+7</f>
        <v>46012</v>
      </c>
      <c r="C403" s="79">
        <f t="shared" ref="C403:H403" si="642">C401+7</f>
        <v>46013</v>
      </c>
      <c r="D403" s="79">
        <f t="shared" si="642"/>
        <v>46014</v>
      </c>
      <c r="E403" s="79">
        <f t="shared" si="642"/>
        <v>46015</v>
      </c>
      <c r="F403" s="79">
        <f t="shared" si="642"/>
        <v>46016</v>
      </c>
      <c r="G403" s="79">
        <f t="shared" si="642"/>
        <v>46017</v>
      </c>
      <c r="H403" s="79">
        <f t="shared" si="642"/>
        <v>46018</v>
      </c>
      <c r="I403" s="59"/>
      <c r="K403" s="69">
        <f t="shared" ref="K403" si="643">IFERROR(IF(MOD(DAY(B403),7)=0,QUOTIENT(DAY(B403),7),QUOTIENT(DAY(B403),7)+1),"")</f>
        <v>3</v>
      </c>
      <c r="L403" s="69">
        <f t="shared" ref="L403" si="644">IFERROR(IF(MOD(DAY(C403),7)=0,QUOTIENT(DAY(C403),7),QUOTIENT(DAY(C403),7)+1),"")</f>
        <v>4</v>
      </c>
      <c r="M403" s="69">
        <f t="shared" ref="M403" si="645">IFERROR(IF(MOD(DAY(D403),7)=0,QUOTIENT(DAY(D403),7),QUOTIENT(DAY(D403),7)+1),"")</f>
        <v>4</v>
      </c>
      <c r="N403" s="69">
        <f t="shared" ref="N403" si="646">IFERROR(IF(MOD(DAY(E403),7)=0,QUOTIENT(DAY(E403),7),QUOTIENT(DAY(E403),7)+1),"")</f>
        <v>4</v>
      </c>
      <c r="O403" s="69">
        <f t="shared" ref="O403" si="647">IFERROR(IF(MOD(DAY(F403),7)=0,QUOTIENT(DAY(F403),7),QUOTIENT(DAY(F403),7)+1),"")</f>
        <v>4</v>
      </c>
      <c r="P403" s="69">
        <f t="shared" ref="P403" si="648">IFERROR(IF(MOD(DAY(G403),7)=0,QUOTIENT(DAY(G403),7),QUOTIENT(DAY(G403),7)+1),"")</f>
        <v>4</v>
      </c>
      <c r="Q403" s="69">
        <f t="shared" ref="Q403" si="649">IFERROR(IF(MOD(DAY(H403),7)=0,QUOTIENT(DAY(H403),7),QUOTIENT(DAY(H403),7)+1),"")</f>
        <v>4</v>
      </c>
    </row>
    <row r="404" spans="1:17" ht="33.75" customHeight="1" thickBot="1">
      <c r="A404" s="59"/>
      <c r="B404" s="80"/>
      <c r="C404" s="80"/>
      <c r="D404" s="80"/>
      <c r="E404" s="80"/>
      <c r="F404" s="80"/>
      <c r="G404" s="80"/>
      <c r="H404" s="80"/>
      <c r="I404" s="59"/>
      <c r="K404" s="73" t="str">
        <f>IF(B403="","",
IF(IFERROR(INDEX($C$1:$H$2,1,MATCH(1,$C$2:$H$2,0)), "")=$G$1,
    IFERROR( IF(WEEKDAY(B403,1)=$H$2, IF(K403=$G$3,$G$1,""),""),""),
  IFERROR(INDEX($C$1:$H$2,1,MATCH(1,$C$2:$H$2,0)),"")
))</f>
        <v/>
      </c>
      <c r="L404" s="73" t="str">
        <f>IF(C403="","",
IF(IFERROR(INDEX($C$1:$H$2,1,MATCH(2,$C$2:$H$2,0)),"")=$G$1,
IFERROR(IF(WEEKDAY(C403,1)=$H$2,IF(L403=$G$3,$G$1,""),""),""),
IFERROR(INDEX($C$1:$H$2,1,MATCH(2,$C$2:$H$2,0)),"")
))</f>
        <v>紙・衣</v>
      </c>
      <c r="M404" s="73" t="str">
        <f>IF(D403="","",
IF(IFERROR(INDEX($C$1:$H$2,1,MATCH(3,$C$2:$H$2,0)),"")=$G$1,
IFERROR(IF(WEEKDAY(D403,1)=$H$2,IF(M403=$G$3,$G$1,""),""),""),
IFERROR(INDEX($C$1:$H$2,1,MATCH(3,$C$2:$H$2,0)),"")
))</f>
        <v/>
      </c>
      <c r="N404" s="73" t="str">
        <f>IF(E403="","",
IF(IFERROR(INDEX($C$1:$H$2,1,MATCH(4,$C$2:$H$2,0)),"")=$G$1,
IFERROR(IF(WEEKDAY(E403,1)=$H$2,IF(N403=$G$3,$G$1,""),""),""),
IFERROR(INDEX($C$1:$H$2,1,MATCH(4,$C$2:$H$2,0)),"")
))</f>
        <v>燃</v>
      </c>
      <c r="O404" s="73" t="str">
        <f>IF(F403="","",
IF(IFERROR(INDEX($C$1:$H$2,1,MATCH(5,$C$2:$H$2,0)),"")=$G$1,
IFERROR(IF(WEEKDAY(F403,1)=$H$2,IF(O403=$G$3,$G$1,""),""),""),
IFERROR(INDEX($C$1:$H$2,1,MATCH(5,$C$2:$H$2,0)),"")
))</f>
        <v>び</v>
      </c>
      <c r="P404" s="73" t="str">
        <f>IF(G403="","",
IF(IFERROR(INDEX($C$1:$H$2,1,MATCH(6,$C$2:$H$2,0)),"")=$G$1,
IFERROR(IF(WEEKDAY(G403,1)=$H$2,IF(P403=$G$3,$G$1,""),""),""),
IFERROR(INDEX($C$1:$H$2,1,MATCH(6,$C$2:$H$2,0)),"")
))</f>
        <v/>
      </c>
      <c r="Q404" s="73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79">
        <f>IFERROR(IF(B403+7&lt;DATE(L383,L384+1,1),B403+7,""),"")</f>
        <v>46019</v>
      </c>
      <c r="C405" s="79">
        <f>IFERROR(IF(C403+7&lt;DATE(L383,L384+1,1),C403+7,""),"")</f>
        <v>46020</v>
      </c>
      <c r="D405" s="79">
        <f>IFERROR(IF(D403+7&lt;DATE(L383,L384+1,1),D403+7,""),"")</f>
        <v>46021</v>
      </c>
      <c r="E405" s="79">
        <f>IFERROR(IF(E403+7&lt;DATE(L383,L384+1,1),E403+7,""),"")</f>
        <v>46022</v>
      </c>
      <c r="F405" s="79" t="str">
        <f>IFERROR(IF(F403+7&lt;DATE(L383,L384+1,1),F403+7,""),"")</f>
        <v/>
      </c>
      <c r="G405" s="79" t="str">
        <f>IFERROR(IF(G403+7&lt;DATE(L383,L384+1,1),G403+7,""),"")</f>
        <v/>
      </c>
      <c r="H405" s="79" t="str">
        <f>IFERROR(IF(H403+7&lt;DATE(L383,L384+1,1),H403+7,""),"")</f>
        <v/>
      </c>
      <c r="I405" s="59"/>
      <c r="K405" s="69">
        <f>IFERROR(IF(MOD(DAY(B405),7)=0,QUOTIENT(DAY(B405),7),QUOTIENT(DAY(B405),7)+1),"")</f>
        <v>4</v>
      </c>
      <c r="L405" s="69">
        <f>IFERROR(IF(MOD(DAY(C405),7)=0,QUOTIENT(DAY(C405),7),QUOTIENT(DAY(C405),7)+1),"")</f>
        <v>5</v>
      </c>
      <c r="M405" s="69">
        <f t="shared" ref="M405" si="650">IFERROR(IF(MOD(DAY(D405),7)=0,QUOTIENT(DAY(D405),7),QUOTIENT(DAY(D405),7)+1),"")</f>
        <v>5</v>
      </c>
      <c r="N405" s="69">
        <f t="shared" ref="N405" si="651">IFERROR(IF(MOD(DAY(E405),7)=0,QUOTIENT(DAY(E405),7),QUOTIENT(DAY(E405),7)+1),"")</f>
        <v>5</v>
      </c>
      <c r="O405" s="69" t="str">
        <f t="shared" ref="O405" si="652">IFERROR(IF(MOD(DAY(F405),7)=0,QUOTIENT(DAY(F405),7),QUOTIENT(DAY(F405),7)+1),"")</f>
        <v/>
      </c>
      <c r="P405" s="69" t="str">
        <f t="shared" ref="P405" si="653">IFERROR(IF(MOD(DAY(G405),7)=0,QUOTIENT(DAY(G405),7),QUOTIENT(DAY(G405),7)+1),"")</f>
        <v/>
      </c>
      <c r="Q405" s="69" t="str">
        <f t="shared" ref="Q405" si="654">IFERROR(IF(MOD(DAY(H405),7)=0,QUOTIENT(DAY(H405),7),QUOTIENT(DAY(H405),7)+1),"")</f>
        <v/>
      </c>
    </row>
    <row r="406" spans="1:17" ht="33.75" customHeight="1" thickBot="1">
      <c r="A406" s="59"/>
      <c r="B406" s="80"/>
      <c r="C406" s="71"/>
      <c r="D406" s="80"/>
      <c r="E406" s="80"/>
      <c r="F406" s="80"/>
      <c r="G406" s="80"/>
      <c r="H406" s="80"/>
      <c r="I406" s="59"/>
      <c r="K406" s="73" t="str">
        <f>IF(B405="","",
IF(IFERROR(INDEX($C$1:$H$2,1,MATCH(1,$C$2:$H$2,0)), "")=$G$1,
    IFERROR( IF(WEEKDAY(B405,1)=$H$2, IF(K405=$G$3,$G$1,""),""),""),
  IFERROR(INDEX($C$1:$H$2,1,MATCH(1,$C$2:$H$2,0)),"")
))</f>
        <v/>
      </c>
      <c r="L406" s="73" t="str">
        <f>IF(C405="","",
IF(IFERROR(INDEX($C$1:$H$2,1,MATCH(2,$C$2:$H$2,0)),"")=$G$1,
IFERROR(IF(WEEKDAY(C405,1)=$H$2,IF(L405=$G$3,$G$1,""),""),""),
IFERROR(INDEX($C$1:$H$2,1,MATCH(2,$C$2:$H$2,0)),"")
))</f>
        <v>紙・衣</v>
      </c>
      <c r="M406" s="73" t="str">
        <f>IF(D405="","",
IF(IFERROR(INDEX($C$1:$H$2,1,MATCH(3,$C$2:$H$2,0)),"")=$G$1,
IFERROR(IF(WEEKDAY(D405,1)=$H$2,IF(M405=$G$3,$G$1,""),""),""),
IFERROR(INDEX($C$1:$H$2,1,MATCH(3,$C$2:$H$2,0)),"")
))</f>
        <v/>
      </c>
      <c r="N406" s="73" t="str">
        <f>IF(E405="","",
IF(IFERROR(INDEX($C$1:$H$2,1,MATCH(4,$C$2:$H$2,0)),"")=$G$1,
IFERROR(IF(WEEKDAY(E405,1)=$H$2,IF(N405=$G$3,$G$1,""),""),""),
IFERROR(INDEX($C$1:$H$2,1,MATCH(4,$C$2:$H$2,0)),"")
))</f>
        <v>燃</v>
      </c>
      <c r="O406" s="73" t="str">
        <f>IF(F405="","",
IF(IFERROR(INDEX($C$1:$H$2,1,MATCH(5,$C$2:$H$2,0)),"")=$G$1,
IFERROR(IF(WEEKDAY(F405,1)=$H$2,IF(O405=$G$3,$G$1,""),""),""),
IFERROR(INDEX($C$1:$H$2,1,MATCH(5,$C$2:$H$2,0)),"")
))</f>
        <v/>
      </c>
      <c r="P406" s="73" t="str">
        <f>IF(G405="","",
IF(IFERROR(INDEX($C$1:$H$2,1,MATCH(6,$C$2:$H$2,0)),"")=$G$1,
IFERROR(IF(WEEKDAY(G405,1)=$H$2,IF(P405=$G$3,$G$1,""),""),""),
IFERROR(INDEX($C$1:$H$2,1,MATCH(6,$C$2:$H$2,0)),"")
))</f>
        <v/>
      </c>
      <c r="Q406" s="73" t="str">
        <f>IF(H405="","",
IF(IFERROR(INDEX($C$1:$H$2,1,MATCH(7,$C$2:$H$2,0)),"")=$G$1,
IFERROR(IF(WEEKDAY(H405,1)=$H$2,IF(Q405=$G$3,$G$1,""),""),""),
IFERROR(INDEX($C$1:$H$2,1,MATCH(7,$C$2:$H$2,0)),"")
))</f>
        <v/>
      </c>
    </row>
    <row r="407" spans="1:17" ht="33.75" customHeight="1">
      <c r="A407" s="59"/>
      <c r="B407" s="79" t="str">
        <f>IFERROR(IF(B405+7&lt;DATE(L383,L384+1,1),B405+7,""),"")</f>
        <v/>
      </c>
      <c r="C407" s="79" t="str">
        <f>IFERROR(IF(C405+7&lt;DATE(L383,L384+1,1),C405+7,""),"")</f>
        <v/>
      </c>
      <c r="D407" s="79"/>
      <c r="E407" s="79"/>
      <c r="F407" s="79"/>
      <c r="G407" s="79"/>
      <c r="H407" s="79"/>
      <c r="I407" s="59"/>
      <c r="K407" s="69" t="str">
        <f>IFERROR(IF(MOD(DAY(B407),7)=0,QUOTIENT(DAY(B407),7),QUOTIENT(DAY(B407),7)+1),"")</f>
        <v/>
      </c>
      <c r="L407" s="69" t="str">
        <f>IFERROR(IF(MOD(DAY(C407),7)=0,QUOTIENT(DAY(C407),7),QUOTIENT(DAY(C407),7)+1),"")</f>
        <v/>
      </c>
      <c r="M407" s="69"/>
      <c r="N407" s="69"/>
      <c r="O407" s="69"/>
      <c r="P407" s="69"/>
      <c r="Q407" s="69"/>
    </row>
    <row r="408" spans="1:17" ht="33.75" customHeight="1" thickBot="1">
      <c r="A408" s="59"/>
      <c r="B408" s="80"/>
      <c r="C408" s="80"/>
      <c r="D408" s="80"/>
      <c r="E408" s="80"/>
      <c r="F408" s="80"/>
      <c r="G408" s="80"/>
      <c r="H408" s="80"/>
      <c r="I408" s="59"/>
      <c r="K408" s="73" t="str">
        <f>IF(B407="","",
IF(IFERROR(INDEX($C$1:$H$2,1,MATCH(1,$C$2:$H$2,0)), "")=$G$1,
    IFERROR( IF(WEEKDAY(B407,1)=$H$2, IF(K407=$G$3,$G$1,""),""),""),
  IFERROR(INDEX($C$1:$H$2,1,MATCH(1,$C$2:$H$2,0)),"")
))</f>
        <v/>
      </c>
      <c r="L408" s="73" t="str">
        <f>IF(C407="","",
IF(IFERROR(INDEX($C$1:$H$2,1,MATCH(2,$C$2:$H$2,0)),"")=$G$1,
IFERROR(IF(WEEKDAY(C407,1)=$H$2,IF(L407=$G$3,$G$1,""),""),""),
IFERROR(INDEX($C$1:$H$2,1,MATCH(2,$C$2:$H$2,0)),"")
))</f>
        <v/>
      </c>
      <c r="M408" s="73"/>
      <c r="N408" s="73"/>
      <c r="O408" s="73"/>
      <c r="P408" s="73"/>
      <c r="Q408" s="73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ht="18">
      <c r="A421" s="59"/>
      <c r="B421" s="96" t="s">
        <v>105</v>
      </c>
      <c r="C421" s="96"/>
      <c r="D421" s="96"/>
      <c r="E421" s="96"/>
      <c r="F421" s="96"/>
      <c r="G421" s="96"/>
      <c r="H421" s="96"/>
      <c r="I421" s="59"/>
    </row>
    <row r="422" spans="1:12" ht="18">
      <c r="A422" s="59"/>
      <c r="B422" s="96" t="s">
        <v>108</v>
      </c>
      <c r="C422" s="96"/>
      <c r="D422" s="96"/>
      <c r="E422" s="96"/>
      <c r="F422" s="96"/>
      <c r="G422" s="96"/>
      <c r="H422" s="96"/>
      <c r="I422" s="59"/>
    </row>
    <row r="423" spans="1:12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>
      <c r="A425" s="59"/>
      <c r="B425" s="98" t="s">
        <v>82</v>
      </c>
      <c r="C425" s="98"/>
      <c r="D425" s="98"/>
      <c r="E425" s="98"/>
      <c r="F425" s="98"/>
      <c r="G425" s="98"/>
      <c r="H425" s="98"/>
      <c r="I425" s="59"/>
      <c r="K425" s="57">
        <f>DATE(L383,L384+1,1)</f>
        <v>46023</v>
      </c>
      <c r="L425" s="54">
        <f>YEAR(K425)</f>
        <v>2026</v>
      </c>
    </row>
    <row r="426" spans="1:12">
      <c r="A426" s="59"/>
      <c r="B426" s="98"/>
      <c r="C426" s="98"/>
      <c r="D426" s="98"/>
      <c r="E426" s="98"/>
      <c r="F426" s="98"/>
      <c r="G426" s="98"/>
      <c r="H426" s="98"/>
      <c r="I426" s="59"/>
      <c r="L426" s="54">
        <f>MONTH(K425)</f>
        <v>1</v>
      </c>
    </row>
    <row r="427" spans="1:12">
      <c r="A427" s="59"/>
      <c r="B427" s="98"/>
      <c r="C427" s="98"/>
      <c r="D427" s="98"/>
      <c r="E427" s="98"/>
      <c r="F427" s="98"/>
      <c r="G427" s="98"/>
      <c r="H427" s="98"/>
      <c r="I427" s="59"/>
    </row>
    <row r="428" spans="1:12" ht="7.5" customHeight="1" thickBot="1">
      <c r="A428" s="59"/>
      <c r="B428" s="60"/>
      <c r="C428" s="60"/>
      <c r="D428" s="60"/>
      <c r="E428" s="60"/>
      <c r="F428" s="60"/>
      <c r="G428" s="60"/>
      <c r="H428" s="60"/>
      <c r="I428" s="59"/>
    </row>
    <row r="429" spans="1:12" ht="14.25" thickTop="1">
      <c r="A429" s="59"/>
      <c r="B429" s="61"/>
      <c r="C429" s="59"/>
      <c r="D429" s="59"/>
      <c r="E429" s="59"/>
      <c r="F429" s="59"/>
      <c r="G429" s="99" t="str">
        <f>$B$1</f>
        <v>地区２２</v>
      </c>
      <c r="H429" s="100"/>
      <c r="I429" s="59"/>
    </row>
    <row r="430" spans="1:12" ht="14.25" thickBot="1">
      <c r="A430" s="59"/>
      <c r="B430" s="59"/>
      <c r="C430" s="59"/>
      <c r="D430" s="59"/>
      <c r="E430" s="59"/>
      <c r="F430" s="59"/>
      <c r="G430" s="101"/>
      <c r="H430" s="102"/>
      <c r="I430" s="59"/>
    </row>
    <row r="431" spans="1:12" ht="15.75" customHeight="1" thickTop="1">
      <c r="A431" s="103">
        <f>K425</f>
        <v>46023</v>
      </c>
      <c r="B431" s="103"/>
      <c r="C431" s="104">
        <f>L425</f>
        <v>2026</v>
      </c>
      <c r="D431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431" s="106"/>
      <c r="F431" s="106"/>
      <c r="G431" s="106"/>
      <c r="H431" s="107"/>
      <c r="I431" s="59"/>
    </row>
    <row r="432" spans="1:12" ht="15.75" customHeight="1">
      <c r="A432" s="103"/>
      <c r="B432" s="103"/>
      <c r="C432" s="104"/>
      <c r="D432" s="108"/>
      <c r="E432" s="109"/>
      <c r="F432" s="109"/>
      <c r="G432" s="109"/>
      <c r="H432" s="110"/>
      <c r="I432" s="59"/>
    </row>
    <row r="433" spans="1:17" ht="15.75" customHeight="1">
      <c r="A433" s="59"/>
      <c r="B433" s="114" t="str">
        <f>DBCS(L426)</f>
        <v>１</v>
      </c>
      <c r="C433" s="115" t="s">
        <v>19</v>
      </c>
      <c r="D433" s="108"/>
      <c r="E433" s="109"/>
      <c r="F433" s="109"/>
      <c r="G433" s="109"/>
      <c r="H433" s="110"/>
      <c r="I433" s="59"/>
    </row>
    <row r="434" spans="1:17" ht="15.75" customHeight="1">
      <c r="A434" s="59"/>
      <c r="B434" s="114"/>
      <c r="C434" s="115"/>
      <c r="D434" s="108"/>
      <c r="E434" s="109"/>
      <c r="F434" s="109"/>
      <c r="G434" s="109"/>
      <c r="H434" s="110"/>
      <c r="I434" s="59"/>
    </row>
    <row r="435" spans="1:17" ht="15.75" customHeight="1">
      <c r="A435" s="59"/>
      <c r="B435" s="114"/>
      <c r="C435" s="115"/>
      <c r="D435" s="108"/>
      <c r="E435" s="109"/>
      <c r="F435" s="109"/>
      <c r="G435" s="109"/>
      <c r="H435" s="110"/>
      <c r="I435" s="59"/>
      <c r="L435" s="62"/>
    </row>
    <row r="436" spans="1:17" ht="15.75" customHeight="1" thickBot="1">
      <c r="A436" s="59"/>
      <c r="B436" s="114"/>
      <c r="C436" s="115"/>
      <c r="D436" s="111"/>
      <c r="E436" s="112"/>
      <c r="F436" s="112"/>
      <c r="G436" s="112"/>
      <c r="H436" s="113"/>
      <c r="I436" s="59"/>
    </row>
    <row r="437" spans="1:17" ht="15" thickTop="1" thickBot="1">
      <c r="A437" s="59"/>
      <c r="B437" s="59"/>
      <c r="C437" s="59"/>
      <c r="D437" s="59"/>
      <c r="E437" s="59"/>
      <c r="F437" s="59"/>
      <c r="G437" s="59"/>
      <c r="H437" s="59"/>
      <c r="I437" s="59"/>
    </row>
    <row r="438" spans="1:17" ht="67.5" customHeight="1" thickBot="1">
      <c r="A438" s="59"/>
      <c r="B438" s="63" t="s">
        <v>0</v>
      </c>
      <c r="C438" s="64" t="s">
        <v>1</v>
      </c>
      <c r="D438" s="64" t="s">
        <v>2</v>
      </c>
      <c r="E438" s="64" t="s">
        <v>3</v>
      </c>
      <c r="F438" s="64" t="s">
        <v>4</v>
      </c>
      <c r="G438" s="64" t="s">
        <v>5</v>
      </c>
      <c r="H438" s="64" t="s">
        <v>6</v>
      </c>
      <c r="I438" s="59"/>
      <c r="K438" s="65" t="s">
        <v>25</v>
      </c>
      <c r="L438" s="65" t="s">
        <v>1</v>
      </c>
      <c r="M438" s="65" t="s">
        <v>2</v>
      </c>
      <c r="N438" s="65" t="s">
        <v>3</v>
      </c>
      <c r="O438" s="65" t="s">
        <v>4</v>
      </c>
      <c r="P438" s="65" t="s">
        <v>5</v>
      </c>
      <c r="Q438" s="65" t="s">
        <v>6</v>
      </c>
    </row>
    <row r="439" spans="1:17" s="70" customFormat="1" ht="33.75" customHeight="1">
      <c r="A439" s="66"/>
      <c r="B439" s="79" t="str">
        <f>IF(A431-(WEEKDAY(A431)-1)&lt;K425,"",A431-(WEEKDAY(A431)-1))</f>
        <v/>
      </c>
      <c r="C439" s="79" t="str">
        <f>IF(A431-(WEEKDAY(A431)-2)&lt;K425,"",A431-(WEEKDAY(A431)-2))</f>
        <v/>
      </c>
      <c r="D439" s="79" t="str">
        <f>IF(A431-(WEEKDAY(A431)-3)&lt;K425,"",A431-(WEEKDAY(A431)-3))</f>
        <v/>
      </c>
      <c r="E439" s="79" t="str">
        <f>IF(A431-(WEEKDAY(A431)-4)&lt;K425,"",A431-(WEEKDAY(A431)-4))</f>
        <v/>
      </c>
      <c r="F439" s="79">
        <f>IF(A431-(WEEKDAY(A431)-5)&lt;K425,"",A431-(WEEKDAY(A431)-5))</f>
        <v>46023</v>
      </c>
      <c r="G439" s="79">
        <f>IF(A431-(WEEKDAY(A431)-6)&lt;K425,"",A431-(WEEKDAY(A431)-6))</f>
        <v>46024</v>
      </c>
      <c r="H439" s="79">
        <f>IF(A431-(WEEKDAY(A431)-7)&lt;K425,"",A431-(WEEKDAY(A431)-7))</f>
        <v>46025</v>
      </c>
      <c r="I439" s="66"/>
      <c r="J439" s="68"/>
      <c r="K439" s="69" t="str">
        <f>IFERROR(IF(MOD(DAY(B439),7)=0,QUOTIENT(DAY(B439),7),QUOTIENT(DAY(B439),7)+1),"")</f>
        <v/>
      </c>
      <c r="L439" s="69" t="str">
        <f t="shared" ref="L439" si="655">IFERROR(IF(MOD(DAY(C439),7)=0,QUOTIENT(DAY(C439),7),QUOTIENT(DAY(C439),7)+1),"")</f>
        <v/>
      </c>
      <c r="M439" s="69" t="str">
        <f t="shared" ref="M439" si="656">IFERROR(IF(MOD(DAY(D439),7)=0,QUOTIENT(DAY(D439),7),QUOTIENT(DAY(D439),7)+1),"")</f>
        <v/>
      </c>
      <c r="N439" s="69" t="str">
        <f t="shared" ref="N439" si="657">IFERROR(IF(MOD(DAY(E439),7)=0,QUOTIENT(DAY(E439),7),QUOTIENT(DAY(E439),7)+1),"")</f>
        <v/>
      </c>
      <c r="O439" s="69">
        <f t="shared" ref="O439" si="658">IFERROR(IF(MOD(DAY(F439),7)=0,QUOTIENT(DAY(F439),7),QUOTIENT(DAY(F439),7)+1),"")</f>
        <v>1</v>
      </c>
      <c r="P439" s="69">
        <f t="shared" ref="P439" si="659">IFERROR(IF(MOD(DAY(G439),7)=0,QUOTIENT(DAY(G439),7),QUOTIENT(DAY(G439),7)+1),"")</f>
        <v>1</v>
      </c>
      <c r="Q439" s="69">
        <f t="shared" ref="Q439" si="660">IFERROR(IF(MOD(DAY(H439),7)=0,QUOTIENT(DAY(H439),7),QUOTIENT(DAY(H439),7)+1),"")</f>
        <v>1</v>
      </c>
    </row>
    <row r="440" spans="1:17" ht="33.75" customHeight="1" thickBot="1">
      <c r="A440" s="59"/>
      <c r="B440" s="80"/>
      <c r="C440" s="80"/>
      <c r="D440" s="80"/>
      <c r="E440" s="80"/>
      <c r="F440" s="80"/>
      <c r="G440" s="80"/>
      <c r="H440" s="80"/>
      <c r="I440" s="59"/>
      <c r="J440" s="72"/>
      <c r="K440" s="73" t="str">
        <f>IF(B439="","",
IF(IFERROR(INDEX($C$1:$H$2,1,MATCH(1,$C$2:$H$2,0)), "")=$G$1,
    IFERROR( IF(WEEKDAY(B439,1)=$H$2, IF(K439=$G$3,$G$1,""),""),""),
  IFERROR(INDEX($C$1:$H$2,1,MATCH(1,$C$2:$H$2,0)),"")
))</f>
        <v/>
      </c>
      <c r="L440" s="73" t="str">
        <f>IF(C439="","",
IF(IFERROR(INDEX($C$1:$H$2,1,MATCH(2,$C$2:$H$2,0)),"")=$G$1,
IFERROR(IF(WEEKDAY(C439,1)=$H$2,IF(L439=$G$3,$G$1,""),""),""),
IFERROR(INDEX($C$1:$H$2,1,MATCH(2,$C$2:$H$2,0)),"")
))</f>
        <v/>
      </c>
      <c r="M440" s="73" t="str">
        <f>IF(D439="","",
IF(IFERROR(INDEX($C$1:$H$2,1,MATCH(3,$C$2:$H$2,0)),"")=$G$1,
IFERROR(IF(WEEKDAY(D439,1)=$H$2,IF(M439=$G$3,$G$1,""),""),""),
IFERROR(INDEX($C$1:$H$2,1,MATCH(3,$C$2:$H$2,0)),"")
))</f>
        <v/>
      </c>
      <c r="N440" s="73" t="str">
        <f>IF(E439="","",
IF(IFERROR(INDEX($C$1:$H$2,1,MATCH(4,$C$2:$H$2,0)),"")=$G$1,
IFERROR(IF(WEEKDAY(E439,1)=$H$2,IF(N439=$G$3,$G$1,""),""),""),
IFERROR(INDEX($C$1:$H$2,1,MATCH(4,$C$2:$H$2,0)),"")
))</f>
        <v/>
      </c>
      <c r="O440" s="73" t="str">
        <f>IF(F439="","",
IF(IFERROR(INDEX($C$1:$H$2,1,MATCH(5,$C$2:$H$2,0)),"")=$G$1,
IFERROR(IF(WEEKDAY(F439,1)=$H$2,IF(O439=$G$3,$G$1,""),""),""),
IFERROR(INDEX($C$1:$H$2,1,MATCH(5,$C$2:$H$2,0)),"")
))</f>
        <v>び</v>
      </c>
      <c r="P440" s="73" t="str">
        <f>IF(G439="","",
IF(IFERROR(INDEX($C$1:$H$2,1,MATCH(6,$C$2:$H$2,0)),"")=$G$1,
IFERROR(IF(WEEKDAY(G439,1)=$H$2,IF(P439=$G$3,$G$1,""),""),""),
IFERROR(INDEX($C$1:$H$2,1,MATCH(6,$C$2:$H$2,0)),"")
))</f>
        <v/>
      </c>
      <c r="Q440" s="73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customHeight="1">
      <c r="A441" s="59"/>
      <c r="B441" s="79">
        <f>H439+1</f>
        <v>46026</v>
      </c>
      <c r="C441" s="79">
        <f>B441+1</f>
        <v>46027</v>
      </c>
      <c r="D441" s="79">
        <f t="shared" ref="D441" si="661">C441+1</f>
        <v>46028</v>
      </c>
      <c r="E441" s="79">
        <f t="shared" ref="E441" si="662">D441+1</f>
        <v>46029</v>
      </c>
      <c r="F441" s="79">
        <f t="shared" ref="F441" si="663">E441+1</f>
        <v>46030</v>
      </c>
      <c r="G441" s="79">
        <f t="shared" ref="G441" si="664">F441+1</f>
        <v>46031</v>
      </c>
      <c r="H441" s="79">
        <f t="shared" ref="H441" si="665">G441+1</f>
        <v>46032</v>
      </c>
      <c r="I441" s="59"/>
      <c r="J441" s="72"/>
      <c r="K441" s="69">
        <f t="shared" ref="K441" si="666">IFERROR(IF(MOD(DAY(B441),7)=0,QUOTIENT(DAY(B441),7),QUOTIENT(DAY(B441),7)+1),"")</f>
        <v>1</v>
      </c>
      <c r="L441" s="69">
        <f t="shared" ref="L441" si="667">IFERROR(IF(MOD(DAY(C441),7)=0,QUOTIENT(DAY(C441),7),QUOTIENT(DAY(C441),7)+1),"")</f>
        <v>1</v>
      </c>
      <c r="M441" s="69">
        <f t="shared" ref="M441" si="668">IFERROR(IF(MOD(DAY(D441),7)=0,QUOTIENT(DAY(D441),7),QUOTIENT(DAY(D441),7)+1),"")</f>
        <v>1</v>
      </c>
      <c r="N441" s="69">
        <f t="shared" ref="N441" si="669">IFERROR(IF(MOD(DAY(E441),7)=0,QUOTIENT(DAY(E441),7),QUOTIENT(DAY(E441),7)+1),"")</f>
        <v>1</v>
      </c>
      <c r="O441" s="69">
        <f t="shared" ref="O441" si="670">IFERROR(IF(MOD(DAY(F441),7)=0,QUOTIENT(DAY(F441),7),QUOTIENT(DAY(F441),7)+1),"")</f>
        <v>2</v>
      </c>
      <c r="P441" s="69">
        <f t="shared" ref="P441" si="671">IFERROR(IF(MOD(DAY(G441),7)=0,QUOTIENT(DAY(G441),7),QUOTIENT(DAY(G441),7)+1),"")</f>
        <v>2</v>
      </c>
      <c r="Q441" s="69">
        <f t="shared" ref="Q441" si="672">IFERROR(IF(MOD(DAY(H441),7)=0,QUOTIENT(DAY(H441),7),QUOTIENT(DAY(H441),7)+1),"")</f>
        <v>2</v>
      </c>
    </row>
    <row r="442" spans="1:17" ht="33.75" customHeight="1" thickBot="1">
      <c r="A442" s="59"/>
      <c r="B442" s="80"/>
      <c r="C442" s="80"/>
      <c r="D442" s="80"/>
      <c r="E442" s="80"/>
      <c r="F442" s="80"/>
      <c r="G442" s="80"/>
      <c r="H442" s="80"/>
      <c r="I442" s="59"/>
      <c r="J442" s="72"/>
      <c r="K442" s="73" t="str">
        <f>IF(B441="","",
IF(IFERROR(INDEX($C$1:$H$2,1,MATCH(1,$C$2:$H$2,0)), "")=$G$1,
    IFERROR( IF(WEEKDAY(B441,1)=$H$2, IF(K441=$G$3,$G$1,""),""),""),
  IFERROR(INDEX($C$1:$H$2,1,MATCH(1,$C$2:$H$2,0)),"")
))</f>
        <v/>
      </c>
      <c r="L442" s="73" t="str">
        <f>IF(C441="","",
IF(IFERROR(INDEX($C$1:$H$2,1,MATCH(2,$C$2:$H$2,0)),"")=$G$1,
IFERROR(IF(WEEKDAY(C441,1)=$H$2,IF(L441=$G$3,$G$1,""),""),""),
IFERROR(INDEX($C$1:$H$2,1,MATCH(2,$C$2:$H$2,0)),"")
))</f>
        <v>紙・衣</v>
      </c>
      <c r="M442" s="73" t="str">
        <f>IF(D441="","",
IF(IFERROR(INDEX($C$1:$H$2,1,MATCH(3,$C$2:$H$2,0)),"")=$G$1,
IFERROR(IF(WEEKDAY(D441,1)=$H$2,IF(M441=$G$3,$G$1,""),""),""),
IFERROR(INDEX($C$1:$H$2,1,MATCH(3,$C$2:$H$2,0)),"")
))</f>
        <v/>
      </c>
      <c r="N442" s="73" t="str">
        <f>IF(E441="","",
IF(IFERROR(INDEX($C$1:$H$2,1,MATCH(4,$C$2:$H$2,0)),"")=$G$1,
IFERROR(IF(WEEKDAY(E441,1)=$H$2,IF(N441=$G$3,$G$1,""),""),""),
IFERROR(INDEX($C$1:$H$2,1,MATCH(4,$C$2:$H$2,0)),"")
))</f>
        <v>燃</v>
      </c>
      <c r="O442" s="73" t="str">
        <f>IF(F441="","",
IF(IFERROR(INDEX($C$1:$H$2,1,MATCH(5,$C$2:$H$2,0)),"")=$G$1,
IFERROR(IF(WEEKDAY(F441,1)=$H$2,IF(O441=$G$3,$G$1,""),""),""),
IFERROR(INDEX($C$1:$H$2,1,MATCH(5,$C$2:$H$2,0)),"")
))</f>
        <v>び</v>
      </c>
      <c r="P442" s="73" t="str">
        <f>IF(G441="","",
IF(IFERROR(INDEX($C$1:$H$2,1,MATCH(6,$C$2:$H$2,0)),"")=$G$1,
IFERROR(IF(WEEKDAY(G441,1)=$H$2,IF(P441=$G$3,$G$1,""),""),""),
IFERROR(INDEX($C$1:$H$2,1,MATCH(6,$C$2:$H$2,0)),"")
))</f>
        <v/>
      </c>
      <c r="Q442" s="73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customHeight="1">
      <c r="A443" s="59"/>
      <c r="B443" s="79">
        <f>B441+7</f>
        <v>46033</v>
      </c>
      <c r="C443" s="79">
        <f t="shared" ref="C443:H443" si="673">C441+7</f>
        <v>46034</v>
      </c>
      <c r="D443" s="79">
        <f t="shared" si="673"/>
        <v>46035</v>
      </c>
      <c r="E443" s="79">
        <f t="shared" si="673"/>
        <v>46036</v>
      </c>
      <c r="F443" s="79">
        <f t="shared" si="673"/>
        <v>46037</v>
      </c>
      <c r="G443" s="79">
        <f t="shared" si="673"/>
        <v>46038</v>
      </c>
      <c r="H443" s="79">
        <f t="shared" si="673"/>
        <v>46039</v>
      </c>
      <c r="I443" s="59"/>
      <c r="K443" s="69">
        <f t="shared" ref="K443" si="674">IFERROR(IF(MOD(DAY(B443),7)=0,QUOTIENT(DAY(B443),7),QUOTIENT(DAY(B443),7)+1),"")</f>
        <v>2</v>
      </c>
      <c r="L443" s="69">
        <f t="shared" ref="L443" si="675">IFERROR(IF(MOD(DAY(C443),7)=0,QUOTIENT(DAY(C443),7),QUOTIENT(DAY(C443),7)+1),"")</f>
        <v>2</v>
      </c>
      <c r="M443" s="69">
        <f t="shared" ref="M443" si="676">IFERROR(IF(MOD(DAY(D443),7)=0,QUOTIENT(DAY(D443),7),QUOTIENT(DAY(D443),7)+1),"")</f>
        <v>2</v>
      </c>
      <c r="N443" s="69">
        <f t="shared" ref="N443" si="677">IFERROR(IF(MOD(DAY(E443),7)=0,QUOTIENT(DAY(E443),7),QUOTIENT(DAY(E443),7)+1),"")</f>
        <v>2</v>
      </c>
      <c r="O443" s="69">
        <f t="shared" ref="O443" si="678">IFERROR(IF(MOD(DAY(F443),7)=0,QUOTIENT(DAY(F443),7),QUOTIENT(DAY(F443),7)+1),"")</f>
        <v>3</v>
      </c>
      <c r="P443" s="69">
        <f t="shared" ref="P443" si="679">IFERROR(IF(MOD(DAY(G443),7)=0,QUOTIENT(DAY(G443),7),QUOTIENT(DAY(G443),7)+1),"")</f>
        <v>3</v>
      </c>
      <c r="Q443" s="69">
        <f t="shared" ref="Q443" si="680">IFERROR(IF(MOD(DAY(H443),7)=0,QUOTIENT(DAY(H443),7),QUOTIENT(DAY(H443),7)+1),"")</f>
        <v>3</v>
      </c>
    </row>
    <row r="444" spans="1:17" ht="33.75" customHeight="1" thickBot="1">
      <c r="A444" s="59"/>
      <c r="B444" s="80"/>
      <c r="C444" s="80"/>
      <c r="D444" s="80"/>
      <c r="E444" s="80"/>
      <c r="F444" s="80"/>
      <c r="G444" s="80"/>
      <c r="H444" s="80"/>
      <c r="I444" s="59"/>
      <c r="K444" s="73" t="str">
        <f>IF(B443="","",
IF(IFERROR(INDEX($C$1:$H$2,1,MATCH(1,$C$2:$H$2,0)), "")=$G$1,
    IFERROR( IF(WEEKDAY(B443,1)=$H$2, IF(K443=$G$3,$G$1,""),""),""),
  IFERROR(INDEX($C$1:$H$2,1,MATCH(1,$C$2:$H$2,0)),"")
))</f>
        <v/>
      </c>
      <c r="L444" s="73" t="str">
        <f>IF(C443="","",
IF(IFERROR(INDEX($C$1:$H$2,1,MATCH(2,$C$2:$H$2,0)),"")=$G$1,
IFERROR(IF(WEEKDAY(C443,1)=$H$2,IF(L443=$G$3,$G$1,""),""),""),
IFERROR(INDEX($C$1:$H$2,1,MATCH(2,$C$2:$H$2,0)),"")
))</f>
        <v>紙・衣</v>
      </c>
      <c r="M444" s="73" t="str">
        <f>IF(D443="","",
IF(IFERROR(INDEX($C$1:$H$2,1,MATCH(3,$C$2:$H$2,0)),"")=$G$1,
IFERROR(IF(WEEKDAY(D443,1)=$H$2,IF(M443=$G$3,$G$1,""),""),""),
IFERROR(INDEX($C$1:$H$2,1,MATCH(3,$C$2:$H$2,0)),"")
))</f>
        <v>小・危</v>
      </c>
      <c r="N444" s="73" t="str">
        <f>IF(E443="","",
IF(IFERROR(INDEX($C$1:$H$2,1,MATCH(4,$C$2:$H$2,0)),"")=$G$1,
IFERROR(IF(WEEKDAY(E443,1)=$H$2,IF(N443=$G$3,$G$1,""),""),""),
IFERROR(INDEX($C$1:$H$2,1,MATCH(4,$C$2:$H$2,0)),"")
))</f>
        <v>燃</v>
      </c>
      <c r="O444" s="73" t="str">
        <f>IF(F443="","",
IF(IFERROR(INDEX($C$1:$H$2,1,MATCH(5,$C$2:$H$2,0)),"")=$G$1,
IFERROR(IF(WEEKDAY(F443,1)=$H$2,IF(O443=$G$3,$G$1,""),""),""),
IFERROR(INDEX($C$1:$H$2,1,MATCH(5,$C$2:$H$2,0)),"")
))</f>
        <v>び</v>
      </c>
      <c r="P444" s="73" t="str">
        <f>IF(G443="","",
IF(IFERROR(INDEX($C$1:$H$2,1,MATCH(6,$C$2:$H$2,0)),"")=$G$1,
IFERROR(IF(WEEKDAY(G443,1)=$H$2,IF(P443=$G$3,$G$1,""),""),""),
IFERROR(INDEX($C$1:$H$2,1,MATCH(6,$C$2:$H$2,0)),"")
))</f>
        <v/>
      </c>
      <c r="Q444" s="73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customHeight="1">
      <c r="A445" s="59"/>
      <c r="B445" s="67">
        <f>B443+7</f>
        <v>46040</v>
      </c>
      <c r="C445" s="67">
        <f t="shared" ref="C445:H445" si="681">C443+7</f>
        <v>46041</v>
      </c>
      <c r="D445" s="67">
        <f t="shared" si="681"/>
        <v>46042</v>
      </c>
      <c r="E445" s="67">
        <f t="shared" si="681"/>
        <v>46043</v>
      </c>
      <c r="F445" s="67">
        <f t="shared" si="681"/>
        <v>46044</v>
      </c>
      <c r="G445" s="67">
        <f t="shared" si="681"/>
        <v>46045</v>
      </c>
      <c r="H445" s="67">
        <f t="shared" si="681"/>
        <v>46046</v>
      </c>
      <c r="I445" s="59"/>
      <c r="K445" s="69">
        <f t="shared" ref="K445" si="682">IFERROR(IF(MOD(DAY(B445),7)=0,QUOTIENT(DAY(B445),7),QUOTIENT(DAY(B445),7)+1),"")</f>
        <v>3</v>
      </c>
      <c r="L445" s="69">
        <f t="shared" ref="L445" si="683">IFERROR(IF(MOD(DAY(C445),7)=0,QUOTIENT(DAY(C445),7),QUOTIENT(DAY(C445),7)+1),"")</f>
        <v>3</v>
      </c>
      <c r="M445" s="69">
        <f t="shared" ref="M445" si="684">IFERROR(IF(MOD(DAY(D445),7)=0,QUOTIENT(DAY(D445),7),QUOTIENT(DAY(D445),7)+1),"")</f>
        <v>3</v>
      </c>
      <c r="N445" s="69">
        <f t="shared" ref="N445" si="685">IFERROR(IF(MOD(DAY(E445),7)=0,QUOTIENT(DAY(E445),7),QUOTIENT(DAY(E445),7)+1),"")</f>
        <v>3</v>
      </c>
      <c r="O445" s="69">
        <f t="shared" ref="O445" si="686">IFERROR(IF(MOD(DAY(F445),7)=0,QUOTIENT(DAY(F445),7),QUOTIENT(DAY(F445),7)+1),"")</f>
        <v>4</v>
      </c>
      <c r="P445" s="69">
        <f t="shared" ref="P445" si="687">IFERROR(IF(MOD(DAY(G445),7)=0,QUOTIENT(DAY(G445),7),QUOTIENT(DAY(G445),7)+1),"")</f>
        <v>4</v>
      </c>
      <c r="Q445" s="69">
        <f t="shared" ref="Q445" si="688">IFERROR(IF(MOD(DAY(H445),7)=0,QUOTIENT(DAY(H445),7),QUOTIENT(DAY(H445),7)+1),"")</f>
        <v>4</v>
      </c>
    </row>
    <row r="446" spans="1:17" ht="33.75" customHeight="1" thickBot="1">
      <c r="A446" s="59"/>
      <c r="B446" s="71" t="str">
        <f t="shared" ref="B446" si="689">K446</f>
        <v/>
      </c>
      <c r="C446" s="71" t="str">
        <f t="shared" ref="C446" si="690">L446</f>
        <v>紙・衣</v>
      </c>
      <c r="D446" s="71" t="str">
        <f t="shared" ref="D446" si="691">M446</f>
        <v/>
      </c>
      <c r="E446" s="71" t="str">
        <f t="shared" ref="E446" si="692">N446</f>
        <v>燃</v>
      </c>
      <c r="F446" s="71" t="str">
        <f t="shared" ref="F446" si="693">O446</f>
        <v>び</v>
      </c>
      <c r="G446" s="71" t="str">
        <f t="shared" ref="G446" si="694">P446</f>
        <v/>
      </c>
      <c r="H446" s="71" t="str">
        <f t="shared" ref="H446" si="695">Q446</f>
        <v>燃</v>
      </c>
      <c r="I446" s="59"/>
      <c r="K446" s="73" t="str">
        <f>IF(B445="","",
IF(IFERROR(INDEX($C$1:$H$2,1,MATCH(1,$C$2:$H$2,0)), "")=$G$1,
    IFERROR( IF(WEEKDAY(B445,1)=$H$2, IF(K445=$G$3,$G$1,""),""),""),
  IFERROR(INDEX($C$1:$H$2,1,MATCH(1,$C$2:$H$2,0)),"")
))</f>
        <v/>
      </c>
      <c r="L446" s="73" t="str">
        <f>IF(C445="","",
IF(IFERROR(INDEX($C$1:$H$2,1,MATCH(2,$C$2:$H$2,0)),"")=$G$1,
IFERROR(IF(WEEKDAY(C445,1)=$H$2,IF(L445=$G$3,$G$1,""),""),""),
IFERROR(INDEX($C$1:$H$2,1,MATCH(2,$C$2:$H$2,0)),"")
))</f>
        <v>紙・衣</v>
      </c>
      <c r="M446" s="73" t="str">
        <f>IF(D445="","",
IF(IFERROR(INDEX($C$1:$H$2,1,MATCH(3,$C$2:$H$2,0)),"")=$G$1,
IFERROR(IF(WEEKDAY(D445,1)=$H$2,IF(M445=$G$3,$G$1,""),""),""),
IFERROR(INDEX($C$1:$H$2,1,MATCH(3,$C$2:$H$2,0)),"")
))</f>
        <v/>
      </c>
      <c r="N446" s="73" t="str">
        <f>IF(E445="","",
IF(IFERROR(INDEX($C$1:$H$2,1,MATCH(4,$C$2:$H$2,0)),"")=$G$1,
IFERROR(IF(WEEKDAY(E445,1)=$H$2,IF(N445=$G$3,$G$1,""),""),""),
IFERROR(INDEX($C$1:$H$2,1,MATCH(4,$C$2:$H$2,0)),"")
))</f>
        <v>燃</v>
      </c>
      <c r="O446" s="73" t="str">
        <f>IF(F445="","",
IF(IFERROR(INDEX($C$1:$H$2,1,MATCH(5,$C$2:$H$2,0)),"")=$G$1,
IFERROR(IF(WEEKDAY(F445,1)=$H$2,IF(O445=$G$3,$G$1,""),""),""),
IFERROR(INDEX($C$1:$H$2,1,MATCH(5,$C$2:$H$2,0)),"")
))</f>
        <v>び</v>
      </c>
      <c r="P446" s="73" t="str">
        <f>IF(G445="","",
IF(IFERROR(INDEX($C$1:$H$2,1,MATCH(6,$C$2:$H$2,0)),"")=$G$1,
IFERROR(IF(WEEKDAY(G445,1)=$H$2,IF(P445=$G$3,$G$1,""),""),""),
IFERROR(INDEX($C$1:$H$2,1,MATCH(6,$C$2:$H$2,0)),"")
))</f>
        <v/>
      </c>
      <c r="Q446" s="73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customHeight="1">
      <c r="A447" s="59"/>
      <c r="B447" s="67">
        <f>IFERROR(IF(B445+7&lt;DATE(L425,L426+1,1),B445+7,""),"")</f>
        <v>46047</v>
      </c>
      <c r="C447" s="67">
        <f>IFERROR(IF(C445+7&lt;DATE(L425,L426+1,1),C445+7,""),"")</f>
        <v>46048</v>
      </c>
      <c r="D447" s="67">
        <f>IFERROR(IF(D445+7&lt;DATE(L425,L426+1,1),D445+7,""),"")</f>
        <v>46049</v>
      </c>
      <c r="E447" s="67">
        <f>IFERROR(IF(E445+7&lt;DATE(L425,L426+1,1),E445+7,""),"")</f>
        <v>46050</v>
      </c>
      <c r="F447" s="67">
        <f>IFERROR(IF(F445+7&lt;DATE(L425,L426+1,1),F445+7,""),"")</f>
        <v>46051</v>
      </c>
      <c r="G447" s="67">
        <f>IFERROR(IF(G445+7&lt;DATE(L425,L426+1,1),G445+7,""),"")</f>
        <v>46052</v>
      </c>
      <c r="H447" s="67">
        <f>IFERROR(IF(H445+7&lt;DATE(L425,L426+1,1),H445+7,""),"")</f>
        <v>46053</v>
      </c>
      <c r="I447" s="59"/>
      <c r="K447" s="69">
        <f>IFERROR(IF(MOD(DAY(B447),7)=0,QUOTIENT(DAY(B447),7),QUOTIENT(DAY(B447),7)+1),"")</f>
        <v>4</v>
      </c>
      <c r="L447" s="69">
        <f>IFERROR(IF(MOD(DAY(C447),7)=0,QUOTIENT(DAY(C447),7),QUOTIENT(DAY(C447),7)+1),"")</f>
        <v>4</v>
      </c>
      <c r="M447" s="69">
        <f t="shared" ref="M447" si="696">IFERROR(IF(MOD(DAY(D447),7)=0,QUOTIENT(DAY(D447),7),QUOTIENT(DAY(D447),7)+1),"")</f>
        <v>4</v>
      </c>
      <c r="N447" s="69">
        <f t="shared" ref="N447" si="697">IFERROR(IF(MOD(DAY(E447),7)=0,QUOTIENT(DAY(E447),7),QUOTIENT(DAY(E447),7)+1),"")</f>
        <v>4</v>
      </c>
      <c r="O447" s="69">
        <f t="shared" ref="O447" si="698">IFERROR(IF(MOD(DAY(F447),7)=0,QUOTIENT(DAY(F447),7),QUOTIENT(DAY(F447),7)+1),"")</f>
        <v>5</v>
      </c>
      <c r="P447" s="69">
        <f t="shared" ref="P447" si="699">IFERROR(IF(MOD(DAY(G447),7)=0,QUOTIENT(DAY(G447),7),QUOTIENT(DAY(G447),7)+1),"")</f>
        <v>5</v>
      </c>
      <c r="Q447" s="69">
        <f t="shared" ref="Q447" si="700">IFERROR(IF(MOD(DAY(H447),7)=0,QUOTIENT(DAY(H447),7),QUOTIENT(DAY(H447),7)+1),"")</f>
        <v>5</v>
      </c>
    </row>
    <row r="448" spans="1:17" ht="33.75" customHeight="1" thickBot="1">
      <c r="A448" s="59"/>
      <c r="B448" s="71" t="str">
        <f t="shared" ref="B448" si="701">K448</f>
        <v/>
      </c>
      <c r="C448" s="71" t="str">
        <f t="shared" ref="C448" si="702">L448</f>
        <v>紙・衣</v>
      </c>
      <c r="D448" s="71" t="str">
        <f t="shared" ref="D448" si="703">M448</f>
        <v/>
      </c>
      <c r="E448" s="71" t="str">
        <f t="shared" ref="E448" si="704">N448</f>
        <v>燃</v>
      </c>
      <c r="F448" s="71" t="str">
        <f t="shared" ref="F448" si="705">O448</f>
        <v>び</v>
      </c>
      <c r="G448" s="71" t="str">
        <f t="shared" ref="G448" si="706">P448</f>
        <v/>
      </c>
      <c r="H448" s="71" t="str">
        <f t="shared" ref="H448" si="707">Q448</f>
        <v>燃</v>
      </c>
      <c r="I448" s="59"/>
      <c r="K448" s="73" t="str">
        <f>IF(B447="","",
IF(IFERROR(INDEX($C$1:$H$2,1,MATCH(1,$C$2:$H$2,0)), "")=$G$1,
    IFERROR( IF(WEEKDAY(B447,1)=$H$2, IF(K447=$G$3,$G$1,""),""),""),
  IFERROR(INDEX($C$1:$H$2,1,MATCH(1,$C$2:$H$2,0)),"")
))</f>
        <v/>
      </c>
      <c r="L448" s="73" t="str">
        <f>IF(C447="","",
IF(IFERROR(INDEX($C$1:$H$2,1,MATCH(2,$C$2:$H$2,0)),"")=$G$1,
IFERROR(IF(WEEKDAY(C447,1)=$H$2,IF(L447=$G$3,$G$1,""),""),""),
IFERROR(INDEX($C$1:$H$2,1,MATCH(2,$C$2:$H$2,0)),"")
))</f>
        <v>紙・衣</v>
      </c>
      <c r="M448" s="73" t="str">
        <f>IF(D447="","",
IF(IFERROR(INDEX($C$1:$H$2,1,MATCH(3,$C$2:$H$2,0)),"")=$G$1,
IFERROR(IF(WEEKDAY(D447,1)=$H$2,IF(M447=$G$3,$G$1,""),""),""),
IFERROR(INDEX($C$1:$H$2,1,MATCH(3,$C$2:$H$2,0)),"")
))</f>
        <v/>
      </c>
      <c r="N448" s="73" t="str">
        <f>IF(E447="","",
IF(IFERROR(INDEX($C$1:$H$2,1,MATCH(4,$C$2:$H$2,0)),"")=$G$1,
IFERROR(IF(WEEKDAY(E447,1)=$H$2,IF(N447=$G$3,$G$1,""),""),""),
IFERROR(INDEX($C$1:$H$2,1,MATCH(4,$C$2:$H$2,0)),"")
))</f>
        <v>燃</v>
      </c>
      <c r="O448" s="73" t="str">
        <f>IF(F447="","",
IF(IFERROR(INDEX($C$1:$H$2,1,MATCH(5,$C$2:$H$2,0)),"")=$G$1,
IFERROR(IF(WEEKDAY(F447,1)=$H$2,IF(O447=$G$3,$G$1,""),""),""),
IFERROR(INDEX($C$1:$H$2,1,MATCH(5,$C$2:$H$2,0)),"")
))</f>
        <v>び</v>
      </c>
      <c r="P448" s="73" t="str">
        <f>IF(G447="","",
IF(IFERROR(INDEX($C$1:$H$2,1,MATCH(6,$C$2:$H$2,0)),"")=$G$1,
IFERROR(IF(WEEKDAY(G447,1)=$H$2,IF(P447=$G$3,$G$1,""),""),""),
IFERROR(INDEX($C$1:$H$2,1,MATCH(6,$C$2:$H$2,0)),"")
))</f>
        <v/>
      </c>
      <c r="Q448" s="73" t="str">
        <f>IF(H447="","",
IF(IFERROR(INDEX($C$1:$H$2,1,MATCH(7,$C$2:$H$2,0)),"")=$G$1,
IFERROR(IF(WEEKDAY(H447,1)=$H$2,IF(Q447=$G$3,$G$1,""),""),""),
IFERROR(INDEX($C$1:$H$2,1,MATCH(7,$C$2:$H$2,0)),"")
))</f>
        <v>燃</v>
      </c>
    </row>
    <row r="449" spans="1:17" ht="33.75" customHeight="1">
      <c r="A449" s="59"/>
      <c r="B449" s="67" t="str">
        <f>IFERROR(IF(B447+7&lt;DATE(L425,L426+1,1),B447+7,""),"")</f>
        <v/>
      </c>
      <c r="C449" s="67" t="str">
        <f>IFERROR(IF(C447+7&lt;DATE(L425,L426+1,1),C447+7,""),"")</f>
        <v/>
      </c>
      <c r="D449" s="67"/>
      <c r="E449" s="67"/>
      <c r="F449" s="67"/>
      <c r="G449" s="67"/>
      <c r="H449" s="67"/>
      <c r="I449" s="59"/>
      <c r="K449" s="69" t="str">
        <f>IFERROR(IF(MOD(DAY(B449),7)=0,QUOTIENT(DAY(B449),7),QUOTIENT(DAY(B449),7)+1),"")</f>
        <v/>
      </c>
      <c r="L449" s="69" t="str">
        <f>IFERROR(IF(MOD(DAY(C449),7)=0,QUOTIENT(DAY(C449),7),QUOTIENT(DAY(C449),7)+1),"")</f>
        <v/>
      </c>
      <c r="M449" s="69"/>
      <c r="N449" s="69"/>
      <c r="O449" s="69"/>
      <c r="P449" s="69"/>
      <c r="Q449" s="69"/>
    </row>
    <row r="450" spans="1:17" ht="33.75" customHeight="1" thickBot="1">
      <c r="A450" s="59"/>
      <c r="B450" s="71" t="str">
        <f t="shared" ref="B450" si="708">K450</f>
        <v/>
      </c>
      <c r="C450" s="71" t="str">
        <f t="shared" ref="C450" si="709">L450</f>
        <v/>
      </c>
      <c r="D450" s="71" t="str">
        <f>IF(D449="","",IFERROR(INDEX($C$1:$H$2,1,MATCH(3,$C$2:$H$2,0)),""))</f>
        <v/>
      </c>
      <c r="E450" s="71" t="str">
        <f>IF(E449="","",IFERROR(INDEX($C$1:$H$2,1,MATCH(4,$C$2:$H$2,0)),""))</f>
        <v/>
      </c>
      <c r="F450" s="71" t="str">
        <f>IF(F449="","",IFERROR(INDEX($C$1:$H$2,1,MATCH(5,$C$2:$H$2,0)),""))</f>
        <v/>
      </c>
      <c r="G450" s="71" t="str">
        <f>IF(G449="","",IFERROR(INDEX($C$1:$H$2,1,MATCH(6,$C$2:$H$2,0)),""))</f>
        <v/>
      </c>
      <c r="H450" s="71" t="str">
        <f>IF(H449="","",IFERROR(INDEX($C$1:$H$2,1,MATCH(7,$C$2:$H$2,0)),""))</f>
        <v/>
      </c>
      <c r="I450" s="59"/>
      <c r="K450" s="73" t="str">
        <f>IF(B449="","",
IF(IFERROR(INDEX($C$1:$H$2,1,MATCH(1,$C$2:$H$2,0)), "")=$G$1,
    IFERROR( IF(WEEKDAY(B449,1)=$H$2, IF(K449=$G$3,$G$1,""),""),""),
  IFERROR(INDEX($C$1:$H$2,1,MATCH(1,$C$2:$H$2,0)),"")
))</f>
        <v/>
      </c>
      <c r="L450" s="73" t="str">
        <f>IF(C449="","",
IF(IFERROR(INDEX($C$1:$H$2,1,MATCH(2,$C$2:$H$2,0)),"")=$G$1,
IFERROR(IF(WEEKDAY(C449,1)=$H$2,IF(L449=$G$3,$G$1,""),""),""),
IFERROR(INDEX($C$1:$H$2,1,MATCH(2,$C$2:$H$2,0)),"")
))</f>
        <v/>
      </c>
      <c r="M450" s="73"/>
      <c r="N450" s="73"/>
      <c r="O450" s="73"/>
      <c r="P450" s="73"/>
      <c r="Q450" s="73"/>
    </row>
    <row r="451" spans="1:17">
      <c r="A451" s="59"/>
      <c r="B451" s="61"/>
      <c r="C451" s="61"/>
      <c r="D451" s="61"/>
      <c r="E451" s="61"/>
      <c r="F451" s="61"/>
      <c r="G451" s="61"/>
      <c r="H451" s="61"/>
      <c r="I451" s="59"/>
    </row>
    <row r="452" spans="1:17">
      <c r="A452" s="59"/>
      <c r="B452" s="59"/>
      <c r="C452" s="116" t="s">
        <v>71</v>
      </c>
      <c r="D452" s="117" t="s">
        <v>72</v>
      </c>
      <c r="E452" s="117"/>
      <c r="F452" s="117"/>
      <c r="G452" s="117"/>
      <c r="H452" s="117"/>
      <c r="I452" s="59"/>
    </row>
    <row r="453" spans="1:17">
      <c r="A453" s="59"/>
      <c r="B453" s="59"/>
      <c r="C453" s="116"/>
      <c r="D453" s="117"/>
      <c r="E453" s="117"/>
      <c r="F453" s="117"/>
      <c r="G453" s="117"/>
      <c r="H453" s="117"/>
      <c r="I453" s="59"/>
    </row>
    <row r="454" spans="1:17">
      <c r="A454" s="59"/>
      <c r="B454" s="59"/>
      <c r="C454" s="118" t="s">
        <v>73</v>
      </c>
      <c r="D454" s="117" t="s">
        <v>74</v>
      </c>
      <c r="E454" s="117"/>
      <c r="F454" s="117"/>
      <c r="G454" s="117"/>
      <c r="H454" s="117"/>
      <c r="I454" s="59"/>
    </row>
    <row r="455" spans="1:17">
      <c r="A455" s="59"/>
      <c r="B455" s="59"/>
      <c r="C455" s="118"/>
      <c r="D455" s="117"/>
      <c r="E455" s="117"/>
      <c r="F455" s="117"/>
      <c r="G455" s="117"/>
      <c r="H455" s="117"/>
      <c r="I455" s="59"/>
    </row>
    <row r="456" spans="1:17">
      <c r="A456" s="59"/>
      <c r="B456" s="59"/>
      <c r="C456" s="119" t="s">
        <v>75</v>
      </c>
      <c r="D456" s="120" t="s">
        <v>76</v>
      </c>
      <c r="E456" s="120"/>
      <c r="F456" s="120"/>
      <c r="G456" s="120"/>
      <c r="H456" s="120"/>
      <c r="I456" s="59"/>
    </row>
    <row r="457" spans="1:17">
      <c r="A457" s="59"/>
      <c r="B457" s="59"/>
      <c r="C457" s="119"/>
      <c r="D457" s="120"/>
      <c r="E457" s="120"/>
      <c r="F457" s="120"/>
      <c r="G457" s="120"/>
      <c r="H457" s="120"/>
      <c r="I457" s="59"/>
    </row>
    <row r="458" spans="1:17">
      <c r="A458" s="59"/>
      <c r="B458" s="59"/>
      <c r="C458" s="121" t="s">
        <v>77</v>
      </c>
      <c r="D458" s="117" t="s">
        <v>78</v>
      </c>
      <c r="E458" s="117"/>
      <c r="F458" s="117"/>
      <c r="G458" s="117"/>
      <c r="H458" s="117"/>
      <c r="I458" s="59"/>
    </row>
    <row r="459" spans="1:17">
      <c r="A459" s="59"/>
      <c r="B459" s="59"/>
      <c r="C459" s="121"/>
      <c r="D459" s="117"/>
      <c r="E459" s="117"/>
      <c r="F459" s="117"/>
      <c r="G459" s="117"/>
      <c r="H459" s="117"/>
      <c r="I459" s="59"/>
    </row>
    <row r="460" spans="1:17" ht="13.5" customHeight="1">
      <c r="A460" s="59"/>
      <c r="B460" s="61"/>
      <c r="C460" s="122" t="s">
        <v>106</v>
      </c>
      <c r="D460" s="122"/>
      <c r="E460" s="122"/>
      <c r="F460" s="122"/>
      <c r="G460" s="122"/>
      <c r="H460" s="122"/>
      <c r="I460" s="59"/>
    </row>
    <row r="461" spans="1:17" ht="20.25" customHeight="1">
      <c r="A461" s="59"/>
      <c r="B461" s="81"/>
      <c r="C461" s="122"/>
      <c r="D461" s="122"/>
      <c r="E461" s="122"/>
      <c r="F461" s="122"/>
      <c r="G461" s="122"/>
      <c r="H461" s="122"/>
      <c r="I461" s="59"/>
    </row>
    <row r="462" spans="1:17" ht="17.25">
      <c r="A462" s="59"/>
      <c r="B462" s="123"/>
      <c r="C462" s="123"/>
      <c r="D462" s="123"/>
      <c r="E462" s="123"/>
      <c r="F462" s="123"/>
      <c r="G462" s="123"/>
      <c r="H462" s="123"/>
      <c r="I462" s="59"/>
    </row>
    <row r="463" spans="1:17" ht="18">
      <c r="A463" s="59"/>
      <c r="B463" s="96" t="s">
        <v>105</v>
      </c>
      <c r="C463" s="96"/>
      <c r="D463" s="96"/>
      <c r="E463" s="96"/>
      <c r="F463" s="96"/>
      <c r="G463" s="96"/>
      <c r="H463" s="96"/>
      <c r="I463" s="59"/>
    </row>
    <row r="464" spans="1:17" ht="18">
      <c r="A464" s="59"/>
      <c r="B464" s="96" t="s">
        <v>108</v>
      </c>
      <c r="C464" s="96"/>
      <c r="D464" s="96"/>
      <c r="E464" s="96"/>
      <c r="F464" s="96"/>
      <c r="G464" s="96"/>
      <c r="H464" s="96"/>
      <c r="I464" s="59"/>
    </row>
    <row r="465" spans="1:17">
      <c r="A465" s="59"/>
      <c r="B465" s="97"/>
      <c r="C465" s="97"/>
      <c r="D465" s="97"/>
      <c r="E465" s="97"/>
      <c r="F465" s="97"/>
      <c r="G465" s="97"/>
      <c r="H465" s="97"/>
      <c r="I465" s="59"/>
    </row>
    <row r="466" spans="1:17" ht="7.5" customHeight="1">
      <c r="A466" s="59"/>
      <c r="B466" s="59"/>
      <c r="C466" s="59"/>
      <c r="D466" s="59"/>
      <c r="E466" s="59"/>
      <c r="F466" s="59"/>
      <c r="G466" s="59"/>
      <c r="H466" s="59"/>
      <c r="I466" s="59"/>
    </row>
    <row r="467" spans="1:17">
      <c r="A467" s="59"/>
      <c r="B467" s="98" t="s">
        <v>82</v>
      </c>
      <c r="C467" s="98"/>
      <c r="D467" s="98"/>
      <c r="E467" s="98"/>
      <c r="F467" s="98"/>
      <c r="G467" s="98"/>
      <c r="H467" s="98"/>
      <c r="I467" s="59"/>
      <c r="K467" s="57">
        <f>DATE(L425,L426+1,1)</f>
        <v>46054</v>
      </c>
      <c r="L467" s="54">
        <f>YEAR(K467)</f>
        <v>2026</v>
      </c>
    </row>
    <row r="468" spans="1:17">
      <c r="A468" s="59"/>
      <c r="B468" s="98"/>
      <c r="C468" s="98"/>
      <c r="D468" s="98"/>
      <c r="E468" s="98"/>
      <c r="F468" s="98"/>
      <c r="G468" s="98"/>
      <c r="H468" s="98"/>
      <c r="I468" s="59"/>
      <c r="L468" s="54">
        <f>MONTH(K467)</f>
        <v>2</v>
      </c>
    </row>
    <row r="469" spans="1:17">
      <c r="A469" s="59"/>
      <c r="B469" s="98"/>
      <c r="C469" s="98"/>
      <c r="D469" s="98"/>
      <c r="E469" s="98"/>
      <c r="F469" s="98"/>
      <c r="G469" s="98"/>
      <c r="H469" s="98"/>
      <c r="I469" s="59"/>
    </row>
    <row r="470" spans="1:17" ht="7.5" customHeight="1" thickBot="1">
      <c r="A470" s="59"/>
      <c r="B470" s="60"/>
      <c r="C470" s="60"/>
      <c r="D470" s="60"/>
      <c r="E470" s="60"/>
      <c r="F470" s="60"/>
      <c r="G470" s="60"/>
      <c r="H470" s="60"/>
      <c r="I470" s="59"/>
    </row>
    <row r="471" spans="1:17" ht="14.25" thickTop="1">
      <c r="A471" s="59"/>
      <c r="B471" s="61"/>
      <c r="C471" s="59"/>
      <c r="D471" s="59"/>
      <c r="E471" s="59"/>
      <c r="F471" s="59"/>
      <c r="G471" s="99" t="str">
        <f>$B$1</f>
        <v>地区２２</v>
      </c>
      <c r="H471" s="100"/>
      <c r="I471" s="59"/>
    </row>
    <row r="472" spans="1:17" ht="14.25" thickBot="1">
      <c r="A472" s="59"/>
      <c r="B472" s="59"/>
      <c r="C472" s="59"/>
      <c r="D472" s="59"/>
      <c r="E472" s="59"/>
      <c r="F472" s="59"/>
      <c r="G472" s="101"/>
      <c r="H472" s="102"/>
      <c r="I472" s="59"/>
    </row>
    <row r="473" spans="1:17" ht="15.75" customHeight="1" thickTop="1">
      <c r="A473" s="103">
        <f>K467</f>
        <v>46054</v>
      </c>
      <c r="B473" s="103"/>
      <c r="C473" s="104">
        <f>L467</f>
        <v>2026</v>
      </c>
      <c r="D473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473" s="106"/>
      <c r="F473" s="106"/>
      <c r="G473" s="106"/>
      <c r="H473" s="107"/>
      <c r="I473" s="59"/>
    </row>
    <row r="474" spans="1:17" ht="15.75" customHeight="1">
      <c r="A474" s="103"/>
      <c r="B474" s="103"/>
      <c r="C474" s="104"/>
      <c r="D474" s="108"/>
      <c r="E474" s="109"/>
      <c r="F474" s="109"/>
      <c r="G474" s="109"/>
      <c r="H474" s="110"/>
      <c r="I474" s="59"/>
    </row>
    <row r="475" spans="1:17" ht="15.75" customHeight="1">
      <c r="A475" s="59"/>
      <c r="B475" s="114" t="str">
        <f>DBCS(L468)</f>
        <v>２</v>
      </c>
      <c r="C475" s="115" t="s">
        <v>19</v>
      </c>
      <c r="D475" s="108"/>
      <c r="E475" s="109"/>
      <c r="F475" s="109"/>
      <c r="G475" s="109"/>
      <c r="H475" s="110"/>
      <c r="I475" s="59"/>
    </row>
    <row r="476" spans="1:17" ht="15.75" customHeight="1">
      <c r="A476" s="59"/>
      <c r="B476" s="114"/>
      <c r="C476" s="115"/>
      <c r="D476" s="108"/>
      <c r="E476" s="109"/>
      <c r="F476" s="109"/>
      <c r="G476" s="109"/>
      <c r="H476" s="110"/>
      <c r="I476" s="59"/>
    </row>
    <row r="477" spans="1:17" ht="15.75" customHeight="1">
      <c r="A477" s="59"/>
      <c r="B477" s="114"/>
      <c r="C477" s="115"/>
      <c r="D477" s="108"/>
      <c r="E477" s="109"/>
      <c r="F477" s="109"/>
      <c r="G477" s="109"/>
      <c r="H477" s="110"/>
      <c r="I477" s="59"/>
      <c r="L477" s="62"/>
    </row>
    <row r="478" spans="1:17" ht="15.75" customHeight="1" thickBot="1">
      <c r="A478" s="59"/>
      <c r="B478" s="114"/>
      <c r="C478" s="115"/>
      <c r="D478" s="111"/>
      <c r="E478" s="112"/>
      <c r="F478" s="112"/>
      <c r="G478" s="112"/>
      <c r="H478" s="113"/>
      <c r="I478" s="59"/>
    </row>
    <row r="479" spans="1:17" ht="15" thickTop="1" thickBot="1">
      <c r="A479" s="59"/>
      <c r="B479" s="59"/>
      <c r="C479" s="59"/>
      <c r="D479" s="59"/>
      <c r="E479" s="59"/>
      <c r="F479" s="59"/>
      <c r="G479" s="59"/>
      <c r="H479" s="59"/>
      <c r="I479" s="59"/>
    </row>
    <row r="480" spans="1:17" ht="67.5" customHeight="1" thickBot="1">
      <c r="A480" s="59"/>
      <c r="B480" s="63" t="s">
        <v>0</v>
      </c>
      <c r="C480" s="64" t="s">
        <v>1</v>
      </c>
      <c r="D480" s="64" t="s">
        <v>2</v>
      </c>
      <c r="E480" s="64" t="s">
        <v>3</v>
      </c>
      <c r="F480" s="64" t="s">
        <v>4</v>
      </c>
      <c r="G480" s="64" t="s">
        <v>5</v>
      </c>
      <c r="H480" s="64" t="s">
        <v>6</v>
      </c>
      <c r="I480" s="59"/>
      <c r="K480" s="65" t="s">
        <v>25</v>
      </c>
      <c r="L480" s="65" t="s">
        <v>1</v>
      </c>
      <c r="M480" s="65" t="s">
        <v>2</v>
      </c>
      <c r="N480" s="65" t="s">
        <v>3</v>
      </c>
      <c r="O480" s="65" t="s">
        <v>4</v>
      </c>
      <c r="P480" s="65" t="s">
        <v>5</v>
      </c>
      <c r="Q480" s="65" t="s">
        <v>6</v>
      </c>
    </row>
    <row r="481" spans="1:17" s="70" customFormat="1" ht="33.75" customHeight="1">
      <c r="A481" s="66"/>
      <c r="B481" s="67">
        <f>IF(A473-(WEEKDAY(A473)-1)&lt;K467,"",A473-(WEEKDAY(A473)-1))</f>
        <v>46054</v>
      </c>
      <c r="C481" s="67">
        <f>IF(A473-(WEEKDAY(A473)-2)&lt;K467,"",A473-(WEEKDAY(A473)-2))</f>
        <v>46055</v>
      </c>
      <c r="D481" s="67">
        <f>IF(A473-(WEEKDAY(A473)-3)&lt;K467,"",A473-(WEEKDAY(A473)-3))</f>
        <v>46056</v>
      </c>
      <c r="E481" s="67">
        <f>IF(A473-(WEEKDAY(A473)-4)&lt;K467,"",A473-(WEEKDAY(A473)-4))</f>
        <v>46057</v>
      </c>
      <c r="F481" s="67">
        <f>IF(A473-(WEEKDAY(A473)-5)&lt;K467,"",A473-(WEEKDAY(A473)-5))</f>
        <v>46058</v>
      </c>
      <c r="G481" s="67">
        <f>IF(A473-(WEEKDAY(A473)-6)&lt;K467,"",A473-(WEEKDAY(A473)-6))</f>
        <v>46059</v>
      </c>
      <c r="H481" s="67">
        <f>IF(A473-(WEEKDAY(A473)-7)&lt;K467,"",A473-(WEEKDAY(A473)-7))</f>
        <v>46060</v>
      </c>
      <c r="I481" s="66"/>
      <c r="J481" s="68"/>
      <c r="K481" s="69">
        <f>IFERROR(IF(MOD(DAY(B481),7)=0,QUOTIENT(DAY(B481),7),QUOTIENT(DAY(B481),7)+1),"")</f>
        <v>1</v>
      </c>
      <c r="L481" s="69">
        <f t="shared" ref="L481" si="710">IFERROR(IF(MOD(DAY(C481),7)=0,QUOTIENT(DAY(C481),7),QUOTIENT(DAY(C481),7)+1),"")</f>
        <v>1</v>
      </c>
      <c r="M481" s="69">
        <f t="shared" ref="M481" si="711">IFERROR(IF(MOD(DAY(D481),7)=0,QUOTIENT(DAY(D481),7),QUOTIENT(DAY(D481),7)+1),"")</f>
        <v>1</v>
      </c>
      <c r="N481" s="69">
        <f t="shared" ref="N481" si="712">IFERROR(IF(MOD(DAY(E481),7)=0,QUOTIENT(DAY(E481),7),QUOTIENT(DAY(E481),7)+1),"")</f>
        <v>1</v>
      </c>
      <c r="O481" s="69">
        <f t="shared" ref="O481" si="713">IFERROR(IF(MOD(DAY(F481),7)=0,QUOTIENT(DAY(F481),7),QUOTIENT(DAY(F481),7)+1),"")</f>
        <v>1</v>
      </c>
      <c r="P481" s="69">
        <f t="shared" ref="P481" si="714">IFERROR(IF(MOD(DAY(G481),7)=0,QUOTIENT(DAY(G481),7),QUOTIENT(DAY(G481),7)+1),"")</f>
        <v>1</v>
      </c>
      <c r="Q481" s="69">
        <f t="shared" ref="Q481" si="715">IFERROR(IF(MOD(DAY(H481),7)=0,QUOTIENT(DAY(H481),7),QUOTIENT(DAY(H481),7)+1),"")</f>
        <v>1</v>
      </c>
    </row>
    <row r="482" spans="1:17" ht="33.75" customHeight="1" thickBot="1">
      <c r="A482" s="59"/>
      <c r="B482" s="71" t="str">
        <f>K482</f>
        <v/>
      </c>
      <c r="C482" s="71" t="str">
        <f t="shared" ref="C482" si="716">L482</f>
        <v>紙・衣</v>
      </c>
      <c r="D482" s="71" t="str">
        <f t="shared" ref="D482" si="717">M482</f>
        <v/>
      </c>
      <c r="E482" s="71" t="str">
        <f t="shared" ref="E482" si="718">N482</f>
        <v>燃</v>
      </c>
      <c r="F482" s="71" t="str">
        <f t="shared" ref="F482" si="719">O482</f>
        <v>び</v>
      </c>
      <c r="G482" s="71" t="str">
        <f t="shared" ref="G482" si="720">P482</f>
        <v/>
      </c>
      <c r="H482" s="71" t="str">
        <f t="shared" ref="H482" si="721">Q482</f>
        <v>燃</v>
      </c>
      <c r="I482" s="59"/>
      <c r="J482" s="72"/>
      <c r="K482" s="73" t="str">
        <f>IF(B481="","",
IF(IFERROR(INDEX($C$1:$H$2,1,MATCH(1,$C$2:$H$2,0)), "")=$G$1,
    IFERROR( IF(WEEKDAY(B481,1)=$H$2, IF(K481=$G$3,$G$1,""),""),""),
  IFERROR(INDEX($C$1:$H$2,1,MATCH(1,$C$2:$H$2,0)),"")
))</f>
        <v/>
      </c>
      <c r="L482" s="73" t="str">
        <f>IF(C481="","",
IF(IFERROR(INDEX($C$1:$H$2,1,MATCH(2,$C$2:$H$2,0)),"")=$G$1,
IFERROR(IF(WEEKDAY(C481,1)=$H$2,IF(L481=$G$3,$G$1,""),""),""),
IFERROR(INDEX($C$1:$H$2,1,MATCH(2,$C$2:$H$2,0)),"")
))</f>
        <v>紙・衣</v>
      </c>
      <c r="M482" s="73" t="str">
        <f>IF(D481="","",
IF(IFERROR(INDEX($C$1:$H$2,1,MATCH(3,$C$2:$H$2,0)),"")=$G$1,
IFERROR(IF(WEEKDAY(D481,1)=$H$2,IF(M481=$G$3,$G$1,""),""),""),
IFERROR(INDEX($C$1:$H$2,1,MATCH(3,$C$2:$H$2,0)),"")
))</f>
        <v/>
      </c>
      <c r="N482" s="73" t="str">
        <f>IF(E481="","",
IF(IFERROR(INDEX($C$1:$H$2,1,MATCH(4,$C$2:$H$2,0)),"")=$G$1,
IFERROR(IF(WEEKDAY(E481,1)=$H$2,IF(N481=$G$3,$G$1,""),""),""),
IFERROR(INDEX($C$1:$H$2,1,MATCH(4,$C$2:$H$2,0)),"")
))</f>
        <v>燃</v>
      </c>
      <c r="O482" s="73" t="str">
        <f>IF(F481="","",
IF(IFERROR(INDEX($C$1:$H$2,1,MATCH(5,$C$2:$H$2,0)),"")=$G$1,
IFERROR(IF(WEEKDAY(F481,1)=$H$2,IF(O481=$G$3,$G$1,""),""),""),
IFERROR(INDEX($C$1:$H$2,1,MATCH(5,$C$2:$H$2,0)),"")
))</f>
        <v>び</v>
      </c>
      <c r="P482" s="73" t="str">
        <f>IF(G481="","",
IF(IFERROR(INDEX($C$1:$H$2,1,MATCH(6,$C$2:$H$2,0)),"")=$G$1,
IFERROR(IF(WEEKDAY(G481,1)=$H$2,IF(P481=$G$3,$G$1,""),""),""),
IFERROR(INDEX($C$1:$H$2,1,MATCH(6,$C$2:$H$2,0)),"")
))</f>
        <v/>
      </c>
      <c r="Q482" s="73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customHeight="1">
      <c r="A483" s="59"/>
      <c r="B483" s="67">
        <f>H481+1</f>
        <v>46061</v>
      </c>
      <c r="C483" s="67">
        <f>B483+1</f>
        <v>46062</v>
      </c>
      <c r="D483" s="67">
        <f t="shared" ref="D483" si="722">C483+1</f>
        <v>46063</v>
      </c>
      <c r="E483" s="67">
        <f t="shared" ref="E483" si="723">D483+1</f>
        <v>46064</v>
      </c>
      <c r="F483" s="67">
        <f t="shared" ref="F483" si="724">E483+1</f>
        <v>46065</v>
      </c>
      <c r="G483" s="67">
        <f t="shared" ref="G483" si="725">F483+1</f>
        <v>46066</v>
      </c>
      <c r="H483" s="67">
        <f t="shared" ref="H483" si="726">G483+1</f>
        <v>46067</v>
      </c>
      <c r="I483" s="59"/>
      <c r="J483" s="72"/>
      <c r="K483" s="69">
        <f t="shared" ref="K483" si="727">IFERROR(IF(MOD(DAY(B483),7)=0,QUOTIENT(DAY(B483),7),QUOTIENT(DAY(B483),7)+1),"")</f>
        <v>2</v>
      </c>
      <c r="L483" s="69">
        <f t="shared" ref="L483" si="728">IFERROR(IF(MOD(DAY(C483),7)=0,QUOTIENT(DAY(C483),7),QUOTIENT(DAY(C483),7)+1),"")</f>
        <v>2</v>
      </c>
      <c r="M483" s="69">
        <f t="shared" ref="M483" si="729">IFERROR(IF(MOD(DAY(D483),7)=0,QUOTIENT(DAY(D483),7),QUOTIENT(DAY(D483),7)+1),"")</f>
        <v>2</v>
      </c>
      <c r="N483" s="69">
        <f t="shared" ref="N483" si="730">IFERROR(IF(MOD(DAY(E483),7)=0,QUOTIENT(DAY(E483),7),QUOTIENT(DAY(E483),7)+1),"")</f>
        <v>2</v>
      </c>
      <c r="O483" s="69">
        <f t="shared" ref="O483" si="731">IFERROR(IF(MOD(DAY(F483),7)=0,QUOTIENT(DAY(F483),7),QUOTIENT(DAY(F483),7)+1),"")</f>
        <v>2</v>
      </c>
      <c r="P483" s="69">
        <f t="shared" ref="P483" si="732">IFERROR(IF(MOD(DAY(G483),7)=0,QUOTIENT(DAY(G483),7),QUOTIENT(DAY(G483),7)+1),"")</f>
        <v>2</v>
      </c>
      <c r="Q483" s="69">
        <f t="shared" ref="Q483" si="733">IFERROR(IF(MOD(DAY(H483),7)=0,QUOTIENT(DAY(H483),7),QUOTIENT(DAY(H483),7)+1),"")</f>
        <v>2</v>
      </c>
    </row>
    <row r="484" spans="1:17" ht="33.75" customHeight="1" thickBot="1">
      <c r="A484" s="59"/>
      <c r="B484" s="71" t="str">
        <f t="shared" ref="B484" si="734">K484</f>
        <v/>
      </c>
      <c r="C484" s="71" t="str">
        <f t="shared" ref="C484" si="735">L484</f>
        <v>紙・衣</v>
      </c>
      <c r="D484" s="71" t="str">
        <f t="shared" ref="D484" si="736">M484</f>
        <v>小・危</v>
      </c>
      <c r="E484" s="71" t="str">
        <f t="shared" ref="E484" si="737">N484</f>
        <v>燃</v>
      </c>
      <c r="F484" s="71" t="str">
        <f t="shared" ref="F484" si="738">O484</f>
        <v>び</v>
      </c>
      <c r="G484" s="71" t="str">
        <f t="shared" ref="G484" si="739">P484</f>
        <v/>
      </c>
      <c r="H484" s="71" t="str">
        <f t="shared" ref="H484" si="740">Q484</f>
        <v>燃</v>
      </c>
      <c r="I484" s="59"/>
      <c r="J484" s="72"/>
      <c r="K484" s="73" t="str">
        <f>IF(B483="","",
IF(IFERROR(INDEX($C$1:$H$2,1,MATCH(1,$C$2:$H$2,0)), "")=$G$1,
    IFERROR( IF(WEEKDAY(B483,1)=$H$2, IF(K483=$G$3,$G$1,""),""),""),
  IFERROR(INDEX($C$1:$H$2,1,MATCH(1,$C$2:$H$2,0)),"")
))</f>
        <v/>
      </c>
      <c r="L484" s="73" t="str">
        <f>IF(C483="","",
IF(IFERROR(INDEX($C$1:$H$2,1,MATCH(2,$C$2:$H$2,0)),"")=$G$1,
IFERROR(IF(WEEKDAY(C483,1)=$H$2,IF(L483=$G$3,$G$1,""),""),""),
IFERROR(INDEX($C$1:$H$2,1,MATCH(2,$C$2:$H$2,0)),"")
))</f>
        <v>紙・衣</v>
      </c>
      <c r="M484" s="73" t="str">
        <f>IF(D483="","",
IF(IFERROR(INDEX($C$1:$H$2,1,MATCH(3,$C$2:$H$2,0)),"")=$G$1,
IFERROR(IF(WEEKDAY(D483,1)=$H$2,IF(M483=$G$3,$G$1,""),""),""),
IFERROR(INDEX($C$1:$H$2,1,MATCH(3,$C$2:$H$2,0)),"")
))</f>
        <v>小・危</v>
      </c>
      <c r="N484" s="73" t="str">
        <f>IF(E483="","",
IF(IFERROR(INDEX($C$1:$H$2,1,MATCH(4,$C$2:$H$2,0)),"")=$G$1,
IFERROR(IF(WEEKDAY(E483,1)=$H$2,IF(N483=$G$3,$G$1,""),""),""),
IFERROR(INDEX($C$1:$H$2,1,MATCH(4,$C$2:$H$2,0)),"")
))</f>
        <v>燃</v>
      </c>
      <c r="O484" s="73" t="str">
        <f>IF(F483="","",
IF(IFERROR(INDEX($C$1:$H$2,1,MATCH(5,$C$2:$H$2,0)),"")=$G$1,
IFERROR(IF(WEEKDAY(F483,1)=$H$2,IF(O483=$G$3,$G$1,""),""),""),
IFERROR(INDEX($C$1:$H$2,1,MATCH(5,$C$2:$H$2,0)),"")
))</f>
        <v>び</v>
      </c>
      <c r="P484" s="73" t="str">
        <f>IF(G483="","",
IF(IFERROR(INDEX($C$1:$H$2,1,MATCH(6,$C$2:$H$2,0)),"")=$G$1,
IFERROR(IF(WEEKDAY(G483,1)=$H$2,IF(P483=$G$3,$G$1,""),""),""),
IFERROR(INDEX($C$1:$H$2,1,MATCH(6,$C$2:$H$2,0)),"")
))</f>
        <v/>
      </c>
      <c r="Q484" s="73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customHeight="1">
      <c r="A485" s="59"/>
      <c r="B485" s="67">
        <f>B483+7</f>
        <v>46068</v>
      </c>
      <c r="C485" s="67">
        <f t="shared" ref="C485:H485" si="741">C483+7</f>
        <v>46069</v>
      </c>
      <c r="D485" s="67">
        <f t="shared" si="741"/>
        <v>46070</v>
      </c>
      <c r="E485" s="67">
        <f t="shared" si="741"/>
        <v>46071</v>
      </c>
      <c r="F485" s="67">
        <f t="shared" si="741"/>
        <v>46072</v>
      </c>
      <c r="G485" s="67">
        <f t="shared" si="741"/>
        <v>46073</v>
      </c>
      <c r="H485" s="67">
        <f t="shared" si="741"/>
        <v>46074</v>
      </c>
      <c r="I485" s="59"/>
      <c r="K485" s="69">
        <f t="shared" ref="K485" si="742">IFERROR(IF(MOD(DAY(B485),7)=0,QUOTIENT(DAY(B485),7),QUOTIENT(DAY(B485),7)+1),"")</f>
        <v>3</v>
      </c>
      <c r="L485" s="69">
        <f t="shared" ref="L485" si="743">IFERROR(IF(MOD(DAY(C485),7)=0,QUOTIENT(DAY(C485),7),QUOTIENT(DAY(C485),7)+1),"")</f>
        <v>3</v>
      </c>
      <c r="M485" s="69">
        <f t="shared" ref="M485" si="744">IFERROR(IF(MOD(DAY(D485),7)=0,QUOTIENT(DAY(D485),7),QUOTIENT(DAY(D485),7)+1),"")</f>
        <v>3</v>
      </c>
      <c r="N485" s="69">
        <f t="shared" ref="N485" si="745">IFERROR(IF(MOD(DAY(E485),7)=0,QUOTIENT(DAY(E485),7),QUOTIENT(DAY(E485),7)+1),"")</f>
        <v>3</v>
      </c>
      <c r="O485" s="69">
        <f t="shared" ref="O485" si="746">IFERROR(IF(MOD(DAY(F485),7)=0,QUOTIENT(DAY(F485),7),QUOTIENT(DAY(F485),7)+1),"")</f>
        <v>3</v>
      </c>
      <c r="P485" s="69">
        <f t="shared" ref="P485" si="747">IFERROR(IF(MOD(DAY(G485),7)=0,QUOTIENT(DAY(G485),7),QUOTIENT(DAY(G485),7)+1),"")</f>
        <v>3</v>
      </c>
      <c r="Q485" s="69">
        <f t="shared" ref="Q485" si="748">IFERROR(IF(MOD(DAY(H485),7)=0,QUOTIENT(DAY(H485),7),QUOTIENT(DAY(H485),7)+1),"")</f>
        <v>3</v>
      </c>
    </row>
    <row r="486" spans="1:17" ht="33.75" customHeight="1" thickBot="1">
      <c r="A486" s="59"/>
      <c r="B486" s="71" t="str">
        <f t="shared" ref="B486" si="749">K486</f>
        <v/>
      </c>
      <c r="C486" s="71" t="str">
        <f t="shared" ref="C486" si="750">L486</f>
        <v>紙・衣</v>
      </c>
      <c r="D486" s="71" t="str">
        <f t="shared" ref="D486" si="751">M486</f>
        <v/>
      </c>
      <c r="E486" s="71" t="str">
        <f t="shared" ref="E486" si="752">N486</f>
        <v>燃</v>
      </c>
      <c r="F486" s="71" t="str">
        <f t="shared" ref="F486" si="753">O486</f>
        <v>び</v>
      </c>
      <c r="G486" s="71" t="str">
        <f t="shared" ref="G486" si="754">P486</f>
        <v/>
      </c>
      <c r="H486" s="71" t="str">
        <f t="shared" ref="H486" si="755">Q486</f>
        <v>燃</v>
      </c>
      <c r="I486" s="59"/>
      <c r="K486" s="73" t="str">
        <f>IF(B485="","",
IF(IFERROR(INDEX($C$1:$H$2,1,MATCH(1,$C$2:$H$2,0)), "")=$G$1,
    IFERROR( IF(WEEKDAY(B485,1)=$H$2, IF(K485=$G$3,$G$1,""),""),""),
  IFERROR(INDEX($C$1:$H$2,1,MATCH(1,$C$2:$H$2,0)),"")
))</f>
        <v/>
      </c>
      <c r="L486" s="73" t="str">
        <f>IF(C485="","",
IF(IFERROR(INDEX($C$1:$H$2,1,MATCH(2,$C$2:$H$2,0)),"")=$G$1,
IFERROR(IF(WEEKDAY(C485,1)=$H$2,IF(L485=$G$3,$G$1,""),""),""),
IFERROR(INDEX($C$1:$H$2,1,MATCH(2,$C$2:$H$2,0)),"")
))</f>
        <v>紙・衣</v>
      </c>
      <c r="M486" s="73" t="str">
        <f>IF(D485="","",
IF(IFERROR(INDEX($C$1:$H$2,1,MATCH(3,$C$2:$H$2,0)),"")=$G$1,
IFERROR(IF(WEEKDAY(D485,1)=$H$2,IF(M485=$G$3,$G$1,""),""),""),
IFERROR(INDEX($C$1:$H$2,1,MATCH(3,$C$2:$H$2,0)),"")
))</f>
        <v/>
      </c>
      <c r="N486" s="73" t="str">
        <f>IF(E485="","",
IF(IFERROR(INDEX($C$1:$H$2,1,MATCH(4,$C$2:$H$2,0)),"")=$G$1,
IFERROR(IF(WEEKDAY(E485,1)=$H$2,IF(N485=$G$3,$G$1,""),""),""),
IFERROR(INDEX($C$1:$H$2,1,MATCH(4,$C$2:$H$2,0)),"")
))</f>
        <v>燃</v>
      </c>
      <c r="O486" s="73" t="str">
        <f>IF(F485="","",
IF(IFERROR(INDEX($C$1:$H$2,1,MATCH(5,$C$2:$H$2,0)),"")=$G$1,
IFERROR(IF(WEEKDAY(F485,1)=$H$2,IF(O485=$G$3,$G$1,""),""),""),
IFERROR(INDEX($C$1:$H$2,1,MATCH(5,$C$2:$H$2,0)),"")
))</f>
        <v>び</v>
      </c>
      <c r="P486" s="73" t="str">
        <f>IF(G485="","",
IF(IFERROR(INDEX($C$1:$H$2,1,MATCH(6,$C$2:$H$2,0)),"")=$G$1,
IFERROR(IF(WEEKDAY(G485,1)=$H$2,IF(P485=$G$3,$G$1,""),""),""),
IFERROR(INDEX($C$1:$H$2,1,MATCH(6,$C$2:$H$2,0)),"")
))</f>
        <v/>
      </c>
      <c r="Q486" s="73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customHeight="1">
      <c r="A487" s="59"/>
      <c r="B487" s="67">
        <f>B485+7</f>
        <v>46075</v>
      </c>
      <c r="C487" s="67">
        <f t="shared" ref="C487:H487" si="756">C485+7</f>
        <v>46076</v>
      </c>
      <c r="D487" s="67">
        <f t="shared" si="756"/>
        <v>46077</v>
      </c>
      <c r="E487" s="67">
        <f t="shared" si="756"/>
        <v>46078</v>
      </c>
      <c r="F487" s="67">
        <f t="shared" si="756"/>
        <v>46079</v>
      </c>
      <c r="G487" s="67">
        <f t="shared" si="756"/>
        <v>46080</v>
      </c>
      <c r="H487" s="67">
        <f t="shared" si="756"/>
        <v>46081</v>
      </c>
      <c r="I487" s="59"/>
      <c r="K487" s="69">
        <f t="shared" ref="K487" si="757">IFERROR(IF(MOD(DAY(B487),7)=0,QUOTIENT(DAY(B487),7),QUOTIENT(DAY(B487),7)+1),"")</f>
        <v>4</v>
      </c>
      <c r="L487" s="69">
        <f t="shared" ref="L487" si="758">IFERROR(IF(MOD(DAY(C487),7)=0,QUOTIENT(DAY(C487),7),QUOTIENT(DAY(C487),7)+1),"")</f>
        <v>4</v>
      </c>
      <c r="M487" s="69">
        <f t="shared" ref="M487" si="759">IFERROR(IF(MOD(DAY(D487),7)=0,QUOTIENT(DAY(D487),7),QUOTIENT(DAY(D487),7)+1),"")</f>
        <v>4</v>
      </c>
      <c r="N487" s="69">
        <f t="shared" ref="N487" si="760">IFERROR(IF(MOD(DAY(E487),7)=0,QUOTIENT(DAY(E487),7),QUOTIENT(DAY(E487),7)+1),"")</f>
        <v>4</v>
      </c>
      <c r="O487" s="69">
        <f t="shared" ref="O487" si="761">IFERROR(IF(MOD(DAY(F487),7)=0,QUOTIENT(DAY(F487),7),QUOTIENT(DAY(F487),7)+1),"")</f>
        <v>4</v>
      </c>
      <c r="P487" s="69">
        <f t="shared" ref="P487" si="762">IFERROR(IF(MOD(DAY(G487),7)=0,QUOTIENT(DAY(G487),7),QUOTIENT(DAY(G487),7)+1),"")</f>
        <v>4</v>
      </c>
      <c r="Q487" s="69">
        <f t="shared" ref="Q487" si="763">IFERROR(IF(MOD(DAY(H487),7)=0,QUOTIENT(DAY(H487),7),QUOTIENT(DAY(H487),7)+1),"")</f>
        <v>4</v>
      </c>
    </row>
    <row r="488" spans="1:17" ht="33.75" customHeight="1" thickBot="1">
      <c r="A488" s="59"/>
      <c r="B488" s="71" t="str">
        <f t="shared" ref="B488" si="764">K488</f>
        <v/>
      </c>
      <c r="C488" s="71" t="str">
        <f t="shared" ref="C488" si="765">L488</f>
        <v>紙・衣</v>
      </c>
      <c r="D488" s="71" t="str">
        <f t="shared" ref="D488" si="766">M488</f>
        <v/>
      </c>
      <c r="E488" s="71" t="str">
        <f t="shared" ref="E488" si="767">N488</f>
        <v>燃</v>
      </c>
      <c r="F488" s="71" t="str">
        <f t="shared" ref="F488" si="768">O488</f>
        <v>び</v>
      </c>
      <c r="G488" s="71" t="str">
        <f t="shared" ref="G488" si="769">P488</f>
        <v/>
      </c>
      <c r="H488" s="71" t="str">
        <f t="shared" ref="H488" si="770">Q488</f>
        <v>燃</v>
      </c>
      <c r="I488" s="59"/>
      <c r="K488" s="73" t="str">
        <f>IF(B487="","",
IF(IFERROR(INDEX($C$1:$H$2,1,MATCH(1,$C$2:$H$2,0)), "")=$G$1,
    IFERROR( IF(WEEKDAY(B487,1)=$H$2, IF(K487=$G$3,$G$1,""),""),""),
  IFERROR(INDEX($C$1:$H$2,1,MATCH(1,$C$2:$H$2,0)),"")
))</f>
        <v/>
      </c>
      <c r="L488" s="73" t="str">
        <f>IF(C487="","",
IF(IFERROR(INDEX($C$1:$H$2,1,MATCH(2,$C$2:$H$2,0)),"")=$G$1,
IFERROR(IF(WEEKDAY(C487,1)=$H$2,IF(L487=$G$3,$G$1,""),""),""),
IFERROR(INDEX($C$1:$H$2,1,MATCH(2,$C$2:$H$2,0)),"")
))</f>
        <v>紙・衣</v>
      </c>
      <c r="M488" s="73" t="str">
        <f>IF(D487="","",
IF(IFERROR(INDEX($C$1:$H$2,1,MATCH(3,$C$2:$H$2,0)),"")=$G$1,
IFERROR(IF(WEEKDAY(D487,1)=$H$2,IF(M487=$G$3,$G$1,""),""),""),
IFERROR(INDEX($C$1:$H$2,1,MATCH(3,$C$2:$H$2,0)),"")
))</f>
        <v/>
      </c>
      <c r="N488" s="73" t="str">
        <f>IF(E487="","",
IF(IFERROR(INDEX($C$1:$H$2,1,MATCH(4,$C$2:$H$2,0)),"")=$G$1,
IFERROR(IF(WEEKDAY(E487,1)=$H$2,IF(N487=$G$3,$G$1,""),""),""),
IFERROR(INDEX($C$1:$H$2,1,MATCH(4,$C$2:$H$2,0)),"")
))</f>
        <v>燃</v>
      </c>
      <c r="O488" s="73" t="str">
        <f>IF(F487="","",
IF(IFERROR(INDEX($C$1:$H$2,1,MATCH(5,$C$2:$H$2,0)),"")=$G$1,
IFERROR(IF(WEEKDAY(F487,1)=$H$2,IF(O487=$G$3,$G$1,""),""),""),
IFERROR(INDEX($C$1:$H$2,1,MATCH(5,$C$2:$H$2,0)),"")
))</f>
        <v>び</v>
      </c>
      <c r="P488" s="73" t="str">
        <f>IF(G487="","",
IF(IFERROR(INDEX($C$1:$H$2,1,MATCH(6,$C$2:$H$2,0)),"")=$G$1,
IFERROR(IF(WEEKDAY(G487,1)=$H$2,IF(P487=$G$3,$G$1,""),""),""),
IFERROR(INDEX($C$1:$H$2,1,MATCH(6,$C$2:$H$2,0)),"")
))</f>
        <v/>
      </c>
      <c r="Q488" s="73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customHeight="1">
      <c r="A489" s="59"/>
      <c r="B489" s="67" t="str">
        <f>IFERROR(IF(B487+7&lt;DATE(L467,L468+1,1),B487+7,""),"")</f>
        <v/>
      </c>
      <c r="C489" s="67" t="str">
        <f>IFERROR(IF(C487+7&lt;DATE(L467,L468+1,1),C487+7,""),"")</f>
        <v/>
      </c>
      <c r="D489" s="67" t="str">
        <f>IFERROR(IF(D487+7&lt;DATE(L467,L468+1,1),D487+7,""),"")</f>
        <v/>
      </c>
      <c r="E489" s="67" t="str">
        <f>IFERROR(IF(E487+7&lt;DATE(L467,L468+1,1),E487+7,""),"")</f>
        <v/>
      </c>
      <c r="F489" s="67" t="str">
        <f>IFERROR(IF(F487+7&lt;DATE(L467,L468+1,1),F487+7,""),"")</f>
        <v/>
      </c>
      <c r="G489" s="67" t="str">
        <f>IFERROR(IF(G487+7&lt;DATE(L467,L468+1,1),G487+7,""),"")</f>
        <v/>
      </c>
      <c r="H489" s="67" t="str">
        <f>IFERROR(IF(H487+7&lt;DATE(L467,L468+1,1),H487+7,""),"")</f>
        <v/>
      </c>
      <c r="I489" s="59"/>
      <c r="K489" s="69" t="str">
        <f>IFERROR(IF(MOD(DAY(B489),7)=0,QUOTIENT(DAY(B489),7),QUOTIENT(DAY(B489),7)+1),"")</f>
        <v/>
      </c>
      <c r="L489" s="69" t="str">
        <f>IFERROR(IF(MOD(DAY(C489),7)=0,QUOTIENT(DAY(C489),7),QUOTIENT(DAY(C489),7)+1),"")</f>
        <v/>
      </c>
      <c r="M489" s="69" t="str">
        <f t="shared" ref="M489" si="771">IFERROR(IF(MOD(DAY(D489),7)=0,QUOTIENT(DAY(D489),7),QUOTIENT(DAY(D489),7)+1),"")</f>
        <v/>
      </c>
      <c r="N489" s="69" t="str">
        <f t="shared" ref="N489" si="772">IFERROR(IF(MOD(DAY(E489),7)=0,QUOTIENT(DAY(E489),7),QUOTIENT(DAY(E489),7)+1),"")</f>
        <v/>
      </c>
      <c r="O489" s="69" t="str">
        <f t="shared" ref="O489" si="773">IFERROR(IF(MOD(DAY(F489),7)=0,QUOTIENT(DAY(F489),7),QUOTIENT(DAY(F489),7)+1),"")</f>
        <v/>
      </c>
      <c r="P489" s="69" t="str">
        <f t="shared" ref="P489" si="774">IFERROR(IF(MOD(DAY(G489),7)=0,QUOTIENT(DAY(G489),7),QUOTIENT(DAY(G489),7)+1),"")</f>
        <v/>
      </c>
      <c r="Q489" s="69" t="str">
        <f t="shared" ref="Q489" si="775">IFERROR(IF(MOD(DAY(H489),7)=0,QUOTIENT(DAY(H489),7),QUOTIENT(DAY(H489),7)+1),"")</f>
        <v/>
      </c>
    </row>
    <row r="490" spans="1:17" ht="33.75" customHeight="1" thickBot="1">
      <c r="A490" s="59"/>
      <c r="B490" s="71" t="str">
        <f t="shared" ref="B490" si="776">K490</f>
        <v/>
      </c>
      <c r="C490" s="71" t="str">
        <f t="shared" ref="C490" si="777">L490</f>
        <v/>
      </c>
      <c r="D490" s="71" t="str">
        <f t="shared" ref="D490" si="778">M490</f>
        <v/>
      </c>
      <c r="E490" s="71" t="str">
        <f t="shared" ref="E490" si="779">N490</f>
        <v/>
      </c>
      <c r="F490" s="71" t="str">
        <f t="shared" ref="F490" si="780">O490</f>
        <v/>
      </c>
      <c r="G490" s="71" t="str">
        <f t="shared" ref="G490" si="781">P490</f>
        <v/>
      </c>
      <c r="H490" s="71" t="str">
        <f t="shared" ref="H490" si="782">Q490</f>
        <v/>
      </c>
      <c r="I490" s="59"/>
      <c r="K490" s="73" t="str">
        <f>IF(B489="","",
IF(IFERROR(INDEX($C$1:$H$2,1,MATCH(1,$C$2:$H$2,0)), "")=$G$1,
    IFERROR( IF(WEEKDAY(B489,1)=$H$2, IF(K489=$G$3,$G$1,""),""),""),
  IFERROR(INDEX($C$1:$H$2,1,MATCH(1,$C$2:$H$2,0)),"")
))</f>
        <v/>
      </c>
      <c r="L490" s="73" t="str">
        <f>IF(C489="","",
IF(IFERROR(INDEX($C$1:$H$2,1,MATCH(2,$C$2:$H$2,0)),"")=$G$1,
IFERROR(IF(WEEKDAY(C489,1)=$H$2,IF(L489=$G$3,$G$1,""),""),""),
IFERROR(INDEX($C$1:$H$2,1,MATCH(2,$C$2:$H$2,0)),"")
))</f>
        <v/>
      </c>
      <c r="M490" s="73" t="str">
        <f>IF(D489="","",
IF(IFERROR(INDEX($C$1:$H$2,1,MATCH(3,$C$2:$H$2,0)),"")=$G$1,
IFERROR(IF(WEEKDAY(D489,1)=$H$2,IF(M489=$G$3,$G$1,""),""),""),
IFERROR(INDEX($C$1:$H$2,1,MATCH(3,$C$2:$H$2,0)),"")
))</f>
        <v/>
      </c>
      <c r="N490" s="73" t="str">
        <f>IF(E489="","",
IF(IFERROR(INDEX($C$1:$H$2,1,MATCH(4,$C$2:$H$2,0)),"")=$G$1,
IFERROR(IF(WEEKDAY(E489,1)=$H$2,IF(N489=$G$3,$G$1,""),""),""),
IFERROR(INDEX($C$1:$H$2,1,MATCH(4,$C$2:$H$2,0)),"")
))</f>
        <v/>
      </c>
      <c r="O490" s="73" t="str">
        <f>IF(F489="","",
IF(IFERROR(INDEX($C$1:$H$2,1,MATCH(5,$C$2:$H$2,0)),"")=$G$1,
IFERROR(IF(WEEKDAY(F489,1)=$H$2,IF(O489=$G$3,$G$1,""),""),""),
IFERROR(INDEX($C$1:$H$2,1,MATCH(5,$C$2:$H$2,0)),"")
))</f>
        <v/>
      </c>
      <c r="P490" s="73" t="str">
        <f>IF(G489="","",
IF(IFERROR(INDEX($C$1:$H$2,1,MATCH(6,$C$2:$H$2,0)),"")=$G$1,
IFERROR(IF(WEEKDAY(G489,1)=$H$2,IF(P489=$G$3,$G$1,""),""),""),
IFERROR(INDEX($C$1:$H$2,1,MATCH(6,$C$2:$H$2,0)),"")
))</f>
        <v/>
      </c>
      <c r="Q490" s="73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customHeight="1">
      <c r="A491" s="59"/>
      <c r="B491" s="67" t="str">
        <f>IFERROR(IF(B489+7&lt;DATE(L467,L468+1,1),B489+7,""),"")</f>
        <v/>
      </c>
      <c r="C491" s="67" t="str">
        <f>IFERROR(IF(C489+7&lt;DATE(L467,L468+1,1),C489+7,""),"")</f>
        <v/>
      </c>
      <c r="D491" s="67"/>
      <c r="E491" s="67"/>
      <c r="F491" s="67"/>
      <c r="G491" s="67"/>
      <c r="H491" s="67"/>
      <c r="I491" s="59"/>
      <c r="K491" s="69" t="str">
        <f>IFERROR(IF(MOD(DAY(B491),7)=0,QUOTIENT(DAY(B491),7),QUOTIENT(DAY(B491),7)+1),"")</f>
        <v/>
      </c>
      <c r="L491" s="69" t="str">
        <f>IFERROR(IF(MOD(DAY(C491),7)=0,QUOTIENT(DAY(C491),7),QUOTIENT(DAY(C491),7)+1),"")</f>
        <v/>
      </c>
      <c r="M491" s="69"/>
      <c r="N491" s="69"/>
      <c r="O491" s="69"/>
      <c r="P491" s="69"/>
      <c r="Q491" s="69"/>
    </row>
    <row r="492" spans="1:17" ht="33.75" customHeight="1" thickBot="1">
      <c r="A492" s="59"/>
      <c r="B492" s="71" t="str">
        <f t="shared" ref="B492" si="783">K492</f>
        <v/>
      </c>
      <c r="C492" s="71" t="str">
        <f t="shared" ref="C492" si="784">L492</f>
        <v/>
      </c>
      <c r="D492" s="71" t="str">
        <f>IF(D491="","",IFERROR(INDEX($C$1:$H$2,1,MATCH(3,$C$2:$H$2,0)),""))</f>
        <v/>
      </c>
      <c r="E492" s="71" t="str">
        <f>IF(E491="","",IFERROR(INDEX($C$1:$H$2,1,MATCH(4,$C$2:$H$2,0)),""))</f>
        <v/>
      </c>
      <c r="F492" s="71" t="str">
        <f>IF(F491="","",IFERROR(INDEX($C$1:$H$2,1,MATCH(5,$C$2:$H$2,0)),""))</f>
        <v/>
      </c>
      <c r="G492" s="71" t="str">
        <f>IF(G491="","",IFERROR(INDEX($C$1:$H$2,1,MATCH(6,$C$2:$H$2,0)),""))</f>
        <v/>
      </c>
      <c r="H492" s="71" t="str">
        <f>IF(H491="","",IFERROR(INDEX($C$1:$H$2,1,MATCH(7,$C$2:$H$2,0)),""))</f>
        <v/>
      </c>
      <c r="I492" s="59"/>
      <c r="K492" s="73" t="str">
        <f>IF(B491="","",
IF(IFERROR(INDEX($C$1:$H$2,1,MATCH(1,$C$2:$H$2,0)), "")=$G$1,
    IFERROR( IF(WEEKDAY(B491,1)=$H$2, IF(K491=$G$3,$G$1,""),""),""),
  IFERROR(INDEX($C$1:$H$2,1,MATCH(1,$C$2:$H$2,0)),"")
))</f>
        <v/>
      </c>
      <c r="L492" s="73" t="str">
        <f>IF(C491="","",
IF(IFERROR(INDEX($C$1:$H$2,1,MATCH(2,$C$2:$H$2,0)),"")=$G$1,
IFERROR(IF(WEEKDAY(C491,1)=$H$2,IF(L491=$G$3,$G$1,""),""),""),
IFERROR(INDEX($C$1:$H$2,1,MATCH(2,$C$2:$H$2,0)),"")
))</f>
        <v/>
      </c>
      <c r="M492" s="73"/>
      <c r="N492" s="73"/>
      <c r="O492" s="73"/>
      <c r="P492" s="73"/>
      <c r="Q492" s="73"/>
    </row>
    <row r="493" spans="1:17">
      <c r="A493" s="59"/>
      <c r="B493" s="61"/>
      <c r="C493" s="61"/>
      <c r="D493" s="61"/>
      <c r="E493" s="61"/>
      <c r="F493" s="61"/>
      <c r="G493" s="61"/>
      <c r="H493" s="61"/>
      <c r="I493" s="59"/>
    </row>
    <row r="494" spans="1:17">
      <c r="A494" s="59"/>
      <c r="B494" s="59"/>
      <c r="C494" s="116" t="s">
        <v>71</v>
      </c>
      <c r="D494" s="117" t="s">
        <v>72</v>
      </c>
      <c r="E494" s="117"/>
      <c r="F494" s="117"/>
      <c r="G494" s="117"/>
      <c r="H494" s="117"/>
      <c r="I494" s="59"/>
    </row>
    <row r="495" spans="1:17">
      <c r="A495" s="59"/>
      <c r="B495" s="59"/>
      <c r="C495" s="116"/>
      <c r="D495" s="117"/>
      <c r="E495" s="117"/>
      <c r="F495" s="117"/>
      <c r="G495" s="117"/>
      <c r="H495" s="117"/>
      <c r="I495" s="59"/>
    </row>
    <row r="496" spans="1:17">
      <c r="A496" s="59"/>
      <c r="B496" s="59"/>
      <c r="C496" s="118" t="s">
        <v>73</v>
      </c>
      <c r="D496" s="117" t="s">
        <v>74</v>
      </c>
      <c r="E496" s="117"/>
      <c r="F496" s="117"/>
      <c r="G496" s="117"/>
      <c r="H496" s="117"/>
      <c r="I496" s="59"/>
    </row>
    <row r="497" spans="1:12">
      <c r="A497" s="59"/>
      <c r="B497" s="59"/>
      <c r="C497" s="118"/>
      <c r="D497" s="117"/>
      <c r="E497" s="117"/>
      <c r="F497" s="117"/>
      <c r="G497" s="117"/>
      <c r="H497" s="117"/>
      <c r="I497" s="59"/>
    </row>
    <row r="498" spans="1:12">
      <c r="A498" s="59"/>
      <c r="B498" s="59"/>
      <c r="C498" s="119" t="s">
        <v>75</v>
      </c>
      <c r="D498" s="120" t="s">
        <v>76</v>
      </c>
      <c r="E498" s="120"/>
      <c r="F498" s="120"/>
      <c r="G498" s="120"/>
      <c r="H498" s="120"/>
      <c r="I498" s="59"/>
    </row>
    <row r="499" spans="1:12">
      <c r="A499" s="59"/>
      <c r="B499" s="59"/>
      <c r="C499" s="119"/>
      <c r="D499" s="120"/>
      <c r="E499" s="120"/>
      <c r="F499" s="120"/>
      <c r="G499" s="120"/>
      <c r="H499" s="120"/>
      <c r="I499" s="59"/>
    </row>
    <row r="500" spans="1:12">
      <c r="A500" s="59"/>
      <c r="B500" s="59"/>
      <c r="C500" s="121" t="s">
        <v>77</v>
      </c>
      <c r="D500" s="117" t="s">
        <v>78</v>
      </c>
      <c r="E500" s="117"/>
      <c r="F500" s="117"/>
      <c r="G500" s="117"/>
      <c r="H500" s="117"/>
      <c r="I500" s="59"/>
    </row>
    <row r="501" spans="1:12">
      <c r="A501" s="59"/>
      <c r="B501" s="59"/>
      <c r="C501" s="121"/>
      <c r="D501" s="117"/>
      <c r="E501" s="117"/>
      <c r="F501" s="117"/>
      <c r="G501" s="117"/>
      <c r="H501" s="117"/>
      <c r="I501" s="59"/>
    </row>
    <row r="502" spans="1:12" ht="13.5" customHeight="1">
      <c r="A502" s="59"/>
      <c r="B502" s="61"/>
      <c r="C502" s="122" t="s">
        <v>106</v>
      </c>
      <c r="D502" s="122"/>
      <c r="E502" s="122"/>
      <c r="F502" s="122"/>
      <c r="G502" s="122"/>
      <c r="H502" s="122"/>
      <c r="I502" s="59"/>
    </row>
    <row r="503" spans="1:12" ht="20.25" customHeight="1">
      <c r="A503" s="59"/>
      <c r="B503" s="81"/>
      <c r="C503" s="122"/>
      <c r="D503" s="122"/>
      <c r="E503" s="122"/>
      <c r="F503" s="122"/>
      <c r="G503" s="122"/>
      <c r="H503" s="122"/>
      <c r="I503" s="59"/>
    </row>
    <row r="504" spans="1:12" ht="17.25">
      <c r="A504" s="59"/>
      <c r="B504" s="123"/>
      <c r="C504" s="123"/>
      <c r="D504" s="123"/>
      <c r="E504" s="123"/>
      <c r="F504" s="123"/>
      <c r="G504" s="123"/>
      <c r="H504" s="123"/>
      <c r="I504" s="59"/>
    </row>
    <row r="505" spans="1:12" ht="18">
      <c r="A505" s="59"/>
      <c r="B505" s="96" t="s">
        <v>105</v>
      </c>
      <c r="C505" s="96"/>
      <c r="D505" s="96"/>
      <c r="E505" s="96"/>
      <c r="F505" s="96"/>
      <c r="G505" s="96"/>
      <c r="H505" s="96"/>
      <c r="I505" s="59"/>
    </row>
    <row r="506" spans="1:12" ht="18">
      <c r="A506" s="59"/>
      <c r="B506" s="96" t="s">
        <v>108</v>
      </c>
      <c r="C506" s="96"/>
      <c r="D506" s="96"/>
      <c r="E506" s="96"/>
      <c r="F506" s="96"/>
      <c r="G506" s="96"/>
      <c r="H506" s="96"/>
      <c r="I506" s="59"/>
    </row>
    <row r="507" spans="1:12">
      <c r="A507" s="59"/>
      <c r="B507" s="97"/>
      <c r="C507" s="97"/>
      <c r="D507" s="97"/>
      <c r="E507" s="97"/>
      <c r="F507" s="97"/>
      <c r="G507" s="97"/>
      <c r="H507" s="97"/>
      <c r="I507" s="59"/>
    </row>
    <row r="508" spans="1:12" ht="7.5" customHeight="1">
      <c r="A508" s="59"/>
      <c r="B508" s="59"/>
      <c r="C508" s="59"/>
      <c r="D508" s="59"/>
      <c r="E508" s="59"/>
      <c r="F508" s="59"/>
      <c r="G508" s="59"/>
      <c r="H508" s="59"/>
      <c r="I508" s="59"/>
    </row>
    <row r="509" spans="1:12">
      <c r="A509" s="59"/>
      <c r="B509" s="98" t="s">
        <v>82</v>
      </c>
      <c r="C509" s="98"/>
      <c r="D509" s="98"/>
      <c r="E509" s="98"/>
      <c r="F509" s="98"/>
      <c r="G509" s="98"/>
      <c r="H509" s="98"/>
      <c r="I509" s="59"/>
      <c r="K509" s="57">
        <f>DATE(L467,L468+1,1)</f>
        <v>46082</v>
      </c>
      <c r="L509" s="54">
        <f>YEAR(K509)</f>
        <v>2026</v>
      </c>
    </row>
    <row r="510" spans="1:12">
      <c r="A510" s="59"/>
      <c r="B510" s="98"/>
      <c r="C510" s="98"/>
      <c r="D510" s="98"/>
      <c r="E510" s="98"/>
      <c r="F510" s="98"/>
      <c r="G510" s="98"/>
      <c r="H510" s="98"/>
      <c r="I510" s="59"/>
      <c r="L510" s="54">
        <f>MONTH(K509)</f>
        <v>3</v>
      </c>
    </row>
    <row r="511" spans="1:12">
      <c r="A511" s="59"/>
      <c r="B511" s="98"/>
      <c r="C511" s="98"/>
      <c r="D511" s="98"/>
      <c r="E511" s="98"/>
      <c r="F511" s="98"/>
      <c r="G511" s="98"/>
      <c r="H511" s="98"/>
      <c r="I511" s="59"/>
    </row>
    <row r="512" spans="1:12" ht="7.5" customHeight="1" thickBot="1">
      <c r="A512" s="59"/>
      <c r="B512" s="60"/>
      <c r="C512" s="60"/>
      <c r="D512" s="60"/>
      <c r="E512" s="60"/>
      <c r="F512" s="60"/>
      <c r="G512" s="60"/>
      <c r="H512" s="60"/>
      <c r="I512" s="59"/>
    </row>
    <row r="513" spans="1:17" ht="14.25" thickTop="1">
      <c r="A513" s="59"/>
      <c r="B513" s="61"/>
      <c r="C513" s="59"/>
      <c r="D513" s="59"/>
      <c r="E513" s="59"/>
      <c r="F513" s="59"/>
      <c r="G513" s="99" t="str">
        <f>$B$1</f>
        <v>地区２２</v>
      </c>
      <c r="H513" s="100"/>
      <c r="I513" s="59"/>
    </row>
    <row r="514" spans="1:17" ht="14.25" thickBot="1">
      <c r="A514" s="59"/>
      <c r="B514" s="59"/>
      <c r="C514" s="59"/>
      <c r="D514" s="59"/>
      <c r="E514" s="59"/>
      <c r="F514" s="59"/>
      <c r="G514" s="101"/>
      <c r="H514" s="102"/>
      <c r="I514" s="59"/>
    </row>
    <row r="515" spans="1:17" ht="15.75" customHeight="1" thickTop="1">
      <c r="A515" s="103">
        <f>K509</f>
        <v>46082</v>
      </c>
      <c r="B515" s="103"/>
      <c r="C515" s="104">
        <f>L509</f>
        <v>2026</v>
      </c>
      <c r="D515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515" s="106"/>
      <c r="F515" s="106"/>
      <c r="G515" s="106"/>
      <c r="H515" s="107"/>
      <c r="I515" s="59"/>
    </row>
    <row r="516" spans="1:17" ht="15.75" customHeight="1">
      <c r="A516" s="103"/>
      <c r="B516" s="103"/>
      <c r="C516" s="104"/>
      <c r="D516" s="108"/>
      <c r="E516" s="109"/>
      <c r="F516" s="109"/>
      <c r="G516" s="109"/>
      <c r="H516" s="110"/>
      <c r="I516" s="59"/>
    </row>
    <row r="517" spans="1:17" ht="15.75" customHeight="1">
      <c r="A517" s="59"/>
      <c r="B517" s="114" t="str">
        <f>DBCS(L510)</f>
        <v>３</v>
      </c>
      <c r="C517" s="115" t="s">
        <v>19</v>
      </c>
      <c r="D517" s="108"/>
      <c r="E517" s="109"/>
      <c r="F517" s="109"/>
      <c r="G517" s="109"/>
      <c r="H517" s="110"/>
      <c r="I517" s="59"/>
    </row>
    <row r="518" spans="1:17" ht="15.75" customHeight="1">
      <c r="A518" s="59"/>
      <c r="B518" s="114"/>
      <c r="C518" s="115"/>
      <c r="D518" s="108"/>
      <c r="E518" s="109"/>
      <c r="F518" s="109"/>
      <c r="G518" s="109"/>
      <c r="H518" s="110"/>
      <c r="I518" s="59"/>
    </row>
    <row r="519" spans="1:17" ht="15.75" customHeight="1">
      <c r="A519" s="59"/>
      <c r="B519" s="114"/>
      <c r="C519" s="115"/>
      <c r="D519" s="108"/>
      <c r="E519" s="109"/>
      <c r="F519" s="109"/>
      <c r="G519" s="109"/>
      <c r="H519" s="110"/>
      <c r="I519" s="59"/>
      <c r="L519" s="62"/>
    </row>
    <row r="520" spans="1:17" ht="15.75" customHeight="1" thickBot="1">
      <c r="A520" s="59"/>
      <c r="B520" s="114"/>
      <c r="C520" s="115"/>
      <c r="D520" s="111"/>
      <c r="E520" s="112"/>
      <c r="F520" s="112"/>
      <c r="G520" s="112"/>
      <c r="H520" s="113"/>
      <c r="I520" s="59"/>
    </row>
    <row r="521" spans="1:17" ht="15" thickTop="1" thickBot="1">
      <c r="A521" s="59"/>
      <c r="B521" s="59"/>
      <c r="C521" s="59"/>
      <c r="D521" s="59"/>
      <c r="E521" s="59"/>
      <c r="F521" s="59"/>
      <c r="G521" s="59"/>
      <c r="H521" s="59"/>
      <c r="I521" s="59"/>
    </row>
    <row r="522" spans="1:17" ht="67.5" customHeight="1" thickBot="1">
      <c r="A522" s="59"/>
      <c r="B522" s="63" t="s">
        <v>0</v>
      </c>
      <c r="C522" s="64" t="s">
        <v>1</v>
      </c>
      <c r="D522" s="64" t="s">
        <v>2</v>
      </c>
      <c r="E522" s="64" t="s">
        <v>3</v>
      </c>
      <c r="F522" s="64" t="s">
        <v>4</v>
      </c>
      <c r="G522" s="64" t="s">
        <v>5</v>
      </c>
      <c r="H522" s="64" t="s">
        <v>6</v>
      </c>
      <c r="I522" s="59"/>
      <c r="K522" s="65" t="s">
        <v>25</v>
      </c>
      <c r="L522" s="65" t="s">
        <v>1</v>
      </c>
      <c r="M522" s="65" t="s">
        <v>2</v>
      </c>
      <c r="N522" s="65" t="s">
        <v>3</v>
      </c>
      <c r="O522" s="65" t="s">
        <v>4</v>
      </c>
      <c r="P522" s="65" t="s">
        <v>5</v>
      </c>
      <c r="Q522" s="65" t="s">
        <v>6</v>
      </c>
    </row>
    <row r="523" spans="1:17" s="70" customFormat="1" ht="33.75" customHeight="1">
      <c r="A523" s="66"/>
      <c r="B523" s="67">
        <f>IF(A515-(WEEKDAY(A515)-1)&lt;K509,"",A515-(WEEKDAY(A515)-1))</f>
        <v>46082</v>
      </c>
      <c r="C523" s="67">
        <f>IF(A515-(WEEKDAY(A515)-2)&lt;K509,"",A515-(WEEKDAY(A515)-2))</f>
        <v>46083</v>
      </c>
      <c r="D523" s="67">
        <f>IF(A515-(WEEKDAY(A515)-3)&lt;K509,"",A515-(WEEKDAY(A515)-3))</f>
        <v>46084</v>
      </c>
      <c r="E523" s="67">
        <f>IF(A515-(WEEKDAY(A515)-4)&lt;K509,"",A515-(WEEKDAY(A515)-4))</f>
        <v>46085</v>
      </c>
      <c r="F523" s="67">
        <f>IF(A515-(WEEKDAY(A515)-5)&lt;K509,"",A515-(WEEKDAY(A515)-5))</f>
        <v>46086</v>
      </c>
      <c r="G523" s="67">
        <f>IF(A515-(WEEKDAY(A515)-6)&lt;K509,"",A515-(WEEKDAY(A515)-6))</f>
        <v>46087</v>
      </c>
      <c r="H523" s="67">
        <f>IF(A515-(WEEKDAY(A515)-7)&lt;K509,"",A515-(WEEKDAY(A515)-7))</f>
        <v>46088</v>
      </c>
      <c r="I523" s="66"/>
      <c r="J523" s="68"/>
      <c r="K523" s="69">
        <f>IFERROR(IF(MOD(DAY(B523),7)=0,QUOTIENT(DAY(B523),7),QUOTIENT(DAY(B523),7)+1),"")</f>
        <v>1</v>
      </c>
      <c r="L523" s="69">
        <f t="shared" ref="L523" si="785">IFERROR(IF(MOD(DAY(C523),7)=0,QUOTIENT(DAY(C523),7),QUOTIENT(DAY(C523),7)+1),"")</f>
        <v>1</v>
      </c>
      <c r="M523" s="69">
        <f t="shared" ref="M523" si="786">IFERROR(IF(MOD(DAY(D523),7)=0,QUOTIENT(DAY(D523),7),QUOTIENT(DAY(D523),7)+1),"")</f>
        <v>1</v>
      </c>
      <c r="N523" s="69">
        <f t="shared" ref="N523" si="787">IFERROR(IF(MOD(DAY(E523),7)=0,QUOTIENT(DAY(E523),7),QUOTIENT(DAY(E523),7)+1),"")</f>
        <v>1</v>
      </c>
      <c r="O523" s="69">
        <f t="shared" ref="O523" si="788">IFERROR(IF(MOD(DAY(F523),7)=0,QUOTIENT(DAY(F523),7),QUOTIENT(DAY(F523),7)+1),"")</f>
        <v>1</v>
      </c>
      <c r="P523" s="69">
        <f t="shared" ref="P523" si="789">IFERROR(IF(MOD(DAY(G523),7)=0,QUOTIENT(DAY(G523),7),QUOTIENT(DAY(G523),7)+1),"")</f>
        <v>1</v>
      </c>
      <c r="Q523" s="69">
        <f t="shared" ref="Q523" si="790">IFERROR(IF(MOD(DAY(H523),7)=0,QUOTIENT(DAY(H523),7),QUOTIENT(DAY(H523),7)+1),"")</f>
        <v>1</v>
      </c>
    </row>
    <row r="524" spans="1:17" ht="33.75" customHeight="1" thickBot="1">
      <c r="A524" s="59"/>
      <c r="B524" s="71" t="str">
        <f>K524</f>
        <v/>
      </c>
      <c r="C524" s="71" t="str">
        <f t="shared" ref="C524" si="791">L524</f>
        <v>紙・衣</v>
      </c>
      <c r="D524" s="71" t="str">
        <f t="shared" ref="D524" si="792">M524</f>
        <v/>
      </c>
      <c r="E524" s="71" t="str">
        <f t="shared" ref="E524" si="793">N524</f>
        <v>燃</v>
      </c>
      <c r="F524" s="71" t="str">
        <f t="shared" ref="F524" si="794">O524</f>
        <v>び</v>
      </c>
      <c r="G524" s="71" t="str">
        <f t="shared" ref="G524" si="795">P524</f>
        <v/>
      </c>
      <c r="H524" s="71" t="str">
        <f t="shared" ref="H524" si="796">Q524</f>
        <v>燃</v>
      </c>
      <c r="I524" s="59"/>
      <c r="J524" s="72"/>
      <c r="K524" s="73" t="str">
        <f>IF(B523="","",
IF(IFERROR(INDEX($C$1:$H$2,1,MATCH(1,$C$2:$H$2,0)), "")=$G$1,
    IFERROR( IF(WEEKDAY(B523,1)=$H$2, IF(K523=$G$3,$G$1,""),""),""),
  IFERROR(INDEX($C$1:$H$2,1,MATCH(1,$C$2:$H$2,0)),"")
))</f>
        <v/>
      </c>
      <c r="L524" s="73" t="str">
        <f>IF(C523="","",
IF(IFERROR(INDEX($C$1:$H$2,1,MATCH(2,$C$2:$H$2,0)),"")=$G$1,
IFERROR(IF(WEEKDAY(C523,1)=$H$2,IF(L523=$G$3,$G$1,""),""),""),
IFERROR(INDEX($C$1:$H$2,1,MATCH(2,$C$2:$H$2,0)),"")
))</f>
        <v>紙・衣</v>
      </c>
      <c r="M524" s="73" t="str">
        <f>IF(D523="","",
IF(IFERROR(INDEX($C$1:$H$2,1,MATCH(3,$C$2:$H$2,0)),"")=$G$1,
IFERROR(IF(WEEKDAY(D523,1)=$H$2,IF(M523=$G$3,$G$1,""),""),""),
IFERROR(INDEX($C$1:$H$2,1,MATCH(3,$C$2:$H$2,0)),"")
))</f>
        <v/>
      </c>
      <c r="N524" s="73" t="str">
        <f>IF(E523="","",
IF(IFERROR(INDEX($C$1:$H$2,1,MATCH(4,$C$2:$H$2,0)),"")=$G$1,
IFERROR(IF(WEEKDAY(E523,1)=$H$2,IF(N523=$G$3,$G$1,""),""),""),
IFERROR(INDEX($C$1:$H$2,1,MATCH(4,$C$2:$H$2,0)),"")
))</f>
        <v>燃</v>
      </c>
      <c r="O524" s="73" t="str">
        <f>IF(F523="","",
IF(IFERROR(INDEX($C$1:$H$2,1,MATCH(5,$C$2:$H$2,0)),"")=$G$1,
IFERROR(IF(WEEKDAY(F523,1)=$H$2,IF(O523=$G$3,$G$1,""),""),""),
IFERROR(INDEX($C$1:$H$2,1,MATCH(5,$C$2:$H$2,0)),"")
))</f>
        <v>び</v>
      </c>
      <c r="P524" s="73" t="str">
        <f>IF(G523="","",
IF(IFERROR(INDEX($C$1:$H$2,1,MATCH(6,$C$2:$H$2,0)),"")=$G$1,
IFERROR(IF(WEEKDAY(G523,1)=$H$2,IF(P523=$G$3,$G$1,""),""),""),
IFERROR(INDEX($C$1:$H$2,1,MATCH(6,$C$2:$H$2,0)),"")
))</f>
        <v/>
      </c>
      <c r="Q524" s="73" t="str">
        <f>IF(H523="","",
IF(IFERROR(INDEX($C$1:$H$2,1,MATCH(7,$C$2:$H$2,0)),"")=$G$1,
IFERROR(IF(WEEKDAY(H523,1)=$H$2,IF(Q523=$G$3,$G$1,""),""),""),
IFERROR(INDEX($C$1:$H$2,1,MATCH(7,$C$2:$H$2,0)),"")
))</f>
        <v>燃</v>
      </c>
    </row>
    <row r="525" spans="1:17" ht="33.75" customHeight="1">
      <c r="A525" s="59"/>
      <c r="B525" s="67">
        <f>H523+1</f>
        <v>46089</v>
      </c>
      <c r="C525" s="67">
        <f>B525+1</f>
        <v>46090</v>
      </c>
      <c r="D525" s="67">
        <f t="shared" ref="D525" si="797">C525+1</f>
        <v>46091</v>
      </c>
      <c r="E525" s="67">
        <f t="shared" ref="E525" si="798">D525+1</f>
        <v>46092</v>
      </c>
      <c r="F525" s="67">
        <f t="shared" ref="F525" si="799">E525+1</f>
        <v>46093</v>
      </c>
      <c r="G525" s="67">
        <f t="shared" ref="G525" si="800">F525+1</f>
        <v>46094</v>
      </c>
      <c r="H525" s="67">
        <f t="shared" ref="H525" si="801">G525+1</f>
        <v>46095</v>
      </c>
      <c r="I525" s="59"/>
      <c r="J525" s="72"/>
      <c r="K525" s="69">
        <f t="shared" ref="K525" si="802">IFERROR(IF(MOD(DAY(B525),7)=0,QUOTIENT(DAY(B525),7),QUOTIENT(DAY(B525),7)+1),"")</f>
        <v>2</v>
      </c>
      <c r="L525" s="69">
        <f t="shared" ref="L525" si="803">IFERROR(IF(MOD(DAY(C525),7)=0,QUOTIENT(DAY(C525),7),QUOTIENT(DAY(C525),7)+1),"")</f>
        <v>2</v>
      </c>
      <c r="M525" s="69">
        <f t="shared" ref="M525" si="804">IFERROR(IF(MOD(DAY(D525),7)=0,QUOTIENT(DAY(D525),7),QUOTIENT(DAY(D525),7)+1),"")</f>
        <v>2</v>
      </c>
      <c r="N525" s="69">
        <f t="shared" ref="N525" si="805">IFERROR(IF(MOD(DAY(E525),7)=0,QUOTIENT(DAY(E525),7),QUOTIENT(DAY(E525),7)+1),"")</f>
        <v>2</v>
      </c>
      <c r="O525" s="69">
        <f t="shared" ref="O525" si="806">IFERROR(IF(MOD(DAY(F525),7)=0,QUOTIENT(DAY(F525),7),QUOTIENT(DAY(F525),7)+1),"")</f>
        <v>2</v>
      </c>
      <c r="P525" s="69">
        <f t="shared" ref="P525" si="807">IFERROR(IF(MOD(DAY(G525),7)=0,QUOTIENT(DAY(G525),7),QUOTIENT(DAY(G525),7)+1),"")</f>
        <v>2</v>
      </c>
      <c r="Q525" s="69">
        <f t="shared" ref="Q525" si="808">IFERROR(IF(MOD(DAY(H525),7)=0,QUOTIENT(DAY(H525),7),QUOTIENT(DAY(H525),7)+1),"")</f>
        <v>2</v>
      </c>
    </row>
    <row r="526" spans="1:17" ht="33.75" customHeight="1" thickBot="1">
      <c r="A526" s="59"/>
      <c r="B526" s="71" t="str">
        <f t="shared" ref="B526" si="809">K526</f>
        <v/>
      </c>
      <c r="C526" s="71" t="str">
        <f t="shared" ref="C526" si="810">L526</f>
        <v>紙・衣</v>
      </c>
      <c r="D526" s="71" t="str">
        <f t="shared" ref="D526" si="811">M526</f>
        <v>小・危</v>
      </c>
      <c r="E526" s="71" t="str">
        <f t="shared" ref="E526" si="812">N526</f>
        <v>燃</v>
      </c>
      <c r="F526" s="71" t="str">
        <f t="shared" ref="F526" si="813">O526</f>
        <v>び</v>
      </c>
      <c r="G526" s="71" t="str">
        <f t="shared" ref="G526" si="814">P526</f>
        <v/>
      </c>
      <c r="H526" s="71" t="str">
        <f t="shared" ref="H526" si="815">Q526</f>
        <v>燃</v>
      </c>
      <c r="I526" s="59"/>
      <c r="J526" s="72"/>
      <c r="K526" s="73" t="str">
        <f>IF(B525="","",
IF(IFERROR(INDEX($C$1:$H$2,1,MATCH(1,$C$2:$H$2,0)), "")=$G$1,
    IFERROR( IF(WEEKDAY(B525,1)=$H$2, IF(K525=$G$3,$G$1,""),""),""),
  IFERROR(INDEX($C$1:$H$2,1,MATCH(1,$C$2:$H$2,0)),"")
))</f>
        <v/>
      </c>
      <c r="L526" s="73" t="str">
        <f>IF(C525="","",
IF(IFERROR(INDEX($C$1:$H$2,1,MATCH(2,$C$2:$H$2,0)),"")=$G$1,
IFERROR(IF(WEEKDAY(C525,1)=$H$2,IF(L525=$G$3,$G$1,""),""),""),
IFERROR(INDEX($C$1:$H$2,1,MATCH(2,$C$2:$H$2,0)),"")
))</f>
        <v>紙・衣</v>
      </c>
      <c r="M526" s="73" t="str">
        <f>IF(D525="","",
IF(IFERROR(INDEX($C$1:$H$2,1,MATCH(3,$C$2:$H$2,0)),"")=$G$1,
IFERROR(IF(WEEKDAY(D525,1)=$H$2,IF(M525=$G$3,$G$1,""),""),""),
IFERROR(INDEX($C$1:$H$2,1,MATCH(3,$C$2:$H$2,0)),"")
))</f>
        <v>小・危</v>
      </c>
      <c r="N526" s="73" t="str">
        <f>IF(E525="","",
IF(IFERROR(INDEX($C$1:$H$2,1,MATCH(4,$C$2:$H$2,0)),"")=$G$1,
IFERROR(IF(WEEKDAY(E525,1)=$H$2,IF(N525=$G$3,$G$1,""),""),""),
IFERROR(INDEX($C$1:$H$2,1,MATCH(4,$C$2:$H$2,0)),"")
))</f>
        <v>燃</v>
      </c>
      <c r="O526" s="73" t="str">
        <f>IF(F525="","",
IF(IFERROR(INDEX($C$1:$H$2,1,MATCH(5,$C$2:$H$2,0)),"")=$G$1,
IFERROR(IF(WEEKDAY(F525,1)=$H$2,IF(O525=$G$3,$G$1,""),""),""),
IFERROR(INDEX($C$1:$H$2,1,MATCH(5,$C$2:$H$2,0)),"")
))</f>
        <v>び</v>
      </c>
      <c r="P526" s="73" t="str">
        <f>IF(G525="","",
IF(IFERROR(INDEX($C$1:$H$2,1,MATCH(6,$C$2:$H$2,0)),"")=$G$1,
IFERROR(IF(WEEKDAY(G525,1)=$H$2,IF(P525=$G$3,$G$1,""),""),""),
IFERROR(INDEX($C$1:$H$2,1,MATCH(6,$C$2:$H$2,0)),"")
))</f>
        <v/>
      </c>
      <c r="Q526" s="73" t="str">
        <f>IF(H525="","",
IF(IFERROR(INDEX($C$1:$H$2,1,MATCH(7,$C$2:$H$2,0)),"")=$G$1,
IFERROR(IF(WEEKDAY(H525,1)=$H$2,IF(Q525=$G$3,$G$1,""),""),""),
IFERROR(INDEX($C$1:$H$2,1,MATCH(7,$C$2:$H$2,0)),"")
))</f>
        <v>燃</v>
      </c>
    </row>
    <row r="527" spans="1:17" ht="33.75" customHeight="1">
      <c r="A527" s="59"/>
      <c r="B527" s="67">
        <f>B525+7</f>
        <v>46096</v>
      </c>
      <c r="C527" s="67">
        <f t="shared" ref="C527:H527" si="816">C525+7</f>
        <v>46097</v>
      </c>
      <c r="D527" s="67">
        <f t="shared" si="816"/>
        <v>46098</v>
      </c>
      <c r="E527" s="67">
        <f t="shared" si="816"/>
        <v>46099</v>
      </c>
      <c r="F527" s="67">
        <f t="shared" si="816"/>
        <v>46100</v>
      </c>
      <c r="G527" s="67">
        <f t="shared" si="816"/>
        <v>46101</v>
      </c>
      <c r="H527" s="67">
        <f t="shared" si="816"/>
        <v>46102</v>
      </c>
      <c r="I527" s="59"/>
      <c r="K527" s="69">
        <f t="shared" ref="K527" si="817">IFERROR(IF(MOD(DAY(B527),7)=0,QUOTIENT(DAY(B527),7),QUOTIENT(DAY(B527),7)+1),"")</f>
        <v>3</v>
      </c>
      <c r="L527" s="69">
        <f t="shared" ref="L527" si="818">IFERROR(IF(MOD(DAY(C527),7)=0,QUOTIENT(DAY(C527),7),QUOTIENT(DAY(C527),7)+1),"")</f>
        <v>3</v>
      </c>
      <c r="M527" s="69">
        <f t="shared" ref="M527" si="819">IFERROR(IF(MOD(DAY(D527),7)=0,QUOTIENT(DAY(D527),7),QUOTIENT(DAY(D527),7)+1),"")</f>
        <v>3</v>
      </c>
      <c r="N527" s="69">
        <f t="shared" ref="N527" si="820">IFERROR(IF(MOD(DAY(E527),7)=0,QUOTIENT(DAY(E527),7),QUOTIENT(DAY(E527),7)+1),"")</f>
        <v>3</v>
      </c>
      <c r="O527" s="69">
        <f t="shared" ref="O527" si="821">IFERROR(IF(MOD(DAY(F527),7)=0,QUOTIENT(DAY(F527),7),QUOTIENT(DAY(F527),7)+1),"")</f>
        <v>3</v>
      </c>
      <c r="P527" s="69">
        <f t="shared" ref="P527" si="822">IFERROR(IF(MOD(DAY(G527),7)=0,QUOTIENT(DAY(G527),7),QUOTIENT(DAY(G527),7)+1),"")</f>
        <v>3</v>
      </c>
      <c r="Q527" s="69">
        <f t="shared" ref="Q527" si="823">IFERROR(IF(MOD(DAY(H527),7)=0,QUOTIENT(DAY(H527),7),QUOTIENT(DAY(H527),7)+1),"")</f>
        <v>3</v>
      </c>
    </row>
    <row r="528" spans="1:17" ht="33.75" customHeight="1" thickBot="1">
      <c r="A528" s="59"/>
      <c r="B528" s="71" t="str">
        <f t="shared" ref="B528" si="824">K528</f>
        <v/>
      </c>
      <c r="C528" s="71" t="str">
        <f t="shared" ref="C528" si="825">L528</f>
        <v>紙・衣</v>
      </c>
      <c r="D528" s="71" t="str">
        <f t="shared" ref="D528" si="826">M528</f>
        <v/>
      </c>
      <c r="E528" s="71" t="str">
        <f t="shared" ref="E528" si="827">N528</f>
        <v>燃</v>
      </c>
      <c r="F528" s="71" t="str">
        <f t="shared" ref="F528" si="828">O528</f>
        <v>び</v>
      </c>
      <c r="G528" s="71" t="str">
        <f t="shared" ref="G528" si="829">P528</f>
        <v/>
      </c>
      <c r="H528" s="71" t="str">
        <f t="shared" ref="H528" si="830">Q528</f>
        <v>燃</v>
      </c>
      <c r="I528" s="59"/>
      <c r="K528" s="73" t="str">
        <f>IF(B527="","",
IF(IFERROR(INDEX($C$1:$H$2,1,MATCH(1,$C$2:$H$2,0)), "")=$G$1,
    IFERROR( IF(WEEKDAY(B527,1)=$H$2, IF(K527=$G$3,$G$1,""),""),""),
  IFERROR(INDEX($C$1:$H$2,1,MATCH(1,$C$2:$H$2,0)),"")
))</f>
        <v/>
      </c>
      <c r="L528" s="73" t="str">
        <f>IF(C527="","",
IF(IFERROR(INDEX($C$1:$H$2,1,MATCH(2,$C$2:$H$2,0)),"")=$G$1,
IFERROR(IF(WEEKDAY(C527,1)=$H$2,IF(L527=$G$3,$G$1,""),""),""),
IFERROR(INDEX($C$1:$H$2,1,MATCH(2,$C$2:$H$2,0)),"")
))</f>
        <v>紙・衣</v>
      </c>
      <c r="M528" s="73" t="str">
        <f>IF(D527="","",
IF(IFERROR(INDEX($C$1:$H$2,1,MATCH(3,$C$2:$H$2,0)),"")=$G$1,
IFERROR(IF(WEEKDAY(D527,1)=$H$2,IF(M527=$G$3,$G$1,""),""),""),
IFERROR(INDEX($C$1:$H$2,1,MATCH(3,$C$2:$H$2,0)),"")
))</f>
        <v/>
      </c>
      <c r="N528" s="73" t="str">
        <f>IF(E527="","",
IF(IFERROR(INDEX($C$1:$H$2,1,MATCH(4,$C$2:$H$2,0)),"")=$G$1,
IFERROR(IF(WEEKDAY(E527,1)=$H$2,IF(N527=$G$3,$G$1,""),""),""),
IFERROR(INDEX($C$1:$H$2,1,MATCH(4,$C$2:$H$2,0)),"")
))</f>
        <v>燃</v>
      </c>
      <c r="O528" s="73" t="str">
        <f>IF(F527="","",
IF(IFERROR(INDEX($C$1:$H$2,1,MATCH(5,$C$2:$H$2,0)),"")=$G$1,
IFERROR(IF(WEEKDAY(F527,1)=$H$2,IF(O527=$G$3,$G$1,""),""),""),
IFERROR(INDEX($C$1:$H$2,1,MATCH(5,$C$2:$H$2,0)),"")
))</f>
        <v>び</v>
      </c>
      <c r="P528" s="73" t="str">
        <f>IF(G527="","",
IF(IFERROR(INDEX($C$1:$H$2,1,MATCH(6,$C$2:$H$2,0)),"")=$G$1,
IFERROR(IF(WEEKDAY(G527,1)=$H$2,IF(P527=$G$3,$G$1,""),""),""),
IFERROR(INDEX($C$1:$H$2,1,MATCH(6,$C$2:$H$2,0)),"")
))</f>
        <v/>
      </c>
      <c r="Q528" s="73" t="str">
        <f>IF(H527="","",
IF(IFERROR(INDEX($C$1:$H$2,1,MATCH(7,$C$2:$H$2,0)),"")=$G$1,
IFERROR(IF(WEEKDAY(H527,1)=$H$2,IF(Q527=$G$3,$G$1,""),""),""),
IFERROR(INDEX($C$1:$H$2,1,MATCH(7,$C$2:$H$2,0)),"")
))</f>
        <v>燃</v>
      </c>
    </row>
    <row r="529" spans="1:17" ht="33.75" customHeight="1">
      <c r="A529" s="59"/>
      <c r="B529" s="67">
        <f>B527+7</f>
        <v>46103</v>
      </c>
      <c r="C529" s="67">
        <f t="shared" ref="C529:H529" si="831">C527+7</f>
        <v>46104</v>
      </c>
      <c r="D529" s="67">
        <f t="shared" si="831"/>
        <v>46105</v>
      </c>
      <c r="E529" s="67">
        <f t="shared" si="831"/>
        <v>46106</v>
      </c>
      <c r="F529" s="67">
        <f t="shared" si="831"/>
        <v>46107</v>
      </c>
      <c r="G529" s="67">
        <f t="shared" si="831"/>
        <v>46108</v>
      </c>
      <c r="H529" s="67">
        <f t="shared" si="831"/>
        <v>46109</v>
      </c>
      <c r="I529" s="59"/>
      <c r="K529" s="69">
        <f t="shared" ref="K529" si="832">IFERROR(IF(MOD(DAY(B529),7)=0,QUOTIENT(DAY(B529),7),QUOTIENT(DAY(B529),7)+1),"")</f>
        <v>4</v>
      </c>
      <c r="L529" s="69">
        <f t="shared" ref="L529" si="833">IFERROR(IF(MOD(DAY(C529),7)=0,QUOTIENT(DAY(C529),7),QUOTIENT(DAY(C529),7)+1),"")</f>
        <v>4</v>
      </c>
      <c r="M529" s="69">
        <f t="shared" ref="M529" si="834">IFERROR(IF(MOD(DAY(D529),7)=0,QUOTIENT(DAY(D529),7),QUOTIENT(DAY(D529),7)+1),"")</f>
        <v>4</v>
      </c>
      <c r="N529" s="69">
        <f t="shared" ref="N529" si="835">IFERROR(IF(MOD(DAY(E529),7)=0,QUOTIENT(DAY(E529),7),QUOTIENT(DAY(E529),7)+1),"")</f>
        <v>4</v>
      </c>
      <c r="O529" s="69">
        <f t="shared" ref="O529" si="836">IFERROR(IF(MOD(DAY(F529),7)=0,QUOTIENT(DAY(F529),7),QUOTIENT(DAY(F529),7)+1),"")</f>
        <v>4</v>
      </c>
      <c r="P529" s="69">
        <f t="shared" ref="P529" si="837">IFERROR(IF(MOD(DAY(G529),7)=0,QUOTIENT(DAY(G529),7),QUOTIENT(DAY(G529),7)+1),"")</f>
        <v>4</v>
      </c>
      <c r="Q529" s="69">
        <f t="shared" ref="Q529" si="838">IFERROR(IF(MOD(DAY(H529),7)=0,QUOTIENT(DAY(H529),7),QUOTIENT(DAY(H529),7)+1),"")</f>
        <v>4</v>
      </c>
    </row>
    <row r="530" spans="1:17" ht="33.75" customHeight="1" thickBot="1">
      <c r="A530" s="59"/>
      <c r="B530" s="71" t="str">
        <f t="shared" ref="B530" si="839">K530</f>
        <v/>
      </c>
      <c r="C530" s="71" t="str">
        <f t="shared" ref="C530" si="840">L530</f>
        <v>紙・衣</v>
      </c>
      <c r="D530" s="71" t="str">
        <f t="shared" ref="D530" si="841">M530</f>
        <v/>
      </c>
      <c r="E530" s="71" t="str">
        <f t="shared" ref="E530" si="842">N530</f>
        <v>燃</v>
      </c>
      <c r="F530" s="71" t="str">
        <f t="shared" ref="F530" si="843">O530</f>
        <v>び</v>
      </c>
      <c r="G530" s="71" t="str">
        <f t="shared" ref="G530" si="844">P530</f>
        <v/>
      </c>
      <c r="H530" s="71" t="str">
        <f t="shared" ref="H530" si="845">Q530</f>
        <v>燃</v>
      </c>
      <c r="I530" s="59"/>
      <c r="K530" s="73" t="str">
        <f>IF(B529="","",
IF(IFERROR(INDEX($C$1:$H$2,1,MATCH(1,$C$2:$H$2,0)), "")=$G$1,
    IFERROR( IF(WEEKDAY(B529,1)=$H$2, IF(K529=$G$3,$G$1,""),""),""),
  IFERROR(INDEX($C$1:$H$2,1,MATCH(1,$C$2:$H$2,0)),"")
))</f>
        <v/>
      </c>
      <c r="L530" s="73" t="str">
        <f>IF(C529="","",
IF(IFERROR(INDEX($C$1:$H$2,1,MATCH(2,$C$2:$H$2,0)),"")=$G$1,
IFERROR(IF(WEEKDAY(C529,1)=$H$2,IF(L529=$G$3,$G$1,""),""),""),
IFERROR(INDEX($C$1:$H$2,1,MATCH(2,$C$2:$H$2,0)),"")
))</f>
        <v>紙・衣</v>
      </c>
      <c r="M530" s="73" t="str">
        <f>IF(D529="","",
IF(IFERROR(INDEX($C$1:$H$2,1,MATCH(3,$C$2:$H$2,0)),"")=$G$1,
IFERROR(IF(WEEKDAY(D529,1)=$H$2,IF(M529=$G$3,$G$1,""),""),""),
IFERROR(INDEX($C$1:$H$2,1,MATCH(3,$C$2:$H$2,0)),"")
))</f>
        <v/>
      </c>
      <c r="N530" s="73" t="str">
        <f>IF(E529="","",
IF(IFERROR(INDEX($C$1:$H$2,1,MATCH(4,$C$2:$H$2,0)),"")=$G$1,
IFERROR(IF(WEEKDAY(E529,1)=$H$2,IF(N529=$G$3,$G$1,""),""),""),
IFERROR(INDEX($C$1:$H$2,1,MATCH(4,$C$2:$H$2,0)),"")
))</f>
        <v>燃</v>
      </c>
      <c r="O530" s="73" t="str">
        <f>IF(F529="","",
IF(IFERROR(INDEX($C$1:$H$2,1,MATCH(5,$C$2:$H$2,0)),"")=$G$1,
IFERROR(IF(WEEKDAY(F529,1)=$H$2,IF(O529=$G$3,$G$1,""),""),""),
IFERROR(INDEX($C$1:$H$2,1,MATCH(5,$C$2:$H$2,0)),"")
))</f>
        <v>び</v>
      </c>
      <c r="P530" s="73" t="str">
        <f>IF(G529="","",
IF(IFERROR(INDEX($C$1:$H$2,1,MATCH(6,$C$2:$H$2,0)),"")=$G$1,
IFERROR(IF(WEEKDAY(G529,1)=$H$2,IF(P529=$G$3,$G$1,""),""),""),
IFERROR(INDEX($C$1:$H$2,1,MATCH(6,$C$2:$H$2,0)),"")
))</f>
        <v/>
      </c>
      <c r="Q530" s="73" t="str">
        <f>IF(H529="","",
IF(IFERROR(INDEX($C$1:$H$2,1,MATCH(7,$C$2:$H$2,0)),"")=$G$1,
IFERROR(IF(WEEKDAY(H529,1)=$H$2,IF(Q529=$G$3,$G$1,""),""),""),
IFERROR(INDEX($C$1:$H$2,1,MATCH(7,$C$2:$H$2,0)),"")
))</f>
        <v>燃</v>
      </c>
    </row>
    <row r="531" spans="1:17" ht="33.75" customHeight="1">
      <c r="A531" s="59"/>
      <c r="B531" s="67">
        <f>IFERROR(IF(B529+7&lt;DATE(L509,L510+1,1),B529+7,""),"")</f>
        <v>46110</v>
      </c>
      <c r="C531" s="67">
        <f>IFERROR(IF(C529+7&lt;DATE(L509,L510+1,1),C529+7,""),"")</f>
        <v>46111</v>
      </c>
      <c r="D531" s="67">
        <f>IFERROR(IF(D529+7&lt;DATE(L509,L510+1,1),D529+7,""),"")</f>
        <v>46112</v>
      </c>
      <c r="E531" s="67" t="str">
        <f>IFERROR(IF(E529+7&lt;DATE(L509,L510+1,1),E529+7,""),"")</f>
        <v/>
      </c>
      <c r="F531" s="67" t="str">
        <f>IFERROR(IF(F529+7&lt;DATE(L509,L510+1,1),F529+7,""),"")</f>
        <v/>
      </c>
      <c r="G531" s="67" t="str">
        <f>IFERROR(IF(G529+7&lt;DATE(L509,L510+1,1),G529+7,""),"")</f>
        <v/>
      </c>
      <c r="H531" s="67" t="str">
        <f>IFERROR(IF(H529+7&lt;DATE(L509,L510+1,1),H529+7,""),"")</f>
        <v/>
      </c>
      <c r="I531" s="59"/>
      <c r="K531" s="69">
        <f>IFERROR(IF(MOD(DAY(B531),7)=0,QUOTIENT(DAY(B531),7),QUOTIENT(DAY(B531),7)+1),"")</f>
        <v>5</v>
      </c>
      <c r="L531" s="69">
        <f>IFERROR(IF(MOD(DAY(C531),7)=0,QUOTIENT(DAY(C531),7),QUOTIENT(DAY(C531),7)+1),"")</f>
        <v>5</v>
      </c>
      <c r="M531" s="69">
        <f t="shared" ref="M531" si="846">IFERROR(IF(MOD(DAY(D531),7)=0,QUOTIENT(DAY(D531),7),QUOTIENT(DAY(D531),7)+1),"")</f>
        <v>5</v>
      </c>
      <c r="N531" s="69" t="str">
        <f t="shared" ref="N531" si="847">IFERROR(IF(MOD(DAY(E531),7)=0,QUOTIENT(DAY(E531),7),QUOTIENT(DAY(E531),7)+1),"")</f>
        <v/>
      </c>
      <c r="O531" s="69" t="str">
        <f t="shared" ref="O531" si="848">IFERROR(IF(MOD(DAY(F531),7)=0,QUOTIENT(DAY(F531),7),QUOTIENT(DAY(F531),7)+1),"")</f>
        <v/>
      </c>
      <c r="P531" s="69" t="str">
        <f t="shared" ref="P531" si="849">IFERROR(IF(MOD(DAY(G531),7)=0,QUOTIENT(DAY(G531),7),QUOTIENT(DAY(G531),7)+1),"")</f>
        <v/>
      </c>
      <c r="Q531" s="69" t="str">
        <f t="shared" ref="Q531" si="850">IFERROR(IF(MOD(DAY(H531),7)=0,QUOTIENT(DAY(H531),7),QUOTIENT(DAY(H531),7)+1),"")</f>
        <v/>
      </c>
    </row>
    <row r="532" spans="1:17" ht="33.75" customHeight="1" thickBot="1">
      <c r="A532" s="59"/>
      <c r="B532" s="71" t="str">
        <f t="shared" ref="B532" si="851">K532</f>
        <v/>
      </c>
      <c r="C532" s="71" t="str">
        <f t="shared" ref="C532" si="852">L532</f>
        <v>紙・衣</v>
      </c>
      <c r="D532" s="71" t="str">
        <f t="shared" ref="D532" si="853">M532</f>
        <v/>
      </c>
      <c r="E532" s="71" t="str">
        <f t="shared" ref="E532" si="854">N532</f>
        <v/>
      </c>
      <c r="F532" s="71" t="str">
        <f t="shared" ref="F532" si="855">O532</f>
        <v/>
      </c>
      <c r="G532" s="71" t="str">
        <f t="shared" ref="G532" si="856">P532</f>
        <v/>
      </c>
      <c r="H532" s="71" t="str">
        <f t="shared" ref="H532" si="857">Q532</f>
        <v/>
      </c>
      <c r="I532" s="59"/>
      <c r="K532" s="73" t="str">
        <f>IF(B531="","",
IF(IFERROR(INDEX($C$1:$H$2,1,MATCH(1,$C$2:$H$2,0)), "")=$G$1,
    IFERROR( IF(WEEKDAY(B531,1)=$H$2, IF(K531=$G$3,$G$1,""),""),""),
  IFERROR(INDEX($C$1:$H$2,1,MATCH(1,$C$2:$H$2,0)),"")
))</f>
        <v/>
      </c>
      <c r="L532" s="73" t="str">
        <f>IF(C531="","",
IF(IFERROR(INDEX($C$1:$H$2,1,MATCH(2,$C$2:$H$2,0)),"")=$G$1,
IFERROR(IF(WEEKDAY(C531,1)=$H$2,IF(L531=$G$3,$G$1,""),""),""),
IFERROR(INDEX($C$1:$H$2,1,MATCH(2,$C$2:$H$2,0)),"")
))</f>
        <v>紙・衣</v>
      </c>
      <c r="M532" s="73" t="str">
        <f>IF(D531="","",
IF(IFERROR(INDEX($C$1:$H$2,1,MATCH(3,$C$2:$H$2,0)),"")=$G$1,
IFERROR(IF(WEEKDAY(D531,1)=$H$2,IF(M531=$G$3,$G$1,""),""),""),
IFERROR(INDEX($C$1:$H$2,1,MATCH(3,$C$2:$H$2,0)),"")
))</f>
        <v/>
      </c>
      <c r="N532" s="73" t="str">
        <f>IF(E531="","",
IF(IFERROR(INDEX($C$1:$H$2,1,MATCH(4,$C$2:$H$2,0)),"")=$G$1,
IFERROR(IF(WEEKDAY(E531,1)=$H$2,IF(N531=$G$3,$G$1,""),""),""),
IFERROR(INDEX($C$1:$H$2,1,MATCH(4,$C$2:$H$2,0)),"")
))</f>
        <v/>
      </c>
      <c r="O532" s="73" t="str">
        <f>IF(F531="","",
IF(IFERROR(INDEX($C$1:$H$2,1,MATCH(5,$C$2:$H$2,0)),"")=$G$1,
IFERROR(IF(WEEKDAY(F531,1)=$H$2,IF(O531=$G$3,$G$1,""),""),""),
IFERROR(INDEX($C$1:$H$2,1,MATCH(5,$C$2:$H$2,0)),"")
))</f>
        <v/>
      </c>
      <c r="P532" s="73" t="str">
        <f>IF(G531="","",
IF(IFERROR(INDEX($C$1:$H$2,1,MATCH(6,$C$2:$H$2,0)),"")=$G$1,
IFERROR(IF(WEEKDAY(G531,1)=$H$2,IF(P531=$G$3,$G$1,""),""),""),
IFERROR(INDEX($C$1:$H$2,1,MATCH(6,$C$2:$H$2,0)),"")
))</f>
        <v/>
      </c>
      <c r="Q532" s="73" t="str">
        <f>IF(H531="","",
IF(IFERROR(INDEX($C$1:$H$2,1,MATCH(7,$C$2:$H$2,0)),"")=$G$1,
IFERROR(IF(WEEKDAY(H531,1)=$H$2,IF(Q531=$G$3,$G$1,""),""),""),
IFERROR(INDEX($C$1:$H$2,1,MATCH(7,$C$2:$H$2,0)),"")
))</f>
        <v/>
      </c>
    </row>
    <row r="533" spans="1:17" ht="33.75" customHeight="1">
      <c r="A533" s="59"/>
      <c r="B533" s="67" t="str">
        <f>IFERROR(IF(B531+7&lt;DATE(L509,L510+1,1),B531+7,""),"")</f>
        <v/>
      </c>
      <c r="C533" s="67" t="str">
        <f>IFERROR(IF(C531+7&lt;DATE(L509,L510+1,1),C531+7,""),"")</f>
        <v/>
      </c>
      <c r="D533" s="67"/>
      <c r="E533" s="67"/>
      <c r="F533" s="67"/>
      <c r="G533" s="67"/>
      <c r="H533" s="67"/>
      <c r="I533" s="59"/>
      <c r="K533" s="69" t="str">
        <f>IFERROR(IF(MOD(DAY(B533),7)=0,QUOTIENT(DAY(B533),7),QUOTIENT(DAY(B533),7)+1),"")</f>
        <v/>
      </c>
      <c r="L533" s="69" t="str">
        <f>IFERROR(IF(MOD(DAY(C533),7)=0,QUOTIENT(DAY(C533),7),QUOTIENT(DAY(C533),7)+1),"")</f>
        <v/>
      </c>
      <c r="M533" s="69"/>
      <c r="N533" s="69"/>
      <c r="O533" s="69"/>
      <c r="P533" s="69"/>
      <c r="Q533" s="69"/>
    </row>
    <row r="534" spans="1:17" ht="33.75" customHeight="1" thickBot="1">
      <c r="A534" s="59"/>
      <c r="B534" s="71" t="str">
        <f t="shared" ref="B534" si="858">K534</f>
        <v/>
      </c>
      <c r="C534" s="71" t="str">
        <f t="shared" ref="C534" si="859">L534</f>
        <v/>
      </c>
      <c r="D534" s="71" t="str">
        <f>IF(D533="","",IFERROR(INDEX($C$1:$H$2,1,MATCH(3,$C$2:$H$2,0)),""))</f>
        <v/>
      </c>
      <c r="E534" s="71" t="str">
        <f>IF(E533="","",IFERROR(INDEX($C$1:$H$2,1,MATCH(4,$C$2:$H$2,0)),""))</f>
        <v/>
      </c>
      <c r="F534" s="71" t="str">
        <f>IF(F533="","",IFERROR(INDEX($C$1:$H$2,1,MATCH(5,$C$2:$H$2,0)),""))</f>
        <v/>
      </c>
      <c r="G534" s="71" t="str">
        <f>IF(G533="","",IFERROR(INDEX($C$1:$H$2,1,MATCH(6,$C$2:$H$2,0)),""))</f>
        <v/>
      </c>
      <c r="H534" s="71" t="str">
        <f>IF(H533="","",IFERROR(INDEX($C$1:$H$2,1,MATCH(7,$C$2:$H$2,0)),""))</f>
        <v/>
      </c>
      <c r="I534" s="59"/>
      <c r="K534" s="73" t="str">
        <f>IF(B533="","",
IF(IFERROR(INDEX($C$1:$H$2,1,MATCH(1,$C$2:$H$2,0)), "")=$G$1,
    IFERROR( IF(WEEKDAY(B533,1)=$H$2, IF(K533=$G$3,$G$1,""),""),""),
  IFERROR(INDEX($C$1:$H$2,1,MATCH(1,$C$2:$H$2,0)),"")
))</f>
        <v/>
      </c>
      <c r="L534" s="73" t="str">
        <f>IF(C533="","",
IF(IFERROR(INDEX($C$1:$H$2,1,MATCH(2,$C$2:$H$2,0)),"")=$G$1,
IFERROR(IF(WEEKDAY(C533,1)=$H$2,IF(L533=$G$3,$G$1,""),""),""),
IFERROR(INDEX($C$1:$H$2,1,MATCH(2,$C$2:$H$2,0)),"")
))</f>
        <v/>
      </c>
      <c r="M534" s="73"/>
      <c r="N534" s="73"/>
      <c r="O534" s="73"/>
      <c r="P534" s="73"/>
      <c r="Q534" s="73"/>
    </row>
    <row r="535" spans="1:17">
      <c r="A535" s="59"/>
      <c r="B535" s="61"/>
      <c r="C535" s="61"/>
      <c r="D535" s="61"/>
      <c r="E535" s="61"/>
      <c r="F535" s="61"/>
      <c r="G535" s="61"/>
      <c r="H535" s="61"/>
      <c r="I535" s="59"/>
    </row>
    <row r="536" spans="1:17">
      <c r="A536" s="59"/>
      <c r="B536" s="59"/>
      <c r="C536" s="116" t="s">
        <v>71</v>
      </c>
      <c r="D536" s="117" t="s">
        <v>72</v>
      </c>
      <c r="E536" s="117"/>
      <c r="F536" s="117"/>
      <c r="G536" s="117"/>
      <c r="H536" s="117"/>
      <c r="I536" s="59"/>
    </row>
    <row r="537" spans="1:17">
      <c r="A537" s="59"/>
      <c r="B537" s="59"/>
      <c r="C537" s="116"/>
      <c r="D537" s="117"/>
      <c r="E537" s="117"/>
      <c r="F537" s="117"/>
      <c r="G537" s="117"/>
      <c r="H537" s="117"/>
      <c r="I537" s="59"/>
    </row>
    <row r="538" spans="1:17">
      <c r="A538" s="59"/>
      <c r="B538" s="59"/>
      <c r="C538" s="118" t="s">
        <v>73</v>
      </c>
      <c r="D538" s="117" t="s">
        <v>74</v>
      </c>
      <c r="E538" s="117"/>
      <c r="F538" s="117"/>
      <c r="G538" s="117"/>
      <c r="H538" s="117"/>
      <c r="I538" s="59"/>
    </row>
    <row r="539" spans="1:17">
      <c r="A539" s="59"/>
      <c r="B539" s="59"/>
      <c r="C539" s="118"/>
      <c r="D539" s="117"/>
      <c r="E539" s="117"/>
      <c r="F539" s="117"/>
      <c r="G539" s="117"/>
      <c r="H539" s="117"/>
      <c r="I539" s="59"/>
    </row>
    <row r="540" spans="1:17">
      <c r="A540" s="59"/>
      <c r="B540" s="59"/>
      <c r="C540" s="119" t="s">
        <v>75</v>
      </c>
      <c r="D540" s="120" t="s">
        <v>76</v>
      </c>
      <c r="E540" s="120"/>
      <c r="F540" s="120"/>
      <c r="G540" s="120"/>
      <c r="H540" s="120"/>
      <c r="I540" s="59"/>
    </row>
    <row r="541" spans="1:17">
      <c r="A541" s="59"/>
      <c r="B541" s="59"/>
      <c r="C541" s="119"/>
      <c r="D541" s="120"/>
      <c r="E541" s="120"/>
      <c r="F541" s="120"/>
      <c r="G541" s="120"/>
      <c r="H541" s="120"/>
      <c r="I541" s="59"/>
    </row>
    <row r="542" spans="1:17">
      <c r="A542" s="59"/>
      <c r="B542" s="59"/>
      <c r="C542" s="121" t="s">
        <v>77</v>
      </c>
      <c r="D542" s="117" t="s">
        <v>78</v>
      </c>
      <c r="E542" s="117"/>
      <c r="F542" s="117"/>
      <c r="G542" s="117"/>
      <c r="H542" s="117"/>
      <c r="I542" s="59"/>
    </row>
    <row r="543" spans="1:17">
      <c r="A543" s="59"/>
      <c r="B543" s="59"/>
      <c r="C543" s="121"/>
      <c r="D543" s="117"/>
      <c r="E543" s="117"/>
      <c r="F543" s="117"/>
      <c r="G543" s="117"/>
      <c r="H543" s="117"/>
      <c r="I543" s="59"/>
    </row>
    <row r="544" spans="1:17" ht="13.5" customHeight="1">
      <c r="A544" s="59"/>
      <c r="B544" s="61"/>
      <c r="C544" s="122" t="s">
        <v>106</v>
      </c>
      <c r="D544" s="122"/>
      <c r="E544" s="122"/>
      <c r="F544" s="122"/>
      <c r="G544" s="122"/>
      <c r="H544" s="122"/>
      <c r="I544" s="59"/>
    </row>
    <row r="545" spans="1:9" ht="20.25" customHeight="1">
      <c r="A545" s="59"/>
      <c r="B545" s="81"/>
      <c r="C545" s="122"/>
      <c r="D545" s="122"/>
      <c r="E545" s="122"/>
      <c r="F545" s="122"/>
      <c r="G545" s="122"/>
      <c r="H545" s="122"/>
      <c r="I545" s="59"/>
    </row>
    <row r="546" spans="1:9" ht="17.25">
      <c r="A546" s="59"/>
      <c r="B546" s="123"/>
      <c r="C546" s="123"/>
      <c r="D546" s="123"/>
      <c r="E546" s="123"/>
      <c r="F546" s="123"/>
      <c r="G546" s="123"/>
      <c r="H546" s="123"/>
      <c r="I546" s="59"/>
    </row>
    <row r="547" spans="1:9" ht="18">
      <c r="A547" s="59"/>
      <c r="B547" s="96" t="s">
        <v>105</v>
      </c>
      <c r="C547" s="96"/>
      <c r="D547" s="96"/>
      <c r="E547" s="96"/>
      <c r="F547" s="96"/>
      <c r="G547" s="96"/>
      <c r="H547" s="96"/>
      <c r="I547" s="59"/>
    </row>
    <row r="548" spans="1:9" ht="18">
      <c r="A548" s="59"/>
      <c r="B548" s="96" t="s">
        <v>108</v>
      </c>
      <c r="C548" s="96"/>
      <c r="D548" s="96"/>
      <c r="E548" s="96"/>
      <c r="F548" s="96"/>
      <c r="G548" s="96"/>
      <c r="H548" s="96"/>
      <c r="I548" s="59"/>
    </row>
    <row r="549" spans="1:9">
      <c r="A549" s="59"/>
      <c r="B549" s="97"/>
      <c r="C549" s="97"/>
      <c r="D549" s="97"/>
      <c r="E549" s="97"/>
      <c r="F549" s="97"/>
      <c r="G549" s="97"/>
      <c r="H549" s="97"/>
      <c r="I549" s="59"/>
    </row>
    <row r="550" spans="1:9" ht="7.5" customHeight="1">
      <c r="A550" s="59"/>
      <c r="B550" s="59"/>
      <c r="C550" s="59"/>
      <c r="D550" s="59"/>
      <c r="E550" s="59"/>
      <c r="F550" s="59"/>
      <c r="G550" s="59"/>
      <c r="H550" s="59"/>
      <c r="I550" s="59"/>
    </row>
  </sheetData>
  <sheetProtection password="CAD9" sheet="1" objects="1" scenarios="1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 A515:C516 B525:H525 B527:H527 B523:H523 B531:H531 B533:H533" name="範囲1"/>
  </protectedRanges>
  <mergeCells count="260">
    <mergeCell ref="C38:C39"/>
    <mergeCell ref="D206:H207"/>
    <mergeCell ref="A11:B12"/>
    <mergeCell ref="C11:C12"/>
    <mergeCell ref="A95:B96"/>
    <mergeCell ref="C95:C96"/>
    <mergeCell ref="B97:B100"/>
    <mergeCell ref="C97:C100"/>
    <mergeCell ref="A53:B54"/>
    <mergeCell ref="C53:C54"/>
    <mergeCell ref="B55:B58"/>
    <mergeCell ref="C55:C58"/>
    <mergeCell ref="B13:B16"/>
    <mergeCell ref="C13:C16"/>
    <mergeCell ref="C74:C75"/>
    <mergeCell ref="C80:C81"/>
    <mergeCell ref="B45:H45"/>
    <mergeCell ref="D74:H75"/>
    <mergeCell ref="C76:C77"/>
    <mergeCell ref="D76:H77"/>
    <mergeCell ref="C78:C79"/>
    <mergeCell ref="D78:H79"/>
    <mergeCell ref="D36:H37"/>
    <mergeCell ref="D38:H39"/>
    <mergeCell ref="C32:C33"/>
    <mergeCell ref="C250:H251"/>
    <mergeCell ref="C246:C247"/>
    <mergeCell ref="C326:C327"/>
    <mergeCell ref="A305:B306"/>
    <mergeCell ref="A137:B138"/>
    <mergeCell ref="C137:C138"/>
    <mergeCell ref="B139:B142"/>
    <mergeCell ref="C139:C142"/>
    <mergeCell ref="A179:B180"/>
    <mergeCell ref="C179:C180"/>
    <mergeCell ref="C160:C161"/>
    <mergeCell ref="C202:C203"/>
    <mergeCell ref="C204:C205"/>
    <mergeCell ref="C164:C165"/>
    <mergeCell ref="C200:C201"/>
    <mergeCell ref="C206:C207"/>
    <mergeCell ref="C208:H209"/>
    <mergeCell ref="B210:H210"/>
    <mergeCell ref="B211:H211"/>
    <mergeCell ref="B212:H212"/>
    <mergeCell ref="B213:H213"/>
    <mergeCell ref="B215:H217"/>
    <mergeCell ref="G219:H220"/>
    <mergeCell ref="D204:H205"/>
    <mergeCell ref="C36:C37"/>
    <mergeCell ref="D164:H165"/>
    <mergeCell ref="G177:H178"/>
    <mergeCell ref="D179:H184"/>
    <mergeCell ref="D200:H201"/>
    <mergeCell ref="B433:B436"/>
    <mergeCell ref="C433:C436"/>
    <mergeCell ref="A473:B474"/>
    <mergeCell ref="C473:C474"/>
    <mergeCell ref="C452:C453"/>
    <mergeCell ref="C458:C459"/>
    <mergeCell ref="A389:B390"/>
    <mergeCell ref="C389:C390"/>
    <mergeCell ref="B391:B394"/>
    <mergeCell ref="C391:C394"/>
    <mergeCell ref="A431:B432"/>
    <mergeCell ref="C431:C432"/>
    <mergeCell ref="C412:C413"/>
    <mergeCell ref="B420:H420"/>
    <mergeCell ref="B421:H421"/>
    <mergeCell ref="B422:H422"/>
    <mergeCell ref="B423:H423"/>
    <mergeCell ref="B425:H427"/>
    <mergeCell ref="G429:H430"/>
    <mergeCell ref="C223:C226"/>
    <mergeCell ref="D32:H33"/>
    <mergeCell ref="D34:H35"/>
    <mergeCell ref="D80:H81"/>
    <mergeCell ref="C116:C117"/>
    <mergeCell ref="D116:H117"/>
    <mergeCell ref="C118:C119"/>
    <mergeCell ref="D118:H119"/>
    <mergeCell ref="C40:H41"/>
    <mergeCell ref="D202:H203"/>
    <mergeCell ref="B126:H126"/>
    <mergeCell ref="B127:H127"/>
    <mergeCell ref="B128:H128"/>
    <mergeCell ref="B129:H129"/>
    <mergeCell ref="C124:H125"/>
    <mergeCell ref="B181:B184"/>
    <mergeCell ref="C181:C184"/>
    <mergeCell ref="D160:H161"/>
    <mergeCell ref="C162:C163"/>
    <mergeCell ref="D162:H163"/>
    <mergeCell ref="D122:H123"/>
    <mergeCell ref="C158:C159"/>
    <mergeCell ref="D158:H159"/>
    <mergeCell ref="C34:C35"/>
    <mergeCell ref="B253:H253"/>
    <mergeCell ref="C166:H167"/>
    <mergeCell ref="B168:H168"/>
    <mergeCell ref="B169:H169"/>
    <mergeCell ref="B170:H170"/>
    <mergeCell ref="B171:H171"/>
    <mergeCell ref="C284:C285"/>
    <mergeCell ref="D284:H285"/>
    <mergeCell ref="B257:H259"/>
    <mergeCell ref="G261:H262"/>
    <mergeCell ref="D263:H268"/>
    <mergeCell ref="B255:H255"/>
    <mergeCell ref="C242:C243"/>
    <mergeCell ref="D242:H243"/>
    <mergeCell ref="C244:C245"/>
    <mergeCell ref="D244:H245"/>
    <mergeCell ref="A263:B264"/>
    <mergeCell ref="C263:C264"/>
    <mergeCell ref="B265:B268"/>
    <mergeCell ref="C265:C268"/>
    <mergeCell ref="D221:H226"/>
    <mergeCell ref="A221:B222"/>
    <mergeCell ref="C221:C222"/>
    <mergeCell ref="B223:B226"/>
    <mergeCell ref="C332:C333"/>
    <mergeCell ref="D246:H247"/>
    <mergeCell ref="C248:C249"/>
    <mergeCell ref="D248:H249"/>
    <mergeCell ref="C328:C329"/>
    <mergeCell ref="D328:H329"/>
    <mergeCell ref="C330:C331"/>
    <mergeCell ref="D330:H331"/>
    <mergeCell ref="D286:H287"/>
    <mergeCell ref="C288:C289"/>
    <mergeCell ref="D288:H289"/>
    <mergeCell ref="C290:C291"/>
    <mergeCell ref="D290:H291"/>
    <mergeCell ref="C292:H293"/>
    <mergeCell ref="B294:H294"/>
    <mergeCell ref="B295:H295"/>
    <mergeCell ref="B296:H296"/>
    <mergeCell ref="B297:H297"/>
    <mergeCell ref="B307:B310"/>
    <mergeCell ref="C307:C310"/>
    <mergeCell ref="C305:C306"/>
    <mergeCell ref="C286:C287"/>
    <mergeCell ref="B299:H301"/>
    <mergeCell ref="G471:H472"/>
    <mergeCell ref="D473:H478"/>
    <mergeCell ref="C460:H461"/>
    <mergeCell ref="B462:H462"/>
    <mergeCell ref="B463:H463"/>
    <mergeCell ref="G387:H388"/>
    <mergeCell ref="D389:H394"/>
    <mergeCell ref="B252:H252"/>
    <mergeCell ref="G345:H346"/>
    <mergeCell ref="D347:H352"/>
    <mergeCell ref="C334:H335"/>
    <mergeCell ref="B336:H336"/>
    <mergeCell ref="B337:H337"/>
    <mergeCell ref="B338:H338"/>
    <mergeCell ref="B339:H339"/>
    <mergeCell ref="A347:B348"/>
    <mergeCell ref="C347:C348"/>
    <mergeCell ref="B349:B352"/>
    <mergeCell ref="C349:C352"/>
    <mergeCell ref="B254:H254"/>
    <mergeCell ref="G303:H304"/>
    <mergeCell ref="D305:H310"/>
    <mergeCell ref="D326:H327"/>
    <mergeCell ref="D332:H333"/>
    <mergeCell ref="C368:C369"/>
    <mergeCell ref="D368:H369"/>
    <mergeCell ref="C370:C371"/>
    <mergeCell ref="D370:H371"/>
    <mergeCell ref="B341:H343"/>
    <mergeCell ref="B506:H506"/>
    <mergeCell ref="B507:H507"/>
    <mergeCell ref="D458:H459"/>
    <mergeCell ref="C494:C495"/>
    <mergeCell ref="B464:H464"/>
    <mergeCell ref="B465:H465"/>
    <mergeCell ref="B475:B478"/>
    <mergeCell ref="C475:C478"/>
    <mergeCell ref="C372:C373"/>
    <mergeCell ref="D372:H373"/>
    <mergeCell ref="C374:C375"/>
    <mergeCell ref="D374:H375"/>
    <mergeCell ref="C410:C411"/>
    <mergeCell ref="D410:H411"/>
    <mergeCell ref="D500:H501"/>
    <mergeCell ref="C502:H503"/>
    <mergeCell ref="B504:H504"/>
    <mergeCell ref="B505:H505"/>
    <mergeCell ref="B383:H385"/>
    <mergeCell ref="C376:H377"/>
    <mergeCell ref="B378:H378"/>
    <mergeCell ref="B379:H379"/>
    <mergeCell ref="C498:C499"/>
    <mergeCell ref="D498:H499"/>
    <mergeCell ref="C500:C501"/>
    <mergeCell ref="D454:H455"/>
    <mergeCell ref="C456:C457"/>
    <mergeCell ref="D456:H457"/>
    <mergeCell ref="D412:H413"/>
    <mergeCell ref="C414:C415"/>
    <mergeCell ref="D414:H415"/>
    <mergeCell ref="C416:C417"/>
    <mergeCell ref="D416:H417"/>
    <mergeCell ref="C418:H419"/>
    <mergeCell ref="B380:H380"/>
    <mergeCell ref="B381:H381"/>
    <mergeCell ref="D431:H436"/>
    <mergeCell ref="D452:H453"/>
    <mergeCell ref="C454:C455"/>
    <mergeCell ref="D494:H495"/>
    <mergeCell ref="C496:C497"/>
    <mergeCell ref="D496:H497"/>
    <mergeCell ref="B467:H469"/>
    <mergeCell ref="B5:H7"/>
    <mergeCell ref="B47:H49"/>
    <mergeCell ref="B89:H91"/>
    <mergeCell ref="B131:H133"/>
    <mergeCell ref="B173:H175"/>
    <mergeCell ref="D11:H16"/>
    <mergeCell ref="G9:H10"/>
    <mergeCell ref="G51:H52"/>
    <mergeCell ref="D53:H58"/>
    <mergeCell ref="G93:H94"/>
    <mergeCell ref="D95:H100"/>
    <mergeCell ref="G135:H136"/>
    <mergeCell ref="D137:H142"/>
    <mergeCell ref="B42:H42"/>
    <mergeCell ref="B43:H43"/>
    <mergeCell ref="B44:H44"/>
    <mergeCell ref="C120:C121"/>
    <mergeCell ref="D120:H121"/>
    <mergeCell ref="C122:C123"/>
    <mergeCell ref="B84:H84"/>
    <mergeCell ref="B85:H85"/>
    <mergeCell ref="B86:H86"/>
    <mergeCell ref="B87:H87"/>
    <mergeCell ref="C82:H83"/>
    <mergeCell ref="B548:H548"/>
    <mergeCell ref="B549:H549"/>
    <mergeCell ref="B509:H511"/>
    <mergeCell ref="G513:H514"/>
    <mergeCell ref="A515:B516"/>
    <mergeCell ref="C515:C516"/>
    <mergeCell ref="D515:H520"/>
    <mergeCell ref="B517:B520"/>
    <mergeCell ref="C517:C520"/>
    <mergeCell ref="C536:C537"/>
    <mergeCell ref="D536:H537"/>
    <mergeCell ref="C538:C539"/>
    <mergeCell ref="D538:H539"/>
    <mergeCell ref="C540:C541"/>
    <mergeCell ref="D540:H541"/>
    <mergeCell ref="C542:C543"/>
    <mergeCell ref="D542:H543"/>
    <mergeCell ref="C544:H545"/>
    <mergeCell ref="B546:H546"/>
    <mergeCell ref="B547:H547"/>
  </mergeCells>
  <phoneticPr fontId="1"/>
  <conditionalFormatting sqref="B19:B30 C27:H27 B61:B72 C69:H69 B103:B114 C111:H111 B145:B156 C153:H153 B187:B198 C195:H195 B229:B240 C237:H237 B271:B282 C279:H279 B313:B324 C321:H321 B355:B366 B366:C366 B397:B408 C405:H405 B439:B450 C447:H447 B481:B492 C489:H489 C362:H364 B523:B534 C531:H531">
    <cfRule type="expression" dxfId="1431" priority="2256">
      <formula>IF($F$2=1,1,0)</formula>
    </cfRule>
    <cfRule type="expression" dxfId="1430" priority="2257">
      <formula>IF($E$2=1,1,0)</formula>
    </cfRule>
    <cfRule type="expression" dxfId="1429" priority="2258">
      <formula>IF($D$2=1,1,0)</formula>
    </cfRule>
    <cfRule type="expression" dxfId="1428" priority="2259">
      <formula>IF($C$2=1,1,0)</formula>
    </cfRule>
  </conditionalFormatting>
  <conditionalFormatting sqref="C19:C30 C61:C72 C103:C114 C145:C156 C187:C198 C229:C240 C271:C282 C313:C324 C355:C366 C397:C408 C439:C450 C481:C492 C523:C534">
    <cfRule type="expression" dxfId="1427" priority="2253">
      <formula>IF($F$2=2,1,0)</formula>
    </cfRule>
    <cfRule type="expression" dxfId="1426" priority="2254">
      <formula>IF($E$2=2,1,0)</formula>
    </cfRule>
    <cfRule type="expression" dxfId="1425" priority="2255">
      <formula>IF($D$2=2,1,0)</formula>
    </cfRule>
    <cfRule type="expression" dxfId="1424" priority="2260">
      <formula>IF($C$2=2,1,0)</formula>
    </cfRule>
  </conditionalFormatting>
  <conditionalFormatting sqref="D19:D30 D61:D72 D103:D114 D145:D156 D187:D198 D229:D240 D271:D282 D313:D324 D355:D366 D397:D408 D439:D450 D481:D492 D523:D534">
    <cfRule type="expression" dxfId="1423" priority="2249">
      <formula>IF($F$2=3,1,0)</formula>
    </cfRule>
    <cfRule type="expression" dxfId="1422" priority="2250">
      <formula>IF($E$2=3,1,0)</formula>
    </cfRule>
    <cfRule type="expression" dxfId="1421" priority="2251">
      <formula>IF($D$2=3,1,0)</formula>
    </cfRule>
    <cfRule type="expression" dxfId="1420" priority="2252">
      <formula>IF($C$2=3,1,0)</formula>
    </cfRule>
  </conditionalFormatting>
  <conditionalFormatting sqref="E19:E30 E61:E72 E103:E114 E145:E156 E187:E198 E229:E240 E271:E282 E313:E324 E355:E366 E397:E408 E439:E450 E481:E492 E523:E534">
    <cfRule type="expression" dxfId="1419" priority="2245">
      <formula>IF($F$2=4,1,0)</formula>
    </cfRule>
    <cfRule type="expression" dxfId="1418" priority="2246">
      <formula>IF($E$2=4,1,0)</formula>
    </cfRule>
    <cfRule type="expression" dxfId="1417" priority="2247">
      <formula>IF($D$2=4,1,0)</formula>
    </cfRule>
    <cfRule type="expression" dxfId="1416" priority="2248">
      <formula>IF($C$2=4,1,0)</formula>
    </cfRule>
  </conditionalFormatting>
  <conditionalFormatting sqref="F19:F30 F61:F72 F103:F114 F145:F156 F187:F198 F229:F240 F271:F282 F313:F324 F355:F366 F397:F408 F439:F450 F481:F492 F523:F534">
    <cfRule type="expression" dxfId="1415" priority="2241">
      <formula>IF($F$2=5,1,0)</formula>
    </cfRule>
    <cfRule type="expression" dxfId="1414" priority="2242">
      <formula>IF($E$2=5,1,0)</formula>
    </cfRule>
    <cfRule type="expression" dxfId="1413" priority="2243">
      <formula>IF($D$2=5,1,0)</formula>
    </cfRule>
    <cfRule type="expression" dxfId="1412" priority="2244">
      <formula>IF($C$2=5,1,0)</formula>
    </cfRule>
  </conditionalFormatting>
  <conditionalFormatting sqref="G19:G30 G61:G72 G103:G114 G145:G156 G187:G198 G229:G240 G271:G282 G313:G324 G355:G366 G397:G408 G439:G450 G481:G492 G523:G534">
    <cfRule type="expression" dxfId="1411" priority="2237">
      <formula>IF($F$2=6,1,0)</formula>
    </cfRule>
    <cfRule type="expression" dxfId="1410" priority="2238">
      <formula>IF($E$2=6,1,0)</formula>
    </cfRule>
    <cfRule type="expression" dxfId="1409" priority="2239">
      <formula>IF($D$2=6,1,0)</formula>
    </cfRule>
    <cfRule type="expression" dxfId="1408" priority="2240">
      <formula>IF($C$2=6,1,0)</formula>
    </cfRule>
  </conditionalFormatting>
  <conditionalFormatting sqref="H19:H30 H61:H72 H103:H114 H145:H156 H187:H198 H229:H240 H271:H282 H313:H324 H355:H366 H397:H408 H439:H450 H481:H492 H523:H534">
    <cfRule type="expression" dxfId="1407" priority="2233">
      <formula>IF($F$2=7,1,0)</formula>
    </cfRule>
    <cfRule type="expression" dxfId="1406" priority="2234">
      <formula>IF($E$2=7,1,0)</formula>
    </cfRule>
    <cfRule type="expression" dxfId="1405" priority="2235">
      <formula>IF($D$2=7,1,0)</formula>
    </cfRule>
    <cfRule type="expression" dxfId="1404" priority="2236">
      <formula>IF($C$2=7,1,0)</formula>
    </cfRule>
  </conditionalFormatting>
  <conditionalFormatting sqref="B19:H19 B27:H27 B29:H29 B61:H61 B103:H103 B145:H145 B187:H187 B229:H229 B271:H271 B313:H313 B355:H355 B397:H397 B439:H439 B481:H481 B69:H69 B111:H111 B71:H71 B113:H113 B153:H153 B155:H155 B195:H195 B197:H197 B237:H237 B239:H239 B279:H279 B281:H281 B321:H321 B323:H323 B363:H363 B365:H365 B405:H405 B407:H407 B447:H447 B449:H449 B489:H489 B491:H491 B523:H523 B531:H531 B533:H533">
    <cfRule type="expression" priority="2230" stopIfTrue="1">
      <formula>IF(B19="",1,0)</formula>
    </cfRule>
  </conditionalFormatting>
  <conditionalFormatting sqref="B20:H20 B28:H28 B30:H30">
    <cfRule type="expression" priority="2229" stopIfTrue="1">
      <formula>IF(B19="",1,0)</formula>
    </cfRule>
  </conditionalFormatting>
  <conditionalFormatting sqref="B19:H19 B21:H21 B23:H23 B25:H25 B27:H27 B29:H29">
    <cfRule type="expression" dxfId="1403" priority="2232">
      <formula>IF(B20="小・危",1,0)</formula>
    </cfRule>
  </conditionalFormatting>
  <conditionalFormatting sqref="B20:H20 B22:H22 B24:H24 B26:H26 B28:H28 B30:H30 B62:H62 B64:H64 B66:H66 B68:H68 B104:H104 B106:H106 B108:H108 B110:H110 B146:H146 B148:H148 B150:H150 B152:H152 B188:H188 B190:H190 B192:H192 B194:H194 B230:H230 B232:H232 B234:H234 B236:H236 B272:H272 B274:H274 B276:H276 B278:H278 B314:H314 B316:H316 B318:H318 B320:H320 B356:H356 B358:H358 B360:H360 B362:H362 B398:H398 B400:H400 B402:H402 B404:H404 B440:H440 B442:H442 B444:H444 B446:H446 B482:H482 B484:H484 B486:H486 B488:H488 B70:H70 B72:H72 B112:H112 B114:H114 B154:H154 B156:H156 B196:H196 B198:H198 B238:H238 B240:H240 B280:H280 B282:H282 B322:H322 B324:H324 B364:H364 B366:H366 B406:H406 B408:H408 B448:H448 B450:H450 B490:H490 B492:H492 B524:H524 B526:H526 B528:H528 B530:H530 B532:H532 B534:H534">
    <cfRule type="expression" dxfId="1402" priority="2231">
      <formula>IF(B20="小・危",1,0)</formula>
    </cfRule>
  </conditionalFormatting>
  <conditionalFormatting sqref="B62:H62 B70:H70 B72:H72">
    <cfRule type="expression" priority="1495" stopIfTrue="1">
      <formula>IF(B61="",1,0)</formula>
    </cfRule>
  </conditionalFormatting>
  <conditionalFormatting sqref="B61:H61 B63:H63 B65:H65 B67:H67 B69:H69 B71:H71">
    <cfRule type="expression" dxfId="1401" priority="1494">
      <formula>IF(B62="小・危",1,0)</formula>
    </cfRule>
  </conditionalFormatting>
  <conditionalFormatting sqref="B104:H104 B112:H112 B114:H114">
    <cfRule type="expression" priority="1463" stopIfTrue="1">
      <formula>IF(B103="",1,0)</formula>
    </cfRule>
  </conditionalFormatting>
  <conditionalFormatting sqref="B103:H103 B105:H105 B107:H107 B109:H109 B111:H111 B113:H113">
    <cfRule type="expression" dxfId="1400" priority="1462">
      <formula>IF(B104="小・危",1,0)</formula>
    </cfRule>
  </conditionalFormatting>
  <conditionalFormatting sqref="B146:H146 B154:H154 B156:H156">
    <cfRule type="expression" priority="1431" stopIfTrue="1">
      <formula>IF(B145="",1,0)</formula>
    </cfRule>
  </conditionalFormatting>
  <conditionalFormatting sqref="B145:H145 B147:H147 B149:H149 B151:H151 B153:H153 B155:H155">
    <cfRule type="expression" dxfId="1399" priority="1430">
      <formula>IF(B146="小・危",1,0)</formula>
    </cfRule>
  </conditionalFormatting>
  <conditionalFormatting sqref="B188:H188 B196:H196 B198:H198">
    <cfRule type="expression" priority="1399" stopIfTrue="1">
      <formula>IF(B187="",1,0)</formula>
    </cfRule>
  </conditionalFormatting>
  <conditionalFormatting sqref="B187:H187 B189:H189 B191:H191 B193:H193 B195:H195 B197:H197">
    <cfRule type="expression" dxfId="1398" priority="1398">
      <formula>IF(B188="小・危",1,0)</formula>
    </cfRule>
  </conditionalFormatting>
  <conditionalFormatting sqref="B230:H230 B238:H238 B240:H240">
    <cfRule type="expression" priority="1367" stopIfTrue="1">
      <formula>IF(B229="",1,0)</formula>
    </cfRule>
  </conditionalFormatting>
  <conditionalFormatting sqref="B229:H229 B231:H231 B233:H233 B235:H235 B237:H237 B239:H239">
    <cfRule type="expression" dxfId="1397" priority="1366">
      <formula>IF(B230="小・危",1,0)</formula>
    </cfRule>
  </conditionalFormatting>
  <conditionalFormatting sqref="B272:H272 B280:H280 B282:H282">
    <cfRule type="expression" priority="1335" stopIfTrue="1">
      <formula>IF(B271="",1,0)</formula>
    </cfRule>
  </conditionalFormatting>
  <conditionalFormatting sqref="B271:H271 B273:H273 B275:H275 B277:H277 B279:H279 B281:H281">
    <cfRule type="expression" dxfId="1396" priority="1334">
      <formula>IF(B272="小・危",1,0)</formula>
    </cfRule>
  </conditionalFormatting>
  <conditionalFormatting sqref="B314:H314 B322:H322 B324:H324">
    <cfRule type="expression" priority="1303" stopIfTrue="1">
      <formula>IF(B313="",1,0)</formula>
    </cfRule>
  </conditionalFormatting>
  <conditionalFormatting sqref="B313:H313 B315:H315 B317:H317 B319:H319 B321:H321 B323:H323">
    <cfRule type="expression" dxfId="1395" priority="1302">
      <formula>IF(B314="小・危",1,0)</formula>
    </cfRule>
  </conditionalFormatting>
  <conditionalFormatting sqref="B356:H356 B364:H364 B366:H366">
    <cfRule type="expression" priority="1271" stopIfTrue="1">
      <formula>IF(B355="",1,0)</formula>
    </cfRule>
  </conditionalFormatting>
  <conditionalFormatting sqref="B355:H355 B357:H357 B359:H359 B361:H361 B363:H363 B365:H365">
    <cfRule type="expression" dxfId="1394" priority="1270">
      <formula>IF(B356="小・危",1,0)</formula>
    </cfRule>
  </conditionalFormatting>
  <conditionalFormatting sqref="B398:H398 B406:H406 B408:H408">
    <cfRule type="expression" priority="1239" stopIfTrue="1">
      <formula>IF(B397="",1,0)</formula>
    </cfRule>
  </conditionalFormatting>
  <conditionalFormatting sqref="B397:H397 B399:H399 B401:H401 B403:H403 B405:H405 B407:H407">
    <cfRule type="expression" dxfId="1393" priority="1238">
      <formula>IF(B398="小・危",1,0)</formula>
    </cfRule>
  </conditionalFormatting>
  <conditionalFormatting sqref="B440:H440 B448:H448 B450:H450">
    <cfRule type="expression" priority="1207" stopIfTrue="1">
      <formula>IF(B439="",1,0)</formula>
    </cfRule>
  </conditionalFormatting>
  <conditionalFormatting sqref="B439:H439 B441:H441 B443:H443 B445:H445 B447:H447 B449:H449">
    <cfRule type="expression" dxfId="1392" priority="1206">
      <formula>IF(B440="小・危",1,0)</formula>
    </cfRule>
  </conditionalFormatting>
  <conditionalFormatting sqref="B482:H482 B490:H490 B492:H492">
    <cfRule type="expression" priority="1175" stopIfTrue="1">
      <formula>IF(B481="",1,0)</formula>
    </cfRule>
  </conditionalFormatting>
  <conditionalFormatting sqref="B481:H481 B483:H483 B485:H485 B487:H487 B489:H489 B491:H491">
    <cfRule type="expression" dxfId="1391" priority="1174">
      <formula>IF(B482="小・危",1,0)</formula>
    </cfRule>
  </conditionalFormatting>
  <conditionalFormatting sqref="B70:H70 B72:H72">
    <cfRule type="expression" priority="1139" stopIfTrue="1">
      <formula>IF(B69="",1,0)</formula>
    </cfRule>
  </conditionalFormatting>
  <conditionalFormatting sqref="B69:H69 B71:H71">
    <cfRule type="expression" dxfId="1390" priority="1138">
      <formula>IF(B70="小・危",1,0)</formula>
    </cfRule>
  </conditionalFormatting>
  <conditionalFormatting sqref="B112:H112 B114:H114">
    <cfRule type="expression" priority="1103" stopIfTrue="1">
      <formula>IF(B111="",1,0)</formula>
    </cfRule>
  </conditionalFormatting>
  <conditionalFormatting sqref="B111:H111 B113:H113">
    <cfRule type="expression" dxfId="1389" priority="1102">
      <formula>IF(B112="小・危",1,0)</formula>
    </cfRule>
  </conditionalFormatting>
  <conditionalFormatting sqref="B154:H154 B156:H156">
    <cfRule type="expression" priority="1067" stopIfTrue="1">
      <formula>IF(B153="",1,0)</formula>
    </cfRule>
  </conditionalFormatting>
  <conditionalFormatting sqref="B153:H153 B155:H155">
    <cfRule type="expression" dxfId="1388" priority="1066">
      <formula>IF(B154="小・危",1,0)</formula>
    </cfRule>
  </conditionalFormatting>
  <conditionalFormatting sqref="B196:H196 B198:H198">
    <cfRule type="expression" priority="1031" stopIfTrue="1">
      <formula>IF(B195="",1,0)</formula>
    </cfRule>
  </conditionalFormatting>
  <conditionalFormatting sqref="B195:H195 B197:H197">
    <cfRule type="expression" dxfId="1387" priority="1030">
      <formula>IF(B196="小・危",1,0)</formula>
    </cfRule>
  </conditionalFormatting>
  <conditionalFormatting sqref="B238:H238 B240:H240">
    <cfRule type="expression" priority="995" stopIfTrue="1">
      <formula>IF(B237="",1,0)</formula>
    </cfRule>
  </conditionalFormatting>
  <conditionalFormatting sqref="B237:H237 B239:H239">
    <cfRule type="expression" dxfId="1386" priority="994">
      <formula>IF(B238="小・危",1,0)</formula>
    </cfRule>
  </conditionalFormatting>
  <conditionalFormatting sqref="B280:H280 B282:H282">
    <cfRule type="expression" priority="959" stopIfTrue="1">
      <formula>IF(B279="",1,0)</formula>
    </cfRule>
  </conditionalFormatting>
  <conditionalFormatting sqref="B279:H279 B281:H281">
    <cfRule type="expression" dxfId="1385" priority="958">
      <formula>IF(B280="小・危",1,0)</formula>
    </cfRule>
  </conditionalFormatting>
  <conditionalFormatting sqref="B322:H322 B324:H324">
    <cfRule type="expression" priority="923" stopIfTrue="1">
      <formula>IF(B321="",1,0)</formula>
    </cfRule>
  </conditionalFormatting>
  <conditionalFormatting sqref="B321:H321 B323:H323">
    <cfRule type="expression" dxfId="1384" priority="922">
      <formula>IF(B322="小・危",1,0)</formula>
    </cfRule>
  </conditionalFormatting>
  <conditionalFormatting sqref="B364:H364 B366:H366">
    <cfRule type="expression" priority="887" stopIfTrue="1">
      <formula>IF(B363="",1,0)</formula>
    </cfRule>
  </conditionalFormatting>
  <conditionalFormatting sqref="B363:H363 B365:H365">
    <cfRule type="expression" dxfId="1383" priority="886">
      <formula>IF(B364="小・危",1,0)</formula>
    </cfRule>
  </conditionalFormatting>
  <conditionalFormatting sqref="B406:H406 B408:H408">
    <cfRule type="expression" priority="851" stopIfTrue="1">
      <formula>IF(B405="",1,0)</formula>
    </cfRule>
  </conditionalFormatting>
  <conditionalFormatting sqref="B405:H405 B407:H407">
    <cfRule type="expression" dxfId="1382" priority="850">
      <formula>IF(B406="小・危",1,0)</formula>
    </cfRule>
  </conditionalFormatting>
  <conditionalFormatting sqref="B448:H448 B450:H450">
    <cfRule type="expression" priority="815" stopIfTrue="1">
      <formula>IF(B447="",1,0)</formula>
    </cfRule>
  </conditionalFormatting>
  <conditionalFormatting sqref="B447:H447 B449:H449">
    <cfRule type="expression" dxfId="1381" priority="814">
      <formula>IF(B448="小・危",1,0)</formula>
    </cfRule>
  </conditionalFormatting>
  <conditionalFormatting sqref="C71">
    <cfRule type="expression" dxfId="1380" priority="803">
      <formula>IF(C72="小・危",1,0)</formula>
    </cfRule>
  </conditionalFormatting>
  <conditionalFormatting sqref="C113">
    <cfRule type="expression" dxfId="1379" priority="797">
      <formula>IF(C114="小・危",1,0)</formula>
    </cfRule>
  </conditionalFormatting>
  <conditionalFormatting sqref="B154:H154 B156:H156">
    <cfRule type="expression" priority="767" stopIfTrue="1">
      <formula>IF(B153="",1,0)</formula>
    </cfRule>
  </conditionalFormatting>
  <conditionalFormatting sqref="B153:H153 B155:H155">
    <cfRule type="expression" dxfId="1378" priority="766">
      <formula>IF(B154="小・危",1,0)</formula>
    </cfRule>
  </conditionalFormatting>
  <conditionalFormatting sqref="B154:H154 B156:H156">
    <cfRule type="expression" priority="735" stopIfTrue="1">
      <formula>IF(B153="",1,0)</formula>
    </cfRule>
  </conditionalFormatting>
  <conditionalFormatting sqref="B153:H153 B155:H155">
    <cfRule type="expression" dxfId="1377" priority="734">
      <formula>IF(B154="小・危",1,0)</formula>
    </cfRule>
  </conditionalFormatting>
  <conditionalFormatting sqref="C155">
    <cfRule type="expression" dxfId="1376" priority="723">
      <formula>IF(C156="小・危",1,0)</formula>
    </cfRule>
  </conditionalFormatting>
  <conditionalFormatting sqref="B196:H196 B198:H198">
    <cfRule type="expression" priority="693" stopIfTrue="1">
      <formula>IF(B195="",1,0)</formula>
    </cfRule>
  </conditionalFormatting>
  <conditionalFormatting sqref="B195:H195 B197:H197">
    <cfRule type="expression" dxfId="1375" priority="692">
      <formula>IF(B196="小・危",1,0)</formula>
    </cfRule>
  </conditionalFormatting>
  <conditionalFormatting sqref="B196:H196 B198:H198">
    <cfRule type="expression" priority="661" stopIfTrue="1">
      <formula>IF(B195="",1,0)</formula>
    </cfRule>
  </conditionalFormatting>
  <conditionalFormatting sqref="B195:H195 B197:H197">
    <cfRule type="expression" dxfId="1374" priority="660">
      <formula>IF(B196="小・危",1,0)</formula>
    </cfRule>
  </conditionalFormatting>
  <conditionalFormatting sqref="C197">
    <cfRule type="expression" dxfId="1373" priority="649">
      <formula>IF(C198="小・危",1,0)</formula>
    </cfRule>
  </conditionalFormatting>
  <conditionalFormatting sqref="B238:H238 B240:H240">
    <cfRule type="expression" priority="619" stopIfTrue="1">
      <formula>IF(B237="",1,0)</formula>
    </cfRule>
  </conditionalFormatting>
  <conditionalFormatting sqref="B237:H237 B239:H239">
    <cfRule type="expression" dxfId="1372" priority="618">
      <formula>IF(B238="小・危",1,0)</formula>
    </cfRule>
  </conditionalFormatting>
  <conditionalFormatting sqref="B238:H238 B240:H240">
    <cfRule type="expression" priority="587" stopIfTrue="1">
      <formula>IF(B237="",1,0)</formula>
    </cfRule>
  </conditionalFormatting>
  <conditionalFormatting sqref="B237:H237 B239:H239">
    <cfRule type="expression" dxfId="1371" priority="586">
      <formula>IF(B238="小・危",1,0)</formula>
    </cfRule>
  </conditionalFormatting>
  <conditionalFormatting sqref="C239">
    <cfRule type="expression" dxfId="1370" priority="575">
      <formula>IF(C240="小・危",1,0)</formula>
    </cfRule>
  </conditionalFormatting>
  <conditionalFormatting sqref="B280:H280 B282:H282">
    <cfRule type="expression" priority="545" stopIfTrue="1">
      <formula>IF(B279="",1,0)</formula>
    </cfRule>
  </conditionalFormatting>
  <conditionalFormatting sqref="B279:H279 B281:H281">
    <cfRule type="expression" dxfId="1369" priority="544">
      <formula>IF(B280="小・危",1,0)</formula>
    </cfRule>
  </conditionalFormatting>
  <conditionalFormatting sqref="B280:H280 B282:H282">
    <cfRule type="expression" priority="513" stopIfTrue="1">
      <formula>IF(B279="",1,0)</formula>
    </cfRule>
  </conditionalFormatting>
  <conditionalFormatting sqref="B279:H279 B281:H281">
    <cfRule type="expression" dxfId="1368" priority="512">
      <formula>IF(B280="小・危",1,0)</formula>
    </cfRule>
  </conditionalFormatting>
  <conditionalFormatting sqref="C281">
    <cfRule type="expression" dxfId="1367" priority="501">
      <formula>IF(C282="小・危",1,0)</formula>
    </cfRule>
  </conditionalFormatting>
  <conditionalFormatting sqref="B322:H322 B324:H324">
    <cfRule type="expression" priority="471" stopIfTrue="1">
      <formula>IF(B321="",1,0)</formula>
    </cfRule>
  </conditionalFormatting>
  <conditionalFormatting sqref="B321:H321 B323:H323">
    <cfRule type="expression" dxfId="1366" priority="470">
      <formula>IF(B322="小・危",1,0)</formula>
    </cfRule>
  </conditionalFormatting>
  <conditionalFormatting sqref="B322:H322 B324:H324">
    <cfRule type="expression" priority="439" stopIfTrue="1">
      <formula>IF(B321="",1,0)</formula>
    </cfRule>
  </conditionalFormatting>
  <conditionalFormatting sqref="B321:H321 B323:H323">
    <cfRule type="expression" dxfId="1365" priority="438">
      <formula>IF(B322="小・危",1,0)</formula>
    </cfRule>
  </conditionalFormatting>
  <conditionalFormatting sqref="C323">
    <cfRule type="expression" dxfId="1364" priority="427">
      <formula>IF(C324="小・危",1,0)</formula>
    </cfRule>
  </conditionalFormatting>
  <conditionalFormatting sqref="B364:H364 B366:H366">
    <cfRule type="expression" priority="397" stopIfTrue="1">
      <formula>IF(B363="",1,0)</formula>
    </cfRule>
  </conditionalFormatting>
  <conditionalFormatting sqref="B363:H363 B365:H365">
    <cfRule type="expression" dxfId="1363" priority="396">
      <formula>IF(B364="小・危",1,0)</formula>
    </cfRule>
  </conditionalFormatting>
  <conditionalFormatting sqref="B364:H364 B366:H366">
    <cfRule type="expression" priority="365" stopIfTrue="1">
      <formula>IF(B363="",1,0)</formula>
    </cfRule>
  </conditionalFormatting>
  <conditionalFormatting sqref="B363:H363 B365:H365">
    <cfRule type="expression" dxfId="1362" priority="364">
      <formula>IF(B364="小・危",1,0)</formula>
    </cfRule>
  </conditionalFormatting>
  <conditionalFormatting sqref="C365">
    <cfRule type="expression" dxfId="1361" priority="353">
      <formula>IF(C366="小・危",1,0)</formula>
    </cfRule>
  </conditionalFormatting>
  <conditionalFormatting sqref="B406:H406 B408:H408">
    <cfRule type="expression" priority="323" stopIfTrue="1">
      <formula>IF(B405="",1,0)</formula>
    </cfRule>
  </conditionalFormatting>
  <conditionalFormatting sqref="B405:H405 B407:H407">
    <cfRule type="expression" dxfId="1360" priority="322">
      <formula>IF(B406="小・危",1,0)</formula>
    </cfRule>
  </conditionalFormatting>
  <conditionalFormatting sqref="B406:H406 B408:H408">
    <cfRule type="expression" priority="291" stopIfTrue="1">
      <formula>IF(B405="",1,0)</formula>
    </cfRule>
  </conditionalFormatting>
  <conditionalFormatting sqref="B405:H405 B407:H407">
    <cfRule type="expression" dxfId="1359" priority="290">
      <formula>IF(B406="小・危",1,0)</formula>
    </cfRule>
  </conditionalFormatting>
  <conditionalFormatting sqref="C407">
    <cfRule type="expression" dxfId="1358" priority="279">
      <formula>IF(C408="小・危",1,0)</formula>
    </cfRule>
  </conditionalFormatting>
  <conditionalFormatting sqref="B448:H448 B450:H450">
    <cfRule type="expression" priority="249" stopIfTrue="1">
      <formula>IF(B447="",1,0)</formula>
    </cfRule>
  </conditionalFormatting>
  <conditionalFormatting sqref="B447:H447 B449:H449">
    <cfRule type="expression" dxfId="1357" priority="248">
      <formula>IF(B448="小・危",1,0)</formula>
    </cfRule>
  </conditionalFormatting>
  <conditionalFormatting sqref="B448:H448 B450:H450">
    <cfRule type="expression" priority="217" stopIfTrue="1">
      <formula>IF(B447="",1,0)</formula>
    </cfRule>
  </conditionalFormatting>
  <conditionalFormatting sqref="B447:H447 B449:H449">
    <cfRule type="expression" dxfId="1356" priority="216">
      <formula>IF(B448="小・危",1,0)</formula>
    </cfRule>
  </conditionalFormatting>
  <conditionalFormatting sqref="C449">
    <cfRule type="expression" dxfId="1355" priority="205">
      <formula>IF(C450="小・危",1,0)</formula>
    </cfRule>
  </conditionalFormatting>
  <conditionalFormatting sqref="B490:H490 B492:H492">
    <cfRule type="expression" priority="175" stopIfTrue="1">
      <formula>IF(B489="",1,0)</formula>
    </cfRule>
  </conditionalFormatting>
  <conditionalFormatting sqref="B489:H489 B491:H491">
    <cfRule type="expression" dxfId="1354" priority="174">
      <formula>IF(B490="小・危",1,0)</formula>
    </cfRule>
  </conditionalFormatting>
  <conditionalFormatting sqref="B490:H490 B492:H492">
    <cfRule type="expression" priority="143" stopIfTrue="1">
      <formula>IF(B489="",1,0)</formula>
    </cfRule>
  </conditionalFormatting>
  <conditionalFormatting sqref="B489:H489 B491:H491">
    <cfRule type="expression" dxfId="1353" priority="142">
      <formula>IF(B490="小・危",1,0)</formula>
    </cfRule>
  </conditionalFormatting>
  <conditionalFormatting sqref="C491">
    <cfRule type="expression" dxfId="1352" priority="131">
      <formula>IF(C492="小・危",1,0)</formula>
    </cfRule>
  </conditionalFormatting>
  <conditionalFormatting sqref="B361:H362">
    <cfRule type="expression" dxfId="1351" priority="130" stopIfTrue="1">
      <formula>IF(B$362="",1,0)</formula>
    </cfRule>
  </conditionalFormatting>
  <conditionalFormatting sqref="B363:H364">
    <cfRule type="expression" priority="129" stopIfTrue="1">
      <formula>IF(B$364="",1,0)</formula>
    </cfRule>
  </conditionalFormatting>
  <conditionalFormatting sqref="B397:H398">
    <cfRule type="expression" priority="127" stopIfTrue="1">
      <formula>IF(B$398="",1,0)</formula>
    </cfRule>
  </conditionalFormatting>
  <conditionalFormatting sqref="B399:H400">
    <cfRule type="expression" priority="126" stopIfTrue="1">
      <formula>IF(B$400="",1,0)</formula>
    </cfRule>
  </conditionalFormatting>
  <conditionalFormatting sqref="B401:H402">
    <cfRule type="expression" priority="125" stopIfTrue="1">
      <formula>IF(B$402="",1,0)</formula>
    </cfRule>
  </conditionalFormatting>
  <conditionalFormatting sqref="C365:C366">
    <cfRule type="expression" priority="112" stopIfTrue="1">
      <formula>IF($C$366="",1,0)</formula>
    </cfRule>
  </conditionalFormatting>
  <conditionalFormatting sqref="B403:H404">
    <cfRule type="expression" priority="111" stopIfTrue="1">
      <formula>IF(B$404="",1,0)</formula>
    </cfRule>
  </conditionalFormatting>
  <conditionalFormatting sqref="B405:H406">
    <cfRule type="expression" priority="110" stopIfTrue="1">
      <formula>IF(B$406="",1,0)</formula>
    </cfRule>
  </conditionalFormatting>
  <conditionalFormatting sqref="B439:H440">
    <cfRule type="expression" priority="109" stopIfTrue="1">
      <formula>IF(B$440="",1,0)</formula>
    </cfRule>
  </conditionalFormatting>
  <conditionalFormatting sqref="B441:H442">
    <cfRule type="expression" priority="108" stopIfTrue="1">
      <formula>IF(B$442="",1,0)</formula>
    </cfRule>
  </conditionalFormatting>
  <conditionalFormatting sqref="B443:H444">
    <cfRule type="expression" priority="107" stopIfTrue="1">
      <formula>IF(B$444="",1,0)</formula>
    </cfRule>
  </conditionalFormatting>
  <conditionalFormatting sqref="B524:H524 B532:H532 B534:H534">
    <cfRule type="expression" priority="77" stopIfTrue="1">
      <formula>IF(B523="",1,0)</formula>
    </cfRule>
  </conditionalFormatting>
  <conditionalFormatting sqref="B523:H523 B525:H525 B527:H527 B529:H529 B531:H531 B533:H533">
    <cfRule type="expression" dxfId="1350" priority="76">
      <formula>IF(B524="小・危",1,0)</formula>
    </cfRule>
  </conditionalFormatting>
  <conditionalFormatting sqref="B532:H532 B534:H534">
    <cfRule type="expression" priority="45" stopIfTrue="1">
      <formula>IF(B531="",1,0)</formula>
    </cfRule>
  </conditionalFormatting>
  <conditionalFormatting sqref="B531:H531 B533:H533">
    <cfRule type="expression" dxfId="1349" priority="44">
      <formula>IF(B532="小・危",1,0)</formula>
    </cfRule>
  </conditionalFormatting>
  <conditionalFormatting sqref="B532:H532 B534:H534">
    <cfRule type="expression" priority="13" stopIfTrue="1">
      <formula>IF(B531="",1,0)</formula>
    </cfRule>
  </conditionalFormatting>
  <conditionalFormatting sqref="B531:H531 B533:H533">
    <cfRule type="expression" dxfId="1348" priority="12">
      <formula>IF(B532="小・危",1,0)</formula>
    </cfRule>
  </conditionalFormatting>
  <conditionalFormatting sqref="C533">
    <cfRule type="expression" dxfId="1347" priority="1">
      <formula>IF(C534="小・危",1,0)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7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ignoredErrors>
    <ignoredError sqref="B19 B25:C25 D25:E25 F25:H25 D19:H19" unlockedFormula="1"/>
    <ignoredError sqref="B24 C24:E24 F24:H24" formula="1"/>
    <ignoredError sqref="B21 C21:D21 E21:H21 B23:C23 D23:E23 F23:H23" formula="1" unlockedFormula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FF00"/>
  </sheetPr>
  <dimension ref="A1:R509"/>
  <sheetViews>
    <sheetView view="pageBreakPreview" topLeftCell="A341" zoomScale="85" zoomScaleNormal="100" zoomScaleSheetLayoutView="85" workbookViewId="0">
      <selection activeCell="A341" sqref="A341"/>
    </sheetView>
  </sheetViews>
  <sheetFormatPr defaultRowHeight="13.5"/>
  <cols>
    <col min="1" max="1" width="3.875" style="33" customWidth="1"/>
    <col min="2" max="8" width="12.75" style="33" customWidth="1"/>
    <col min="9" max="9" width="3.75" style="33" customWidth="1"/>
    <col min="10" max="10" width="9.75" style="33" hidden="1" customWidth="1"/>
    <col min="11" max="18" width="9" style="33" hidden="1" customWidth="1"/>
    <col min="19" max="16384" width="9" style="33"/>
  </cols>
  <sheetData>
    <row r="1" spans="1:12" hidden="1">
      <c r="B1" s="33" t="str">
        <f>"地区"&amp;DBCS(B2)</f>
        <v>地区２２</v>
      </c>
      <c r="C1" s="33" t="s">
        <v>20</v>
      </c>
      <c r="D1" s="33" t="s">
        <v>20</v>
      </c>
      <c r="E1" s="33" t="s">
        <v>21</v>
      </c>
      <c r="F1" s="33" t="s">
        <v>22</v>
      </c>
      <c r="G1" s="33" t="s">
        <v>23</v>
      </c>
      <c r="H1" s="33" t="s">
        <v>23</v>
      </c>
      <c r="J1" s="33" t="s">
        <v>24</v>
      </c>
    </row>
    <row r="2" spans="1:12" ht="14.25" hidden="1" thickBot="1">
      <c r="B2" s="3">
        <f>情報入力シート!B3</f>
        <v>22</v>
      </c>
      <c r="C2" s="33">
        <f t="shared" ref="C2:H2" si="0">IF(C3="月",2,IF(C3="火",3,IF(C3="水",4,IF(C3="木",5,IF(C3="金",6,IF(C3="土",7,"-"))))))</f>
        <v>4</v>
      </c>
      <c r="D2" s="33">
        <f t="shared" si="0"/>
        <v>7</v>
      </c>
      <c r="E2" s="33">
        <f t="shared" si="0"/>
        <v>5</v>
      </c>
      <c r="F2" s="33">
        <f t="shared" si="0"/>
        <v>2</v>
      </c>
      <c r="G2" s="33" t="str">
        <f t="shared" si="0"/>
        <v>-</v>
      </c>
      <c r="H2" s="33">
        <f t="shared" si="0"/>
        <v>3</v>
      </c>
      <c r="J2" s="10">
        <f>DATE(情報入力シート!B5,4,1)</f>
        <v>45748</v>
      </c>
    </row>
    <row r="3" spans="1:12" hidden="1">
      <c r="C3" s="33" t="str">
        <f>INDEX(情報入力シート!$A$22:$P$47,MATCH($B$2,情報入力シート!$A$22:$A$47),7)</f>
        <v>水</v>
      </c>
      <c r="D3" s="33" t="str">
        <f>INDEX(情報入力シート!$A$22:$P$47,MATCH($B$2,情報入力シート!$A$22:$A$47),9)</f>
        <v>土</v>
      </c>
      <c r="E3" s="33" t="str">
        <f>INDEX(情報入力シート!$A$22:$P$47,MATCH($B$2,情報入力シート!$A$22:$A$47),11)</f>
        <v>木</v>
      </c>
      <c r="F3" s="33" t="str">
        <f>INDEX(情報入力シート!$A$22:$P$47,MATCH($B$2,情報入力シート!$A$22:$A$47),13)</f>
        <v>月</v>
      </c>
      <c r="G3" s="33">
        <f>INDEX(情報入力シート!$A$22:$P$47,MATCH($B$2,情報入力シート!$A$22:$A$47),15)</f>
        <v>2</v>
      </c>
      <c r="H3" s="33" t="str">
        <f>INDEX(情報入力シート!$A$22:$P$47,MATCH($B$2,情報入力シート!$A$22:$A$47),16)</f>
        <v>火</v>
      </c>
      <c r="J3" s="44"/>
      <c r="K3" s="8" t="str">
        <f>IF($B$2&gt;0,INDEX(情報入力シート!$A$22:$P$47,MATCH($B$2,情報入力シート!$A$22:$A$47),2),"地区番号を１～２６の間で選択してください！")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</row>
    <row r="4" spans="1:12" hidden="1"/>
    <row r="5" spans="1:12" hidden="1">
      <c r="A5" s="37"/>
      <c r="B5" s="133" t="s">
        <v>82</v>
      </c>
      <c r="C5" s="133"/>
      <c r="D5" s="133"/>
      <c r="E5" s="133"/>
      <c r="F5" s="133"/>
      <c r="G5" s="133"/>
      <c r="H5" s="133"/>
      <c r="I5" s="37"/>
      <c r="J5" s="44"/>
      <c r="K5" s="44">
        <f>DATE(情報入力シート!B5,4,1)</f>
        <v>45748</v>
      </c>
      <c r="L5" s="33">
        <f>YEAR(K5)</f>
        <v>2025</v>
      </c>
    </row>
    <row r="6" spans="1:12" hidden="1">
      <c r="A6" s="37"/>
      <c r="B6" s="133"/>
      <c r="C6" s="133"/>
      <c r="D6" s="133"/>
      <c r="E6" s="133"/>
      <c r="F6" s="133"/>
      <c r="G6" s="133"/>
      <c r="H6" s="133"/>
      <c r="I6" s="37"/>
      <c r="L6" s="33">
        <f>MONTH(K5)</f>
        <v>4</v>
      </c>
    </row>
    <row r="7" spans="1:12" hidden="1">
      <c r="A7" s="37"/>
      <c r="B7" s="133"/>
      <c r="C7" s="133"/>
      <c r="D7" s="133"/>
      <c r="E7" s="133"/>
      <c r="F7" s="133"/>
      <c r="G7" s="133"/>
      <c r="H7" s="133"/>
      <c r="I7" s="37"/>
    </row>
    <row r="8" spans="1:12" ht="7.5" hidden="1" customHeight="1" thickBot="1">
      <c r="A8" s="37"/>
      <c r="B8" s="45"/>
      <c r="C8" s="45"/>
      <c r="D8" s="45"/>
      <c r="E8" s="45"/>
      <c r="F8" s="45"/>
      <c r="G8" s="45"/>
      <c r="H8" s="45"/>
      <c r="I8" s="37"/>
    </row>
    <row r="9" spans="1:12" ht="14.25" hidden="1" thickTop="1">
      <c r="A9" s="37"/>
      <c r="B9" s="38"/>
      <c r="C9" s="37"/>
      <c r="D9" s="37"/>
      <c r="E9" s="37"/>
      <c r="F9" s="37"/>
      <c r="G9" s="134" t="str">
        <f>$B$1</f>
        <v>地区２２</v>
      </c>
      <c r="H9" s="135"/>
      <c r="I9" s="37"/>
    </row>
    <row r="10" spans="1:12" ht="14.25" hidden="1" thickBot="1">
      <c r="A10" s="37"/>
      <c r="B10" s="37"/>
      <c r="C10" s="37"/>
      <c r="D10" s="37"/>
      <c r="E10" s="37"/>
      <c r="F10" s="37"/>
      <c r="G10" s="136"/>
      <c r="H10" s="137"/>
      <c r="I10" s="37"/>
    </row>
    <row r="11" spans="1:12" ht="13.5" hidden="1" customHeight="1" thickTop="1">
      <c r="A11" s="153">
        <f>K5</f>
        <v>45748</v>
      </c>
      <c r="B11" s="153"/>
      <c r="C11" s="154">
        <f>L5</f>
        <v>2025</v>
      </c>
      <c r="D11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11" s="141"/>
      <c r="F11" s="141"/>
      <c r="G11" s="141"/>
      <c r="H11" s="142"/>
      <c r="I11" s="37"/>
    </row>
    <row r="12" spans="1:12" ht="13.5" hidden="1" customHeight="1">
      <c r="A12" s="153"/>
      <c r="B12" s="153"/>
      <c r="C12" s="154"/>
      <c r="D12" s="143"/>
      <c r="E12" s="144"/>
      <c r="F12" s="144"/>
      <c r="G12" s="144"/>
      <c r="H12" s="145"/>
      <c r="I12" s="37"/>
    </row>
    <row r="13" spans="1:12" ht="13.5" hidden="1" customHeight="1">
      <c r="A13" s="37"/>
      <c r="B13" s="149" t="str">
        <f>DBCS(L6)</f>
        <v>４</v>
      </c>
      <c r="C13" s="150" t="s">
        <v>19</v>
      </c>
      <c r="D13" s="143"/>
      <c r="E13" s="144"/>
      <c r="F13" s="144"/>
      <c r="G13" s="144"/>
      <c r="H13" s="145"/>
      <c r="I13" s="37"/>
    </row>
    <row r="14" spans="1:12" ht="13.5" hidden="1" customHeight="1">
      <c r="A14" s="37"/>
      <c r="B14" s="149"/>
      <c r="C14" s="150"/>
      <c r="D14" s="143"/>
      <c r="E14" s="144"/>
      <c r="F14" s="144"/>
      <c r="G14" s="144"/>
      <c r="H14" s="145"/>
      <c r="I14" s="37"/>
    </row>
    <row r="15" spans="1:12" ht="13.5" hidden="1" customHeight="1">
      <c r="A15" s="37"/>
      <c r="B15" s="149"/>
      <c r="C15" s="150"/>
      <c r="D15" s="143"/>
      <c r="E15" s="144"/>
      <c r="F15" s="144"/>
      <c r="G15" s="144"/>
      <c r="H15" s="145"/>
      <c r="I15" s="37"/>
      <c r="L15" s="40"/>
    </row>
    <row r="16" spans="1:12" ht="13.5" hidden="1" customHeight="1" thickBot="1">
      <c r="A16" s="37"/>
      <c r="B16" s="149"/>
      <c r="C16" s="150"/>
      <c r="D16" s="146"/>
      <c r="E16" s="147"/>
      <c r="F16" s="147"/>
      <c r="G16" s="147"/>
      <c r="H16" s="148"/>
      <c r="I16" s="37"/>
    </row>
    <row r="17" spans="1:17" ht="15" hidden="1" thickTop="1" thickBot="1">
      <c r="A17" s="37"/>
      <c r="B17" s="37"/>
      <c r="C17" s="37"/>
      <c r="D17" s="37"/>
      <c r="E17" s="37"/>
      <c r="F17" s="37"/>
      <c r="G17" s="37"/>
      <c r="H17" s="37"/>
      <c r="I17" s="37"/>
    </row>
    <row r="18" spans="1:17" ht="67.5" hidden="1" customHeight="1" thickBot="1">
      <c r="A18" s="37"/>
      <c r="B18" s="35" t="s">
        <v>0</v>
      </c>
      <c r="C18" s="36" t="s">
        <v>1</v>
      </c>
      <c r="D18" s="36" t="s">
        <v>2</v>
      </c>
      <c r="E18" s="36" t="s">
        <v>3</v>
      </c>
      <c r="F18" s="36" t="s">
        <v>4</v>
      </c>
      <c r="G18" s="36" t="s">
        <v>5</v>
      </c>
      <c r="H18" s="36" t="s">
        <v>6</v>
      </c>
      <c r="I18" s="37"/>
      <c r="K18" s="5" t="s">
        <v>25</v>
      </c>
      <c r="L18" s="5" t="s">
        <v>1</v>
      </c>
      <c r="M18" s="5" t="s">
        <v>2</v>
      </c>
      <c r="N18" s="5" t="s">
        <v>3</v>
      </c>
      <c r="O18" s="5" t="s">
        <v>4</v>
      </c>
      <c r="P18" s="5" t="s">
        <v>5</v>
      </c>
      <c r="Q18" s="5" t="s">
        <v>6</v>
      </c>
    </row>
    <row r="19" spans="1:17" s="34" customFormat="1" ht="33.75" hidden="1" customHeight="1">
      <c r="A19" s="39"/>
      <c r="B19" s="1" t="str">
        <f>IF(A11-(WEEKDAY(A11)-1)&lt;K5,"",A11-(WEEKDAY(A11)-1))</f>
        <v/>
      </c>
      <c r="C19" s="1" t="str">
        <f>IF(A11-(WEEKDAY(A11)-2)&lt;K5,"",A11-(WEEKDAY(A11)-2))</f>
        <v/>
      </c>
      <c r="D19" s="1">
        <f>IF(A11-(WEEKDAY(A11)-3)&lt;K5,"",A11-(WEEKDAY(A11)-3))</f>
        <v>45748</v>
      </c>
      <c r="E19" s="1">
        <f>IF(A11-(WEEKDAY(A11)-4)&lt;K5,"",A11-(WEEKDAY(A11)-4))</f>
        <v>45749</v>
      </c>
      <c r="F19" s="1">
        <f>IF(A11-(WEEKDAY(A11)-5)&lt;K5,"",A11-(WEEKDAY(A11)-5))</f>
        <v>45750</v>
      </c>
      <c r="G19" s="1">
        <f>IF(A11-(WEEKDAY(A11)-6)&lt;K5,"",A11-(WEEKDAY(A11)-6))</f>
        <v>45751</v>
      </c>
      <c r="H19" s="1">
        <f>IF(A11-(WEEKDAY(A11)-7)&lt;K5,"",A11-(WEEKDAY(A11)-7))</f>
        <v>45752</v>
      </c>
      <c r="I19" s="39"/>
      <c r="J19" s="42"/>
      <c r="K19" s="7" t="str">
        <f>IFERROR(IF(MOD(DAY(B19),7)=0,QUOTIENT(DAY(B19),7),QUOTIENT(DAY(B19),7)+1),"")</f>
        <v/>
      </c>
      <c r="L19" s="7" t="str">
        <f t="shared" ref="L19:Q19" si="1">IFERROR(IF(MOD(DAY(C19),7)=0,QUOTIENT(DAY(C19),7),QUOTIENT(DAY(C19),7)+1),"")</f>
        <v/>
      </c>
      <c r="M19" s="7">
        <f t="shared" si="1"/>
        <v>1</v>
      </c>
      <c r="N19" s="7">
        <f t="shared" si="1"/>
        <v>1</v>
      </c>
      <c r="O19" s="7">
        <f t="shared" si="1"/>
        <v>1</v>
      </c>
      <c r="P19" s="7">
        <f t="shared" si="1"/>
        <v>1</v>
      </c>
      <c r="Q19" s="7">
        <f t="shared" si="1"/>
        <v>1</v>
      </c>
    </row>
    <row r="20" spans="1:17" ht="33.75" hidden="1" customHeight="1" thickBot="1">
      <c r="A20" s="37"/>
      <c r="B20" s="41" t="str">
        <f>K20</f>
        <v/>
      </c>
      <c r="C20" s="41" t="str">
        <f t="shared" ref="C20:H20" si="2">L20</f>
        <v/>
      </c>
      <c r="D20" s="41" t="str">
        <f t="shared" si="2"/>
        <v/>
      </c>
      <c r="E20" s="41" t="str">
        <f t="shared" si="2"/>
        <v>燃</v>
      </c>
      <c r="F20" s="41" t="str">
        <f t="shared" si="2"/>
        <v>び</v>
      </c>
      <c r="G20" s="41" t="str">
        <f t="shared" si="2"/>
        <v/>
      </c>
      <c r="H20" s="41" t="str">
        <f t="shared" si="2"/>
        <v>燃</v>
      </c>
      <c r="I20" s="37"/>
      <c r="J20" s="43"/>
      <c r="K20" s="6" t="str">
        <f>IF(B19="","",
IF(IFERROR(INDEX($C$1:$H$2,1,MATCH(1,$C$2:$H$2,0)), "")=$G$1,
    IFERROR( IF(WEEKDAY(B19,1)=$H$2, IF(K19=$G$3,$G$1,""),""),""),
  IFERROR(INDEX($C$1:$H$2,1,MATCH(1,$C$2:$H$2,0)),"")
))</f>
        <v/>
      </c>
      <c r="L20" s="6" t="str">
        <f>IF(C19="","",
IF(IFERROR(INDEX($C$1:$H$2,1,MATCH(2,$C$2:$H$2,0)),"")=$G$1,
IFERROR(IF(WEEKDAY(C19,1)=$H$2,IF(L19=$G$3,$G$1,""),""),""),
IFERROR(INDEX($C$1:$H$2,1,MATCH(2,$C$2:$H$2,0)),"")
))</f>
        <v/>
      </c>
      <c r="M20" s="6" t="str">
        <f>IF(D19="","",
IF(IFERROR(INDEX($C$1:$H$2,1,MATCH(3,$C$2:$H$2,0)),"")=$G$1,
IFERROR(IF(WEEKDAY(D19,1)=$H$2,IF(M19=$G$3,$G$1,""),""),""),
IFERROR(INDEX($C$1:$H$2,1,MATCH(3,$C$2:$H$2,0)),"")
))</f>
        <v/>
      </c>
      <c r="N20" s="6" t="str">
        <f>IF(E19="","",
IF(IFERROR(INDEX($C$1:$H$2,1,MATCH(4,$C$2:$H$2,0)),"")=$G$1,
IFERROR(IF(WEEKDAY(E19,1)=$H$2,IF(N19=$G$3,$G$1,""),""),""),
IFERROR(INDEX($C$1:$H$2,1,MATCH(4,$C$2:$H$2,0)),"")
))</f>
        <v>燃</v>
      </c>
      <c r="O20" s="6" t="str">
        <f>IF(F19="","",
IF(IFERROR(INDEX($C$1:$H$2,1,MATCH(5,$C$2:$H$2,0)),"")=$G$1,
IFERROR(IF(WEEKDAY(F19,1)=$H$2,IF(O19=$G$3,$G$1,""),""),""),
IFERROR(INDEX($C$1:$H$2,1,MATCH(5,$C$2:$H$2,0)),"")
))</f>
        <v>び</v>
      </c>
      <c r="P20" s="6" t="str">
        <f>IF(G19="","",
IF(IFERROR(INDEX($C$1:$H$2,1,MATCH(6,$C$2:$H$2,0)),"")=$G$1,
IFERROR(IF(WEEKDAY(G19,1)=$H$2,IF(P19=$G$3,$G$1,""),""),""),
IFERROR(INDEX($C$1:$H$2,1,MATCH(6,$C$2:$H$2,0)),"")
))</f>
        <v/>
      </c>
      <c r="Q20" s="6" t="str">
        <f>IF(H19="","",
IF(IFERROR(INDEX($C$1:$H$2,1,MATCH(7,$C$2:$H$2,0)),"")=$G$1,
IFERROR(IF(WEEKDAY(H19,1)=$H$2,IF(Q19=$G$3,$G$1,""),""),""),
IFERROR(INDEX($C$1:$H$2,1,MATCH(7,$C$2:$H$2,0)),"")
))</f>
        <v>燃</v>
      </c>
    </row>
    <row r="21" spans="1:17" ht="33.75" hidden="1" customHeight="1">
      <c r="A21" s="37"/>
      <c r="B21" s="1">
        <f>H19+1</f>
        <v>45753</v>
      </c>
      <c r="C21" s="1">
        <f>B21+1</f>
        <v>45754</v>
      </c>
      <c r="D21" s="1">
        <f t="shared" ref="D21:H21" si="3">C21+1</f>
        <v>45755</v>
      </c>
      <c r="E21" s="1">
        <f t="shared" si="3"/>
        <v>45756</v>
      </c>
      <c r="F21" s="1">
        <f t="shared" si="3"/>
        <v>45757</v>
      </c>
      <c r="G21" s="1">
        <f t="shared" si="3"/>
        <v>45758</v>
      </c>
      <c r="H21" s="1">
        <f t="shared" si="3"/>
        <v>45759</v>
      </c>
      <c r="I21" s="37"/>
      <c r="J21" s="43"/>
      <c r="K21" s="7">
        <f t="shared" ref="K21:Q21" si="4">IFERROR(IF(MOD(DAY(B21),7)=0,QUOTIENT(DAY(B21),7),QUOTIENT(DAY(B21),7)+1),"")</f>
        <v>1</v>
      </c>
      <c r="L21" s="7">
        <f t="shared" si="4"/>
        <v>1</v>
      </c>
      <c r="M21" s="7">
        <f t="shared" si="4"/>
        <v>2</v>
      </c>
      <c r="N21" s="7">
        <f t="shared" si="4"/>
        <v>2</v>
      </c>
      <c r="O21" s="7">
        <f t="shared" si="4"/>
        <v>2</v>
      </c>
      <c r="P21" s="7">
        <f t="shared" si="4"/>
        <v>2</v>
      </c>
      <c r="Q21" s="7">
        <f t="shared" si="4"/>
        <v>2</v>
      </c>
    </row>
    <row r="22" spans="1:17" ht="33.75" hidden="1" customHeight="1" thickBot="1">
      <c r="A22" s="37"/>
      <c r="B22" s="41" t="str">
        <f t="shared" ref="B22:H22" si="5">K22</f>
        <v/>
      </c>
      <c r="C22" s="41" t="str">
        <f t="shared" si="5"/>
        <v>紙・衣</v>
      </c>
      <c r="D22" s="41" t="str">
        <f t="shared" si="5"/>
        <v>小・危</v>
      </c>
      <c r="E22" s="41" t="str">
        <f t="shared" si="5"/>
        <v>燃</v>
      </c>
      <c r="F22" s="41" t="str">
        <f t="shared" si="5"/>
        <v>び</v>
      </c>
      <c r="G22" s="41" t="str">
        <f t="shared" si="5"/>
        <v/>
      </c>
      <c r="H22" s="41" t="str">
        <f t="shared" si="5"/>
        <v>燃</v>
      </c>
      <c r="I22" s="37"/>
      <c r="J22" s="43"/>
      <c r="K22" s="6" t="str">
        <f>IF(B21="","",
IF(IFERROR(INDEX($C$1:$H$2,1,MATCH(1,$C$2:$H$2,0)), "")=$G$1,
    IFERROR( IF(WEEKDAY(B21,1)=$H$2, IF(K21=$G$3,$G$1,""),""),""),
  IFERROR(INDEX($C$1:$H$2,1,MATCH(1,$C$2:$H$2,0)),"")
))</f>
        <v/>
      </c>
      <c r="L22" s="6" t="str">
        <f>IF(C21="","",
IF(IFERROR(INDEX($C$1:$H$2,1,MATCH(2,$C$2:$H$2,0)),"")=$G$1,
IFERROR(IF(WEEKDAY(C21,1)=$H$2,IF(L21=$G$3,$G$1,""),""),""),
IFERROR(INDEX($C$1:$H$2,1,MATCH(2,$C$2:$H$2,0)),"")
))</f>
        <v>紙・衣</v>
      </c>
      <c r="M22" s="6" t="str">
        <f>IF(D21="","",
IF(IFERROR(INDEX($C$1:$H$2,1,MATCH(3,$C$2:$H$2,0)),"")=$G$1,
IFERROR(IF(WEEKDAY(D21,1)=$H$2,IF(M21=$G$3,$G$1,""),""),""),
IFERROR(INDEX($C$1:$H$2,1,MATCH(3,$C$2:$H$2,0)),"")
))</f>
        <v>小・危</v>
      </c>
      <c r="N22" s="6" t="str">
        <f>IF(E21="","",
IF(IFERROR(INDEX($C$1:$H$2,1,MATCH(4,$C$2:$H$2,0)),"")=$G$1,
IFERROR(IF(WEEKDAY(E21,1)=$H$2,IF(N21=$G$3,$G$1,""),""),""),
IFERROR(INDEX($C$1:$H$2,1,MATCH(4,$C$2:$H$2,0)),"")
))</f>
        <v>燃</v>
      </c>
      <c r="O22" s="6" t="str">
        <f>IF(F21="","",
IF(IFERROR(INDEX($C$1:$H$2,1,MATCH(5,$C$2:$H$2,0)),"")=$G$1,
IFERROR(IF(WEEKDAY(F21,1)=$H$2,IF(O21=$G$3,$G$1,""),""),""),
IFERROR(INDEX($C$1:$H$2,1,MATCH(5,$C$2:$H$2,0)),"")
))</f>
        <v>び</v>
      </c>
      <c r="P22" s="6" t="str">
        <f>IF(G21="","",
IF(IFERROR(INDEX($C$1:$H$2,1,MATCH(6,$C$2:$H$2,0)),"")=$G$1,
IFERROR(IF(WEEKDAY(G21,1)=$H$2,IF(P21=$G$3,$G$1,""),""),""),
IFERROR(INDEX($C$1:$H$2,1,MATCH(6,$C$2:$H$2,0)),"")
))</f>
        <v/>
      </c>
      <c r="Q22" s="6" t="str">
        <f>IF(H21="","",
IF(IFERROR(INDEX($C$1:$H$2,1,MATCH(7,$C$2:$H$2,0)),"")=$G$1,
IFERROR(IF(WEEKDAY(H21,1)=$H$2,IF(Q21=$G$3,$G$1,""),""),""),
IFERROR(INDEX($C$1:$H$2,1,MATCH(7,$C$2:$H$2,0)),"")
))</f>
        <v>燃</v>
      </c>
    </row>
    <row r="23" spans="1:17" ht="33.75" hidden="1" customHeight="1">
      <c r="A23" s="37"/>
      <c r="B23" s="1">
        <f>B21+7</f>
        <v>45760</v>
      </c>
      <c r="C23" s="1">
        <f t="shared" ref="C23:H25" si="6">C21+7</f>
        <v>45761</v>
      </c>
      <c r="D23" s="1">
        <f t="shared" si="6"/>
        <v>45762</v>
      </c>
      <c r="E23" s="1">
        <f t="shared" si="6"/>
        <v>45763</v>
      </c>
      <c r="F23" s="1">
        <f t="shared" si="6"/>
        <v>45764</v>
      </c>
      <c r="G23" s="1">
        <f t="shared" si="6"/>
        <v>45765</v>
      </c>
      <c r="H23" s="1">
        <f t="shared" si="6"/>
        <v>45766</v>
      </c>
      <c r="I23" s="37"/>
      <c r="K23" s="7">
        <f t="shared" ref="K23:Q23" si="7">IFERROR(IF(MOD(DAY(B23),7)=0,QUOTIENT(DAY(B23),7),QUOTIENT(DAY(B23),7)+1),"")</f>
        <v>2</v>
      </c>
      <c r="L23" s="7">
        <f t="shared" si="7"/>
        <v>2</v>
      </c>
      <c r="M23" s="7">
        <f t="shared" si="7"/>
        <v>3</v>
      </c>
      <c r="N23" s="7">
        <f t="shared" si="7"/>
        <v>3</v>
      </c>
      <c r="O23" s="7">
        <f t="shared" si="7"/>
        <v>3</v>
      </c>
      <c r="P23" s="7">
        <f t="shared" si="7"/>
        <v>3</v>
      </c>
      <c r="Q23" s="7">
        <f t="shared" si="7"/>
        <v>3</v>
      </c>
    </row>
    <row r="24" spans="1:17" ht="33.75" hidden="1" customHeight="1" thickBot="1">
      <c r="A24" s="37"/>
      <c r="B24" s="41" t="str">
        <f t="shared" ref="B24:H24" si="8">K24</f>
        <v/>
      </c>
      <c r="C24" s="41" t="str">
        <f t="shared" si="8"/>
        <v>紙・衣</v>
      </c>
      <c r="D24" s="41" t="str">
        <f t="shared" si="8"/>
        <v/>
      </c>
      <c r="E24" s="41" t="str">
        <f t="shared" si="8"/>
        <v>燃</v>
      </c>
      <c r="F24" s="41" t="str">
        <f t="shared" si="8"/>
        <v>び</v>
      </c>
      <c r="G24" s="41" t="str">
        <f t="shared" si="8"/>
        <v/>
      </c>
      <c r="H24" s="41" t="str">
        <f t="shared" si="8"/>
        <v>燃</v>
      </c>
      <c r="I24" s="37"/>
      <c r="K24" s="6" t="str">
        <f>IF(B23="","",
IF(IFERROR(INDEX($C$1:$H$2,1,MATCH(1,$C$2:$H$2,0)), "")=$G$1,
    IFERROR( IF(WEEKDAY(B23,1)=$H$2, IF(K23=$G$3,$G$1,""),""),""),
  IFERROR(INDEX($C$1:$H$2,1,MATCH(1,$C$2:$H$2,0)),"")
))</f>
        <v/>
      </c>
      <c r="L24" s="6" t="str">
        <f>IF(C23="","",
IF(IFERROR(INDEX($C$1:$H$2,1,MATCH(2,$C$2:$H$2,0)),"")=$G$1,
IFERROR(IF(WEEKDAY(C23,1)=$H$2,IF(L23=$G$3,$G$1,""),""),""),
IFERROR(INDEX($C$1:$H$2,1,MATCH(2,$C$2:$H$2,0)),"")
))</f>
        <v>紙・衣</v>
      </c>
      <c r="M24" s="6" t="str">
        <f>IF(D23="","",
IF(IFERROR(INDEX($C$1:$H$2,1,MATCH(3,$C$2:$H$2,0)),"")=$G$1,
IFERROR(IF(WEEKDAY(D23,1)=$H$2,IF(M23=$G$3,$G$1,""),""),""),
IFERROR(INDEX($C$1:$H$2,1,MATCH(3,$C$2:$H$2,0)),"")
))</f>
        <v/>
      </c>
      <c r="N24" s="6" t="str">
        <f>IF(E23="","",
IF(IFERROR(INDEX($C$1:$H$2,1,MATCH(4,$C$2:$H$2,0)),"")=$G$1,
IFERROR(IF(WEEKDAY(E23,1)=$H$2,IF(N23=$G$3,$G$1,""),""),""),
IFERROR(INDEX($C$1:$H$2,1,MATCH(4,$C$2:$H$2,0)),"")
))</f>
        <v>燃</v>
      </c>
      <c r="O24" s="6" t="str">
        <f>IF(F23="","",
IF(IFERROR(INDEX($C$1:$H$2,1,MATCH(5,$C$2:$H$2,0)),"")=$G$1,
IFERROR(IF(WEEKDAY(F23,1)=$H$2,IF(O23=$G$3,$G$1,""),""),""),
IFERROR(INDEX($C$1:$H$2,1,MATCH(5,$C$2:$H$2,0)),"")
))</f>
        <v>び</v>
      </c>
      <c r="P24" s="6" t="str">
        <f>IF(G23="","",
IF(IFERROR(INDEX($C$1:$H$2,1,MATCH(6,$C$2:$H$2,0)),"")=$G$1,
IFERROR(IF(WEEKDAY(G23,1)=$H$2,IF(P23=$G$3,$G$1,""),""),""),
IFERROR(INDEX($C$1:$H$2,1,MATCH(6,$C$2:$H$2,0)),"")
))</f>
        <v/>
      </c>
      <c r="Q24" s="6" t="str">
        <f>IF(H23="","",
IF(IFERROR(INDEX($C$1:$H$2,1,MATCH(7,$C$2:$H$2,0)),"")=$G$1,
IFERROR(IF(WEEKDAY(H23,1)=$H$2,IF(Q23=$G$3,$G$1,""),""),""),
IFERROR(INDEX($C$1:$H$2,1,MATCH(7,$C$2:$H$2,0)),"")
))</f>
        <v>燃</v>
      </c>
    </row>
    <row r="25" spans="1:17" ht="33.75" hidden="1" customHeight="1">
      <c r="A25" s="37"/>
      <c r="B25" s="1">
        <f>B23+7</f>
        <v>45767</v>
      </c>
      <c r="C25" s="1">
        <f t="shared" si="6"/>
        <v>45768</v>
      </c>
      <c r="D25" s="1">
        <f t="shared" si="6"/>
        <v>45769</v>
      </c>
      <c r="E25" s="1">
        <f t="shared" si="6"/>
        <v>45770</v>
      </c>
      <c r="F25" s="1">
        <f t="shared" si="6"/>
        <v>45771</v>
      </c>
      <c r="G25" s="1">
        <f t="shared" si="6"/>
        <v>45772</v>
      </c>
      <c r="H25" s="1">
        <f t="shared" si="6"/>
        <v>45773</v>
      </c>
      <c r="I25" s="37"/>
      <c r="K25" s="7">
        <f t="shared" ref="K25:Q25" si="9">IFERROR(IF(MOD(DAY(B25),7)=0,QUOTIENT(DAY(B25),7),QUOTIENT(DAY(B25),7)+1),"")</f>
        <v>3</v>
      </c>
      <c r="L25" s="7">
        <f t="shared" si="9"/>
        <v>3</v>
      </c>
      <c r="M25" s="7">
        <f t="shared" si="9"/>
        <v>4</v>
      </c>
      <c r="N25" s="7">
        <f t="shared" si="9"/>
        <v>4</v>
      </c>
      <c r="O25" s="7">
        <f t="shared" si="9"/>
        <v>4</v>
      </c>
      <c r="P25" s="7">
        <f t="shared" si="9"/>
        <v>4</v>
      </c>
      <c r="Q25" s="7">
        <f t="shared" si="9"/>
        <v>4</v>
      </c>
    </row>
    <row r="26" spans="1:17" ht="33.75" hidden="1" customHeight="1" thickBot="1">
      <c r="A26" s="37"/>
      <c r="B26" s="41" t="str">
        <f t="shared" ref="B26:H26" si="10">K26</f>
        <v/>
      </c>
      <c r="C26" s="41" t="str">
        <f t="shared" si="10"/>
        <v>紙・衣</v>
      </c>
      <c r="D26" s="41" t="str">
        <f t="shared" si="10"/>
        <v/>
      </c>
      <c r="E26" s="41" t="str">
        <f t="shared" si="10"/>
        <v>燃</v>
      </c>
      <c r="F26" s="41" t="str">
        <f t="shared" si="10"/>
        <v>び</v>
      </c>
      <c r="G26" s="41" t="str">
        <f t="shared" si="10"/>
        <v/>
      </c>
      <c r="H26" s="41" t="str">
        <f t="shared" si="10"/>
        <v>燃</v>
      </c>
      <c r="I26" s="37"/>
      <c r="K26" s="6" t="str">
        <f>IF(B25="","",
IF(IFERROR(INDEX($C$1:$H$2,1,MATCH(1,$C$2:$H$2,0)), "")=$G$1,
    IFERROR( IF(WEEKDAY(B25,1)=$H$2, IF(K25=$G$3,$G$1,""),""),""),
  IFERROR(INDEX($C$1:$H$2,1,MATCH(1,$C$2:$H$2,0)),"")
))</f>
        <v/>
      </c>
      <c r="L26" s="6" t="str">
        <f>IF(C25="","",
IF(IFERROR(INDEX($C$1:$H$2,1,MATCH(2,$C$2:$H$2,0)),"")=$G$1,
IFERROR(IF(WEEKDAY(C25,1)=$H$2,IF(L25=$G$3,$G$1,""),""),""),
IFERROR(INDEX($C$1:$H$2,1,MATCH(2,$C$2:$H$2,0)),"")
))</f>
        <v>紙・衣</v>
      </c>
      <c r="M26" s="6" t="str">
        <f>IF(D25="","",
IF(IFERROR(INDEX($C$1:$H$2,1,MATCH(3,$C$2:$H$2,0)),"")=$G$1,
IFERROR(IF(WEEKDAY(D25,1)=$H$2,IF(M25=$G$3,$G$1,""),""),""),
IFERROR(INDEX($C$1:$H$2,1,MATCH(3,$C$2:$H$2,0)),"")
))</f>
        <v/>
      </c>
      <c r="N26" s="6" t="str">
        <f>IF(E25="","",
IF(IFERROR(INDEX($C$1:$H$2,1,MATCH(4,$C$2:$H$2,0)),"")=$G$1,
IFERROR(IF(WEEKDAY(E25,1)=$H$2,IF(N25=$G$3,$G$1,""),""),""),
IFERROR(INDEX($C$1:$H$2,1,MATCH(4,$C$2:$H$2,0)),"")
))</f>
        <v>燃</v>
      </c>
      <c r="O26" s="6" t="str">
        <f>IF(F25="","",
IF(IFERROR(INDEX($C$1:$H$2,1,MATCH(5,$C$2:$H$2,0)),"")=$G$1,
IFERROR(IF(WEEKDAY(F25,1)=$H$2,IF(O25=$G$3,$G$1,""),""),""),
IFERROR(INDEX($C$1:$H$2,1,MATCH(5,$C$2:$H$2,0)),"")
))</f>
        <v>び</v>
      </c>
      <c r="P26" s="6" t="str">
        <f>IF(G25="","",
IF(IFERROR(INDEX($C$1:$H$2,1,MATCH(6,$C$2:$H$2,0)),"")=$G$1,
IFERROR(IF(WEEKDAY(G25,1)=$H$2,IF(P25=$G$3,$G$1,""),""),""),
IFERROR(INDEX($C$1:$H$2,1,MATCH(6,$C$2:$H$2,0)),"")
))</f>
        <v/>
      </c>
      <c r="Q26" s="6" t="str">
        <f>IF(H25="","",
IF(IFERROR(INDEX($C$1:$H$2,1,MATCH(7,$C$2:$H$2,0)),"")=$G$1,
IFERROR(IF(WEEKDAY(H25,1)=$H$2,IF(Q25=$G$3,$G$1,""),""),""),
IFERROR(INDEX($C$1:$H$2,1,MATCH(7,$C$2:$H$2,0)),"")
))</f>
        <v>燃</v>
      </c>
    </row>
    <row r="27" spans="1:17" ht="33.75" hidden="1" customHeight="1">
      <c r="A27" s="37"/>
      <c r="B27" s="1">
        <f>IFERROR(IF(B25+7&lt;DATE(L5,L6+1,1),B25+7,""),"")</f>
        <v>45774</v>
      </c>
      <c r="C27" s="1">
        <f>IFERROR(IF(C25+7&lt;DATE(L5,L6+1,1),C25+7,""),"")</f>
        <v>45775</v>
      </c>
      <c r="D27" s="1">
        <f>IFERROR(IF(D25+7&lt;DATE(L5,L6+1,1),D25+7,""),"")</f>
        <v>45776</v>
      </c>
      <c r="E27" s="1">
        <f>IFERROR(IF(E25+7&lt;DATE(L5,L6+1,1),E25+7,""),"")</f>
        <v>45777</v>
      </c>
      <c r="F27" s="1" t="str">
        <f>IFERROR(IF(F25+7&lt;DATE(L5,L6+1,1),F25+7,""),"")</f>
        <v/>
      </c>
      <c r="G27" s="1" t="str">
        <f>IFERROR(IF(G25+7&lt;DATE(L5,L6+1,1),G25+7,""),"")</f>
        <v/>
      </c>
      <c r="H27" s="1" t="str">
        <f>IFERROR(IF(H25+7&lt;DATE(L5,L6+1,1),H25+7,""),"")</f>
        <v/>
      </c>
      <c r="I27" s="37"/>
      <c r="K27" s="7">
        <f>IFERROR(IF(MOD(DAY(B27),7)=0,QUOTIENT(DAY(B27),7),QUOTIENT(DAY(B27),7)+1),"")</f>
        <v>4</v>
      </c>
      <c r="L27" s="7">
        <f>IFERROR(IF(MOD(DAY(C27),7)=0,QUOTIENT(DAY(C27),7),QUOTIENT(DAY(C27),7)+1),"")</f>
        <v>4</v>
      </c>
      <c r="M27" s="7">
        <f t="shared" ref="M27:Q27" si="11">IFERROR(IF(MOD(DAY(D27),7)=0,QUOTIENT(DAY(D27),7),QUOTIENT(DAY(D27),7)+1),"")</f>
        <v>5</v>
      </c>
      <c r="N27" s="7">
        <f t="shared" si="11"/>
        <v>5</v>
      </c>
      <c r="O27" s="7" t="str">
        <f t="shared" si="11"/>
        <v/>
      </c>
      <c r="P27" s="7" t="str">
        <f t="shared" si="11"/>
        <v/>
      </c>
      <c r="Q27" s="7" t="str">
        <f t="shared" si="11"/>
        <v/>
      </c>
    </row>
    <row r="28" spans="1:17" ht="33.75" hidden="1" customHeight="1" thickBot="1">
      <c r="A28" s="37"/>
      <c r="B28" s="41" t="str">
        <f t="shared" ref="B28:H28" si="12">K28</f>
        <v/>
      </c>
      <c r="C28" s="41" t="str">
        <f t="shared" si="12"/>
        <v>紙・衣</v>
      </c>
      <c r="D28" s="41" t="str">
        <f t="shared" si="12"/>
        <v/>
      </c>
      <c r="E28" s="41" t="str">
        <f t="shared" si="12"/>
        <v>燃</v>
      </c>
      <c r="F28" s="41" t="str">
        <f t="shared" si="12"/>
        <v/>
      </c>
      <c r="G28" s="41" t="str">
        <f t="shared" si="12"/>
        <v/>
      </c>
      <c r="H28" s="41" t="str">
        <f t="shared" si="12"/>
        <v/>
      </c>
      <c r="I28" s="37"/>
      <c r="K28" s="6" t="str">
        <f>IF(B27="","",
IF(IFERROR(INDEX($C$1:$H$2,1,MATCH(1,$C$2:$H$2,0)), "")=$G$1,
    IFERROR( IF(WEEKDAY(B27,1)=$H$2, IF(K27=$G$3,$G$1,""),""),""),
  IFERROR(INDEX($C$1:$H$2,1,MATCH(1,$C$2:$H$2,0)),"")
))</f>
        <v/>
      </c>
      <c r="L28" s="6" t="str">
        <f>IF(C27="","",
IF(IFERROR(INDEX($C$1:$H$2,1,MATCH(2,$C$2:$H$2,0)),"")=$G$1,
IFERROR(IF(WEEKDAY(C27,1)=$H$2,IF(L27=$G$3,$G$1,""),""),""),
IFERROR(INDEX($C$1:$H$2,1,MATCH(2,$C$2:$H$2,0)),"")
))</f>
        <v>紙・衣</v>
      </c>
      <c r="M28" s="6" t="str">
        <f>IF(D27="","",
IF(IFERROR(INDEX($C$1:$H$2,1,MATCH(3,$C$2:$H$2,0)),"")=$G$1,
IFERROR(IF(WEEKDAY(D27,1)=$H$2,IF(M27=$G$3,$G$1,""),""),""),
IFERROR(INDEX($C$1:$H$2,1,MATCH(3,$C$2:$H$2,0)),"")
))</f>
        <v/>
      </c>
      <c r="N28" s="6" t="str">
        <f>IF(E27="","",
IF(IFERROR(INDEX($C$1:$H$2,1,MATCH(4,$C$2:$H$2,0)),"")=$G$1,
IFERROR(IF(WEEKDAY(E27,1)=$H$2,IF(N27=$G$3,$G$1,""),""),""),
IFERROR(INDEX($C$1:$H$2,1,MATCH(4,$C$2:$H$2,0)),"")
))</f>
        <v>燃</v>
      </c>
      <c r="O28" s="6" t="str">
        <f>IF(F27="","",
IF(IFERROR(INDEX($C$1:$H$2,1,MATCH(5,$C$2:$H$2,0)),"")=$G$1,
IFERROR(IF(WEEKDAY(F27,1)=$H$2,IF(O27=$G$3,$G$1,""),""),""),
IFERROR(INDEX($C$1:$H$2,1,MATCH(5,$C$2:$H$2,0)),"")
))</f>
        <v/>
      </c>
      <c r="P28" s="6" t="str">
        <f>IF(G27="","",
IF(IFERROR(INDEX($C$1:$H$2,1,MATCH(6,$C$2:$H$2,0)),"")=$G$1,
IFERROR(IF(WEEKDAY(G27,1)=$H$2,IF(P27=$G$3,$G$1,""),""),""),
IFERROR(INDEX($C$1:$H$2,1,MATCH(6,$C$2:$H$2,0)),"")
))</f>
        <v/>
      </c>
      <c r="Q28" s="6" t="str">
        <f>IF(H27="","",
IF(IFERROR(INDEX($C$1:$H$2,1,MATCH(7,$C$2:$H$2,0)),"")=$G$1,
IFERROR(IF(WEEKDAY(H27,1)=$H$2,IF(Q27=$G$3,$G$1,""),""),""),
IFERROR(INDEX($C$1:$H$2,1,MATCH(7,$C$2:$H$2,0)),"")
))</f>
        <v/>
      </c>
    </row>
    <row r="29" spans="1:17" ht="33.75" hidden="1" customHeight="1">
      <c r="A29" s="37"/>
      <c r="B29" s="1" t="str">
        <f>IFERROR(IF(B27+7&lt;DATE(L5,L6+1,1),B27+7,""),"")</f>
        <v/>
      </c>
      <c r="C29" s="1" t="str">
        <f>IFERROR(IF(C27+7&lt;DATE(L5,L6+1,1),C27+7,""),"")</f>
        <v/>
      </c>
      <c r="D29" s="1"/>
      <c r="E29" s="1"/>
      <c r="F29" s="1"/>
      <c r="G29" s="1"/>
      <c r="H29" s="1"/>
      <c r="I29" s="37"/>
      <c r="K29" s="7" t="str">
        <f>IFERROR(IF(MOD(DAY(B29),7)=0,QUOTIENT(DAY(B29),7),QUOTIENT(DAY(B29),7)+1),"")</f>
        <v/>
      </c>
      <c r="L29" s="7" t="str">
        <f>IFERROR(IF(MOD(DAY(C29),7)=0,QUOTIENT(DAY(C29),7),QUOTIENT(DAY(C29),7)+1),"")</f>
        <v/>
      </c>
      <c r="M29" s="7"/>
      <c r="N29" s="7"/>
      <c r="O29" s="7"/>
      <c r="P29" s="7"/>
      <c r="Q29" s="7"/>
    </row>
    <row r="30" spans="1:17" ht="33.75" hidden="1" customHeight="1" thickBot="1">
      <c r="A30" s="37"/>
      <c r="B30" s="41" t="str">
        <f t="shared" ref="B30:C30" si="13">K30</f>
        <v/>
      </c>
      <c r="C30" s="41" t="str">
        <f t="shared" si="13"/>
        <v/>
      </c>
      <c r="D30" s="41"/>
      <c r="E30" s="41"/>
      <c r="F30" s="41"/>
      <c r="G30" s="41"/>
      <c r="H30" s="41"/>
      <c r="I30" s="37"/>
      <c r="K30" s="6" t="str">
        <f>IF(B29="","",
IF(IFERROR(INDEX($C$1:$H$2,1,MATCH(1,$C$2:$H$2,0)), "")=$G$1,
    IFERROR( IF(WEEKDAY(B29,1)=$H$2, IF(K29=$G$3,$G$1,""),""),""),
  IFERROR(INDEX($C$1:$H$2,1,MATCH(1,$C$2:$H$2,0)),"")
))</f>
        <v/>
      </c>
      <c r="L30" s="6" t="str">
        <f>IF(C29="","",
IF(IFERROR(INDEX($C$1:$H$2,1,MATCH(2,$C$2:$H$2,0)),"")=$G$1,
IFERROR(IF(WEEKDAY(C29,1)=$H$2,IF(L29=$G$3,$G$1,""),""),""),
IFERROR(INDEX($C$1:$H$2,1,MATCH(2,$C$2:$H$2,0)),"")
))</f>
        <v/>
      </c>
      <c r="M30" s="6"/>
      <c r="N30" s="6"/>
      <c r="O30" s="6"/>
      <c r="P30" s="6"/>
      <c r="Q30" s="6"/>
    </row>
    <row r="31" spans="1:17" hidden="1">
      <c r="A31" s="37"/>
      <c r="B31" s="38"/>
      <c r="C31" s="38"/>
      <c r="D31" s="38"/>
      <c r="E31" s="38"/>
      <c r="F31" s="38"/>
      <c r="G31" s="38"/>
      <c r="H31" s="38"/>
      <c r="I31" s="37"/>
    </row>
    <row r="32" spans="1:17" hidden="1">
      <c r="A32" s="37"/>
      <c r="B32" s="37"/>
      <c r="C32" s="116" t="s">
        <v>71</v>
      </c>
      <c r="D32" s="117" t="s">
        <v>72</v>
      </c>
      <c r="E32" s="117"/>
      <c r="F32" s="117"/>
      <c r="G32" s="117"/>
      <c r="H32" s="117"/>
      <c r="I32" s="37"/>
    </row>
    <row r="33" spans="1:12" hidden="1">
      <c r="A33" s="37"/>
      <c r="B33" s="37"/>
      <c r="C33" s="116"/>
      <c r="D33" s="117"/>
      <c r="E33" s="117"/>
      <c r="F33" s="117"/>
      <c r="G33" s="117"/>
      <c r="H33" s="117"/>
      <c r="I33" s="37"/>
    </row>
    <row r="34" spans="1:12" hidden="1">
      <c r="A34" s="37"/>
      <c r="B34" s="37"/>
      <c r="C34" s="118" t="s">
        <v>73</v>
      </c>
      <c r="D34" s="117" t="s">
        <v>74</v>
      </c>
      <c r="E34" s="117"/>
      <c r="F34" s="117"/>
      <c r="G34" s="117"/>
      <c r="H34" s="117"/>
      <c r="I34" s="37"/>
    </row>
    <row r="35" spans="1:12" hidden="1">
      <c r="A35" s="37"/>
      <c r="B35" s="37"/>
      <c r="C35" s="118"/>
      <c r="D35" s="117"/>
      <c r="E35" s="117"/>
      <c r="F35" s="117"/>
      <c r="G35" s="117"/>
      <c r="H35" s="117"/>
      <c r="I35" s="37"/>
    </row>
    <row r="36" spans="1:12" hidden="1">
      <c r="A36" s="37"/>
      <c r="B36" s="37"/>
      <c r="C36" s="119" t="s">
        <v>75</v>
      </c>
      <c r="D36" s="120" t="s">
        <v>76</v>
      </c>
      <c r="E36" s="120"/>
      <c r="F36" s="120"/>
      <c r="G36" s="120"/>
      <c r="H36" s="120"/>
      <c r="I36" s="37"/>
    </row>
    <row r="37" spans="1:12" hidden="1">
      <c r="A37" s="37"/>
      <c r="B37" s="37"/>
      <c r="C37" s="119"/>
      <c r="D37" s="120"/>
      <c r="E37" s="120"/>
      <c r="F37" s="120"/>
      <c r="G37" s="120"/>
      <c r="H37" s="120"/>
      <c r="I37" s="37"/>
    </row>
    <row r="38" spans="1:12" hidden="1">
      <c r="A38" s="37"/>
      <c r="B38" s="37"/>
      <c r="C38" s="121" t="s">
        <v>77</v>
      </c>
      <c r="D38" s="117" t="s">
        <v>78</v>
      </c>
      <c r="E38" s="117"/>
      <c r="F38" s="117"/>
      <c r="G38" s="117"/>
      <c r="H38" s="117"/>
      <c r="I38" s="37"/>
    </row>
    <row r="39" spans="1:12" hidden="1">
      <c r="A39" s="37"/>
      <c r="B39" s="37"/>
      <c r="C39" s="121"/>
      <c r="D39" s="117"/>
      <c r="E39" s="117"/>
      <c r="F39" s="117"/>
      <c r="G39" s="117"/>
      <c r="H39" s="117"/>
      <c r="I39" s="37"/>
    </row>
    <row r="40" spans="1:12" hidden="1">
      <c r="A40" s="37"/>
      <c r="B40" s="37"/>
      <c r="C40" s="37"/>
      <c r="D40" s="37"/>
      <c r="E40" s="37"/>
      <c r="F40" s="37"/>
      <c r="G40" s="37"/>
      <c r="H40" s="37"/>
      <c r="I40" s="37"/>
    </row>
    <row r="41" spans="1:12" hidden="1">
      <c r="A41" s="37"/>
      <c r="B41" s="127"/>
      <c r="C41" s="128"/>
      <c r="D41" s="128"/>
      <c r="E41" s="128"/>
      <c r="F41" s="128"/>
      <c r="G41" s="128"/>
      <c r="H41" s="129"/>
      <c r="I41" s="37"/>
    </row>
    <row r="42" spans="1:12" ht="17.25" hidden="1">
      <c r="A42" s="37"/>
      <c r="B42" s="130" t="s">
        <v>79</v>
      </c>
      <c r="C42" s="131"/>
      <c r="D42" s="131"/>
      <c r="E42" s="131"/>
      <c r="F42" s="131"/>
      <c r="G42" s="131"/>
      <c r="H42" s="132"/>
      <c r="I42" s="37"/>
    </row>
    <row r="43" spans="1:12" ht="17.25" hidden="1">
      <c r="A43" s="37"/>
      <c r="B43" s="130" t="s">
        <v>80</v>
      </c>
      <c r="C43" s="131"/>
      <c r="D43" s="131"/>
      <c r="E43" s="131"/>
      <c r="F43" s="131"/>
      <c r="G43" s="131"/>
      <c r="H43" s="132"/>
      <c r="I43" s="37"/>
    </row>
    <row r="44" spans="1:12" ht="17.25" hidden="1">
      <c r="A44" s="37"/>
      <c r="B44" s="130" t="s">
        <v>81</v>
      </c>
      <c r="C44" s="131"/>
      <c r="D44" s="131"/>
      <c r="E44" s="131"/>
      <c r="F44" s="131"/>
      <c r="G44" s="131"/>
      <c r="H44" s="132"/>
      <c r="I44" s="37"/>
    </row>
    <row r="45" spans="1:12" hidden="1">
      <c r="A45" s="37"/>
      <c r="B45" s="124"/>
      <c r="C45" s="125"/>
      <c r="D45" s="125"/>
      <c r="E45" s="125"/>
      <c r="F45" s="125"/>
      <c r="G45" s="125"/>
      <c r="H45" s="126"/>
      <c r="I45" s="37"/>
    </row>
    <row r="46" spans="1:12" hidden="1">
      <c r="A46" s="37"/>
      <c r="B46" s="37"/>
      <c r="C46" s="37"/>
      <c r="D46" s="37"/>
      <c r="E46" s="37"/>
      <c r="F46" s="37"/>
      <c r="G46" s="37"/>
      <c r="H46" s="37"/>
      <c r="I46" s="37"/>
    </row>
    <row r="47" spans="1:12" hidden="1">
      <c r="A47" s="37"/>
      <c r="B47" s="133" t="s">
        <v>82</v>
      </c>
      <c r="C47" s="133"/>
      <c r="D47" s="133"/>
      <c r="E47" s="133"/>
      <c r="F47" s="133"/>
      <c r="G47" s="133"/>
      <c r="H47" s="133"/>
      <c r="I47" s="37"/>
      <c r="K47" s="44">
        <f>DATE(L5,L6+1,1)</f>
        <v>45778</v>
      </c>
      <c r="L47" s="33">
        <f>YEAR(K47)</f>
        <v>2025</v>
      </c>
    </row>
    <row r="48" spans="1:12" hidden="1">
      <c r="A48" s="37"/>
      <c r="B48" s="133"/>
      <c r="C48" s="133"/>
      <c r="D48" s="133"/>
      <c r="E48" s="133"/>
      <c r="F48" s="133"/>
      <c r="G48" s="133"/>
      <c r="H48" s="133"/>
      <c r="I48" s="37"/>
      <c r="L48" s="33">
        <f>MONTH(K47)</f>
        <v>5</v>
      </c>
    </row>
    <row r="49" spans="1:17" hidden="1">
      <c r="A49" s="37"/>
      <c r="B49" s="133"/>
      <c r="C49" s="133"/>
      <c r="D49" s="133"/>
      <c r="E49" s="133"/>
      <c r="F49" s="133"/>
      <c r="G49" s="133"/>
      <c r="H49" s="133"/>
      <c r="I49" s="37"/>
    </row>
    <row r="50" spans="1:17" ht="7.5" hidden="1" customHeight="1" thickBot="1">
      <c r="A50" s="37"/>
      <c r="B50" s="45"/>
      <c r="C50" s="45"/>
      <c r="D50" s="45"/>
      <c r="E50" s="45"/>
      <c r="F50" s="45"/>
      <c r="G50" s="45"/>
      <c r="H50" s="45"/>
      <c r="I50" s="37"/>
    </row>
    <row r="51" spans="1:17" ht="14.25" hidden="1" customHeight="1" thickTop="1">
      <c r="A51" s="37"/>
      <c r="B51" s="38"/>
      <c r="C51" s="37"/>
      <c r="D51" s="37"/>
      <c r="E51" s="37"/>
      <c r="F51" s="37"/>
      <c r="G51" s="134" t="str">
        <f>$B$1</f>
        <v>地区２２</v>
      </c>
      <c r="H51" s="135"/>
      <c r="I51" s="37"/>
    </row>
    <row r="52" spans="1:17" ht="14.25" hidden="1" customHeight="1" thickBot="1">
      <c r="A52" s="37"/>
      <c r="B52" s="37"/>
      <c r="C52" s="37"/>
      <c r="D52" s="37"/>
      <c r="E52" s="37"/>
      <c r="F52" s="37"/>
      <c r="G52" s="136"/>
      <c r="H52" s="137"/>
      <c r="I52" s="37"/>
    </row>
    <row r="53" spans="1:17" ht="13.5" hidden="1" customHeight="1" thickTop="1">
      <c r="A53" s="138">
        <f>K47</f>
        <v>45778</v>
      </c>
      <c r="B53" s="138"/>
      <c r="C53" s="139">
        <f>L47</f>
        <v>2025</v>
      </c>
      <c r="D53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53" s="141"/>
      <c r="F53" s="141"/>
      <c r="G53" s="141"/>
      <c r="H53" s="142"/>
      <c r="I53" s="37"/>
    </row>
    <row r="54" spans="1:17" ht="13.5" hidden="1" customHeight="1">
      <c r="A54" s="138"/>
      <c r="B54" s="138"/>
      <c r="C54" s="139"/>
      <c r="D54" s="143"/>
      <c r="E54" s="144"/>
      <c r="F54" s="144"/>
      <c r="G54" s="144"/>
      <c r="H54" s="145"/>
      <c r="I54" s="37"/>
    </row>
    <row r="55" spans="1:17" ht="13.5" hidden="1" customHeight="1">
      <c r="A55" s="37"/>
      <c r="B55" s="149" t="str">
        <f>DBCS(L48)</f>
        <v>５</v>
      </c>
      <c r="C55" s="150" t="s">
        <v>19</v>
      </c>
      <c r="D55" s="143"/>
      <c r="E55" s="144"/>
      <c r="F55" s="144"/>
      <c r="G55" s="144"/>
      <c r="H55" s="145"/>
      <c r="I55" s="37"/>
    </row>
    <row r="56" spans="1:17" ht="13.5" hidden="1" customHeight="1">
      <c r="A56" s="37"/>
      <c r="B56" s="149"/>
      <c r="C56" s="150"/>
      <c r="D56" s="143"/>
      <c r="E56" s="144"/>
      <c r="F56" s="144"/>
      <c r="G56" s="144"/>
      <c r="H56" s="145"/>
      <c r="I56" s="37"/>
    </row>
    <row r="57" spans="1:17" ht="13.5" hidden="1" customHeight="1">
      <c r="A57" s="37"/>
      <c r="B57" s="149"/>
      <c r="C57" s="150"/>
      <c r="D57" s="143"/>
      <c r="E57" s="144"/>
      <c r="F57" s="144"/>
      <c r="G57" s="144"/>
      <c r="H57" s="145"/>
      <c r="I57" s="37"/>
      <c r="L57" s="40"/>
    </row>
    <row r="58" spans="1:17" ht="13.5" hidden="1" customHeight="1" thickBot="1">
      <c r="A58" s="37"/>
      <c r="B58" s="149"/>
      <c r="C58" s="150"/>
      <c r="D58" s="146"/>
      <c r="E58" s="147"/>
      <c r="F58" s="147"/>
      <c r="G58" s="147"/>
      <c r="H58" s="148"/>
      <c r="I58" s="37"/>
    </row>
    <row r="59" spans="1:17" ht="15" hidden="1" thickTop="1" thickBot="1">
      <c r="A59" s="37"/>
      <c r="B59" s="37"/>
      <c r="C59" s="37"/>
      <c r="D59" s="37"/>
      <c r="E59" s="37"/>
      <c r="F59" s="37"/>
      <c r="G59" s="37"/>
      <c r="H59" s="37"/>
      <c r="I59" s="37"/>
    </row>
    <row r="60" spans="1:17" ht="67.5" hidden="1" customHeight="1" thickBot="1">
      <c r="A60" s="37"/>
      <c r="B60" s="35" t="s">
        <v>0</v>
      </c>
      <c r="C60" s="36" t="s">
        <v>1</v>
      </c>
      <c r="D60" s="36" t="s">
        <v>2</v>
      </c>
      <c r="E60" s="36" t="s">
        <v>3</v>
      </c>
      <c r="F60" s="36" t="s">
        <v>4</v>
      </c>
      <c r="G60" s="36" t="s">
        <v>5</v>
      </c>
      <c r="H60" s="36" t="s">
        <v>6</v>
      </c>
      <c r="I60" s="37"/>
      <c r="K60" s="5" t="s">
        <v>25</v>
      </c>
      <c r="L60" s="5" t="s">
        <v>1</v>
      </c>
      <c r="M60" s="5" t="s">
        <v>2</v>
      </c>
      <c r="N60" s="5" t="s">
        <v>3</v>
      </c>
      <c r="O60" s="5" t="s">
        <v>4</v>
      </c>
      <c r="P60" s="5" t="s">
        <v>5</v>
      </c>
      <c r="Q60" s="5" t="s">
        <v>6</v>
      </c>
    </row>
    <row r="61" spans="1:17" s="34" customFormat="1" ht="33.75" hidden="1" customHeight="1">
      <c r="A61" s="39"/>
      <c r="B61" s="1" t="str">
        <f>IF(A53-(WEEKDAY(A53)-1)&lt;K47,"",A53-(WEEKDAY(A53)-1))</f>
        <v/>
      </c>
      <c r="C61" s="1" t="str">
        <f>IF(A53-(WEEKDAY(A53)-2)&lt;K47,"",A53-(WEEKDAY(A53)-2))</f>
        <v/>
      </c>
      <c r="D61" s="1" t="str">
        <f>IF(A53-(WEEKDAY(A53)-3)&lt;K47,"",A53-(WEEKDAY(A53)-3))</f>
        <v/>
      </c>
      <c r="E61" s="1" t="str">
        <f>IF(A53-(WEEKDAY(A53)-4)&lt;K47,"",A53-(WEEKDAY(A53)-4))</f>
        <v/>
      </c>
      <c r="F61" s="1">
        <f>IF(A53-(WEEKDAY(A53)-5)&lt;K47,"",A53-(WEEKDAY(A53)-5))</f>
        <v>45778</v>
      </c>
      <c r="G61" s="1">
        <f>IF(A53-(WEEKDAY(A53)-6)&lt;K47,"",A53-(WEEKDAY(A53)-6))</f>
        <v>45779</v>
      </c>
      <c r="H61" s="1">
        <f>IF(A53-(WEEKDAY(A53)-7)&lt;K47,"",A53-(WEEKDAY(A53)-7))</f>
        <v>45780</v>
      </c>
      <c r="I61" s="39"/>
      <c r="J61" s="42"/>
      <c r="K61" s="7" t="str">
        <f>IFERROR(IF(MOD(DAY(B61),7)=0,QUOTIENT(DAY(B61),7),QUOTIENT(DAY(B61),7)+1),"")</f>
        <v/>
      </c>
      <c r="L61" s="7" t="str">
        <f t="shared" ref="L61:Q61" si="14">IFERROR(IF(MOD(DAY(C61),7)=0,QUOTIENT(DAY(C61),7),QUOTIENT(DAY(C61),7)+1),"")</f>
        <v/>
      </c>
      <c r="M61" s="7" t="str">
        <f t="shared" si="14"/>
        <v/>
      </c>
      <c r="N61" s="7" t="str">
        <f t="shared" si="14"/>
        <v/>
      </c>
      <c r="O61" s="7">
        <f t="shared" si="14"/>
        <v>1</v>
      </c>
      <c r="P61" s="7">
        <f t="shared" si="14"/>
        <v>1</v>
      </c>
      <c r="Q61" s="7">
        <f t="shared" si="14"/>
        <v>1</v>
      </c>
    </row>
    <row r="62" spans="1:17" ht="33.75" hidden="1" customHeight="1" thickBot="1">
      <c r="A62" s="37"/>
      <c r="B62" s="41" t="str">
        <f>K62</f>
        <v/>
      </c>
      <c r="C62" s="41" t="str">
        <f t="shared" ref="C62:H62" si="15">L62</f>
        <v/>
      </c>
      <c r="D62" s="41" t="str">
        <f t="shared" si="15"/>
        <v/>
      </c>
      <c r="E62" s="41" t="str">
        <f t="shared" si="15"/>
        <v/>
      </c>
      <c r="F62" s="41" t="str">
        <f t="shared" si="15"/>
        <v>び</v>
      </c>
      <c r="G62" s="41" t="str">
        <f t="shared" si="15"/>
        <v/>
      </c>
      <c r="H62" s="41" t="str">
        <f t="shared" si="15"/>
        <v>燃</v>
      </c>
      <c r="I62" s="37"/>
      <c r="J62" s="43"/>
      <c r="K62" s="6" t="str">
        <f>IF(B61="","",
IF(IFERROR(INDEX($C$1:$H$2,1,MATCH(1,$C$2:$H$2,0)), "")=$G$1,
    IFERROR( IF(WEEKDAY(B61,1)=$H$2, IF(K61=$G$3,$G$1,""),""),""),
  IFERROR(INDEX($C$1:$H$2,1,MATCH(1,$C$2:$H$2,0)),"")
))</f>
        <v/>
      </c>
      <c r="L62" s="6" t="str">
        <f>IF(C61="","",
IF(IFERROR(INDEX($C$1:$H$2,1,MATCH(2,$C$2:$H$2,0)),"")=$G$1,
IFERROR(IF(WEEKDAY(C61,1)=$H$2,IF(L61=$G$3,$G$1,""),""),""),
IFERROR(INDEX($C$1:$H$2,1,MATCH(2,$C$2:$H$2,0)),"")
))</f>
        <v/>
      </c>
      <c r="M62" s="6" t="str">
        <f>IF(D61="","",
IF(IFERROR(INDEX($C$1:$H$2,1,MATCH(3,$C$2:$H$2,0)),"")=$G$1,
IFERROR(IF(WEEKDAY(D61,1)=$H$2,IF(M61=$G$3,$G$1,""),""),""),
IFERROR(INDEX($C$1:$H$2,1,MATCH(3,$C$2:$H$2,0)),"")
))</f>
        <v/>
      </c>
      <c r="N62" s="6" t="str">
        <f>IF(E61="","",
IF(IFERROR(INDEX($C$1:$H$2,1,MATCH(4,$C$2:$H$2,0)),"")=$G$1,
IFERROR(IF(WEEKDAY(E61,1)=$H$2,IF(N61=$G$3,$G$1,""),""),""),
IFERROR(INDEX($C$1:$H$2,1,MATCH(4,$C$2:$H$2,0)),"")
))</f>
        <v/>
      </c>
      <c r="O62" s="6" t="str">
        <f>IF(F61="","",
IF(IFERROR(INDEX($C$1:$H$2,1,MATCH(5,$C$2:$H$2,0)),"")=$G$1,
IFERROR(IF(WEEKDAY(F61,1)=$H$2,IF(O61=$G$3,$G$1,""),""),""),
IFERROR(INDEX($C$1:$H$2,1,MATCH(5,$C$2:$H$2,0)),"")
))</f>
        <v>び</v>
      </c>
      <c r="P62" s="6" t="str">
        <f>IF(G61="","",
IF(IFERROR(INDEX($C$1:$H$2,1,MATCH(6,$C$2:$H$2,0)),"")=$G$1,
IFERROR(IF(WEEKDAY(G61,1)=$H$2,IF(P61=$G$3,$G$1,""),""),""),
IFERROR(INDEX($C$1:$H$2,1,MATCH(6,$C$2:$H$2,0)),"")
))</f>
        <v/>
      </c>
      <c r="Q62" s="6" t="str">
        <f>IF(H61="","",
IF(IFERROR(INDEX($C$1:$H$2,1,MATCH(7,$C$2:$H$2,0)),"")=$G$1,
IFERROR(IF(WEEKDAY(H61,1)=$H$2,IF(Q61=$G$3,$G$1,""),""),""),
IFERROR(INDEX($C$1:$H$2,1,MATCH(7,$C$2:$H$2,0)),"")
))</f>
        <v>燃</v>
      </c>
    </row>
    <row r="63" spans="1:17" ht="33.75" hidden="1" customHeight="1">
      <c r="A63" s="37"/>
      <c r="B63" s="1">
        <f>H61+1</f>
        <v>45781</v>
      </c>
      <c r="C63" s="1">
        <f>B63+1</f>
        <v>45782</v>
      </c>
      <c r="D63" s="1">
        <f t="shared" ref="D63:H63" si="16">C63+1</f>
        <v>45783</v>
      </c>
      <c r="E63" s="1">
        <f t="shared" si="16"/>
        <v>45784</v>
      </c>
      <c r="F63" s="1">
        <f t="shared" si="16"/>
        <v>45785</v>
      </c>
      <c r="G63" s="1">
        <f t="shared" si="16"/>
        <v>45786</v>
      </c>
      <c r="H63" s="1">
        <f t="shared" si="16"/>
        <v>45787</v>
      </c>
      <c r="I63" s="37"/>
      <c r="J63" s="43"/>
      <c r="K63" s="7">
        <f t="shared" ref="K63:Q63" si="17">IFERROR(IF(MOD(DAY(B63),7)=0,QUOTIENT(DAY(B63),7),QUOTIENT(DAY(B63),7)+1),"")</f>
        <v>1</v>
      </c>
      <c r="L63" s="7">
        <f t="shared" si="17"/>
        <v>1</v>
      </c>
      <c r="M63" s="7">
        <f t="shared" si="17"/>
        <v>1</v>
      </c>
      <c r="N63" s="7">
        <f t="shared" si="17"/>
        <v>1</v>
      </c>
      <c r="O63" s="7">
        <f t="shared" si="17"/>
        <v>2</v>
      </c>
      <c r="P63" s="7">
        <f t="shared" si="17"/>
        <v>2</v>
      </c>
      <c r="Q63" s="7">
        <f t="shared" si="17"/>
        <v>2</v>
      </c>
    </row>
    <row r="64" spans="1:17" ht="33.75" hidden="1" customHeight="1" thickBot="1">
      <c r="A64" s="37"/>
      <c r="B64" s="41" t="str">
        <f t="shared" ref="B64:H64" si="18">K64</f>
        <v/>
      </c>
      <c r="C64" s="41" t="str">
        <f t="shared" si="18"/>
        <v>紙・衣</v>
      </c>
      <c r="D64" s="41" t="str">
        <f t="shared" si="18"/>
        <v/>
      </c>
      <c r="E64" s="41" t="str">
        <f t="shared" si="18"/>
        <v>燃</v>
      </c>
      <c r="F64" s="41" t="str">
        <f t="shared" si="18"/>
        <v>び</v>
      </c>
      <c r="G64" s="41" t="str">
        <f t="shared" si="18"/>
        <v/>
      </c>
      <c r="H64" s="41" t="str">
        <f t="shared" si="18"/>
        <v>燃</v>
      </c>
      <c r="I64" s="37"/>
      <c r="J64" s="43"/>
      <c r="K64" s="6" t="str">
        <f>IF(B63="","",
IF(IFERROR(INDEX($C$1:$H$2,1,MATCH(1,$C$2:$H$2,0)), "")=$G$1,
    IFERROR( IF(WEEKDAY(B63,1)=$H$2, IF(K63=$G$3,$G$1,""),""),""),
  IFERROR(INDEX($C$1:$H$2,1,MATCH(1,$C$2:$H$2,0)),"")
))</f>
        <v/>
      </c>
      <c r="L64" s="6" t="str">
        <f>IF(C63="","",
IF(IFERROR(INDEX($C$1:$H$2,1,MATCH(2,$C$2:$H$2,0)),"")=$G$1,
IFERROR(IF(WEEKDAY(C63,1)=$H$2,IF(L63=$G$3,$G$1,""),""),""),
IFERROR(INDEX($C$1:$H$2,1,MATCH(2,$C$2:$H$2,0)),"")
))</f>
        <v>紙・衣</v>
      </c>
      <c r="M64" s="6" t="str">
        <f>IF(D63="","",
IF(IFERROR(INDEX($C$1:$H$2,1,MATCH(3,$C$2:$H$2,0)),"")=$G$1,
IFERROR(IF(WEEKDAY(D63,1)=$H$2,IF(M63=$G$3,$G$1,""),""),""),
IFERROR(INDEX($C$1:$H$2,1,MATCH(3,$C$2:$H$2,0)),"")
))</f>
        <v/>
      </c>
      <c r="N64" s="6" t="str">
        <f>IF(E63="","",
IF(IFERROR(INDEX($C$1:$H$2,1,MATCH(4,$C$2:$H$2,0)),"")=$G$1,
IFERROR(IF(WEEKDAY(E63,1)=$H$2,IF(N63=$G$3,$G$1,""),""),""),
IFERROR(INDEX($C$1:$H$2,1,MATCH(4,$C$2:$H$2,0)),"")
))</f>
        <v>燃</v>
      </c>
      <c r="O64" s="6" t="str">
        <f>IF(F63="","",
IF(IFERROR(INDEX($C$1:$H$2,1,MATCH(5,$C$2:$H$2,0)),"")=$G$1,
IFERROR(IF(WEEKDAY(F63,1)=$H$2,IF(O63=$G$3,$G$1,""),""),""),
IFERROR(INDEX($C$1:$H$2,1,MATCH(5,$C$2:$H$2,0)),"")
))</f>
        <v>び</v>
      </c>
      <c r="P64" s="6" t="str">
        <f>IF(G63="","",
IF(IFERROR(INDEX($C$1:$H$2,1,MATCH(6,$C$2:$H$2,0)),"")=$G$1,
IFERROR(IF(WEEKDAY(G63,1)=$H$2,IF(P63=$G$3,$G$1,""),""),""),
IFERROR(INDEX($C$1:$H$2,1,MATCH(6,$C$2:$H$2,0)),"")
))</f>
        <v/>
      </c>
      <c r="Q64" s="6" t="str">
        <f>IF(H63="","",
IF(IFERROR(INDEX($C$1:$H$2,1,MATCH(7,$C$2:$H$2,0)),"")=$G$1,
IFERROR(IF(WEEKDAY(H63,1)=$H$2,IF(Q63=$G$3,$G$1,""),""),""),
IFERROR(INDEX($C$1:$H$2,1,MATCH(7,$C$2:$H$2,0)),"")
))</f>
        <v>燃</v>
      </c>
    </row>
    <row r="65" spans="1:17" ht="33.75" hidden="1" customHeight="1">
      <c r="A65" s="37"/>
      <c r="B65" s="1">
        <f>B63+7</f>
        <v>45788</v>
      </c>
      <c r="C65" s="1">
        <f t="shared" ref="C65:H65" si="19">C63+7</f>
        <v>45789</v>
      </c>
      <c r="D65" s="1">
        <f t="shared" si="19"/>
        <v>45790</v>
      </c>
      <c r="E65" s="1">
        <f t="shared" si="19"/>
        <v>45791</v>
      </c>
      <c r="F65" s="1">
        <f t="shared" si="19"/>
        <v>45792</v>
      </c>
      <c r="G65" s="1">
        <f t="shared" si="19"/>
        <v>45793</v>
      </c>
      <c r="H65" s="1">
        <f t="shared" si="19"/>
        <v>45794</v>
      </c>
      <c r="I65" s="37"/>
      <c r="K65" s="7">
        <f t="shared" ref="K65:Q65" si="20">IFERROR(IF(MOD(DAY(B65),7)=0,QUOTIENT(DAY(B65),7),QUOTIENT(DAY(B65),7)+1),"")</f>
        <v>2</v>
      </c>
      <c r="L65" s="7">
        <f t="shared" si="20"/>
        <v>2</v>
      </c>
      <c r="M65" s="7">
        <f t="shared" si="20"/>
        <v>2</v>
      </c>
      <c r="N65" s="7">
        <f t="shared" si="20"/>
        <v>2</v>
      </c>
      <c r="O65" s="7">
        <f t="shared" si="20"/>
        <v>3</v>
      </c>
      <c r="P65" s="7">
        <f t="shared" si="20"/>
        <v>3</v>
      </c>
      <c r="Q65" s="7">
        <f t="shared" si="20"/>
        <v>3</v>
      </c>
    </row>
    <row r="66" spans="1:17" ht="33.75" hidden="1" customHeight="1" thickBot="1">
      <c r="A66" s="37"/>
      <c r="B66" s="41" t="str">
        <f t="shared" ref="B66:H66" si="21">K66</f>
        <v/>
      </c>
      <c r="C66" s="41" t="str">
        <f t="shared" si="21"/>
        <v>紙・衣</v>
      </c>
      <c r="D66" s="41" t="str">
        <f t="shared" si="21"/>
        <v>小・危</v>
      </c>
      <c r="E66" s="41" t="str">
        <f t="shared" si="21"/>
        <v>燃</v>
      </c>
      <c r="F66" s="41" t="str">
        <f t="shared" si="21"/>
        <v>び</v>
      </c>
      <c r="G66" s="41" t="str">
        <f t="shared" si="21"/>
        <v/>
      </c>
      <c r="H66" s="41" t="str">
        <f t="shared" si="21"/>
        <v>燃</v>
      </c>
      <c r="I66" s="37"/>
      <c r="K66" s="6" t="str">
        <f>IF(B65="","",
IF(IFERROR(INDEX($C$1:$H$2,1,MATCH(1,$C$2:$H$2,0)), "")=$G$1,
    IFERROR( IF(WEEKDAY(B65,1)=$H$2, IF(K65=$G$3,$G$1,""),""),""),
  IFERROR(INDEX($C$1:$H$2,1,MATCH(1,$C$2:$H$2,0)),"")
))</f>
        <v/>
      </c>
      <c r="L66" s="6" t="str">
        <f>IF(C65="","",
IF(IFERROR(INDEX($C$1:$H$2,1,MATCH(2,$C$2:$H$2,0)),"")=$G$1,
IFERROR(IF(WEEKDAY(C65,1)=$H$2,IF(L65=$G$3,$G$1,""),""),""),
IFERROR(INDEX($C$1:$H$2,1,MATCH(2,$C$2:$H$2,0)),"")
))</f>
        <v>紙・衣</v>
      </c>
      <c r="M66" s="6" t="str">
        <f>IF(D65="","",
IF(IFERROR(INDEX($C$1:$H$2,1,MATCH(3,$C$2:$H$2,0)),"")=$G$1,
IFERROR(IF(WEEKDAY(D65,1)=$H$2,IF(M65=$G$3,$G$1,""),""),""),
IFERROR(INDEX($C$1:$H$2,1,MATCH(3,$C$2:$H$2,0)),"")
))</f>
        <v>小・危</v>
      </c>
      <c r="N66" s="6" t="str">
        <f>IF(E65="","",
IF(IFERROR(INDEX($C$1:$H$2,1,MATCH(4,$C$2:$H$2,0)),"")=$G$1,
IFERROR(IF(WEEKDAY(E65,1)=$H$2,IF(N65=$G$3,$G$1,""),""),""),
IFERROR(INDEX($C$1:$H$2,1,MATCH(4,$C$2:$H$2,0)),"")
))</f>
        <v>燃</v>
      </c>
      <c r="O66" s="6" t="str">
        <f>IF(F65="","",
IF(IFERROR(INDEX($C$1:$H$2,1,MATCH(5,$C$2:$H$2,0)),"")=$G$1,
IFERROR(IF(WEEKDAY(F65,1)=$H$2,IF(O65=$G$3,$G$1,""),""),""),
IFERROR(INDEX($C$1:$H$2,1,MATCH(5,$C$2:$H$2,0)),"")
))</f>
        <v>び</v>
      </c>
      <c r="P66" s="6" t="str">
        <f>IF(G65="","",
IF(IFERROR(INDEX($C$1:$H$2,1,MATCH(6,$C$2:$H$2,0)),"")=$G$1,
IFERROR(IF(WEEKDAY(G65,1)=$H$2,IF(P65=$G$3,$G$1,""),""),""),
IFERROR(INDEX($C$1:$H$2,1,MATCH(6,$C$2:$H$2,0)),"")
))</f>
        <v/>
      </c>
      <c r="Q66" s="6" t="str">
        <f>IF(H65="","",
IF(IFERROR(INDEX($C$1:$H$2,1,MATCH(7,$C$2:$H$2,0)),"")=$G$1,
IFERROR(IF(WEEKDAY(H65,1)=$H$2,IF(Q65=$G$3,$G$1,""),""),""),
IFERROR(INDEX($C$1:$H$2,1,MATCH(7,$C$2:$H$2,0)),"")
))</f>
        <v>燃</v>
      </c>
    </row>
    <row r="67" spans="1:17" ht="33.75" hidden="1" customHeight="1">
      <c r="A67" s="37"/>
      <c r="B67" s="1">
        <f>B65+7</f>
        <v>45795</v>
      </c>
      <c r="C67" s="1">
        <f t="shared" ref="C67:H67" si="22">C65+7</f>
        <v>45796</v>
      </c>
      <c r="D67" s="1">
        <f t="shared" si="22"/>
        <v>45797</v>
      </c>
      <c r="E67" s="1">
        <f t="shared" si="22"/>
        <v>45798</v>
      </c>
      <c r="F67" s="1">
        <f t="shared" si="22"/>
        <v>45799</v>
      </c>
      <c r="G67" s="1">
        <f t="shared" si="22"/>
        <v>45800</v>
      </c>
      <c r="H67" s="1">
        <f t="shared" si="22"/>
        <v>45801</v>
      </c>
      <c r="I67" s="37"/>
      <c r="K67" s="7">
        <f t="shared" ref="K67:Q67" si="23">IFERROR(IF(MOD(DAY(B67),7)=0,QUOTIENT(DAY(B67),7),QUOTIENT(DAY(B67),7)+1),"")</f>
        <v>3</v>
      </c>
      <c r="L67" s="7">
        <f t="shared" si="23"/>
        <v>3</v>
      </c>
      <c r="M67" s="7">
        <f t="shared" si="23"/>
        <v>3</v>
      </c>
      <c r="N67" s="7">
        <f t="shared" si="23"/>
        <v>3</v>
      </c>
      <c r="O67" s="7">
        <f t="shared" si="23"/>
        <v>4</v>
      </c>
      <c r="P67" s="7">
        <f t="shared" si="23"/>
        <v>4</v>
      </c>
      <c r="Q67" s="7">
        <f t="shared" si="23"/>
        <v>4</v>
      </c>
    </row>
    <row r="68" spans="1:17" ht="33.75" hidden="1" customHeight="1" thickBot="1">
      <c r="A68" s="37"/>
      <c r="B68" s="41" t="str">
        <f t="shared" ref="B68:H68" si="24">K68</f>
        <v/>
      </c>
      <c r="C68" s="41" t="str">
        <f t="shared" si="24"/>
        <v>紙・衣</v>
      </c>
      <c r="D68" s="41" t="str">
        <f t="shared" si="24"/>
        <v/>
      </c>
      <c r="E68" s="41" t="str">
        <f t="shared" si="24"/>
        <v>燃</v>
      </c>
      <c r="F68" s="41" t="str">
        <f t="shared" si="24"/>
        <v>び</v>
      </c>
      <c r="G68" s="41" t="str">
        <f t="shared" si="24"/>
        <v/>
      </c>
      <c r="H68" s="41" t="str">
        <f t="shared" si="24"/>
        <v>燃</v>
      </c>
      <c r="I68" s="37"/>
      <c r="K68" s="6" t="str">
        <f>IF(B67="","",
IF(IFERROR(INDEX($C$1:$H$2,1,MATCH(1,$C$2:$H$2,0)), "")=$G$1,
    IFERROR( IF(WEEKDAY(B67,1)=$H$2, IF(K67=$G$3,$G$1,""),""),""),
  IFERROR(INDEX($C$1:$H$2,1,MATCH(1,$C$2:$H$2,0)),"")
))</f>
        <v/>
      </c>
      <c r="L68" s="6" t="str">
        <f>IF(C67="","",
IF(IFERROR(INDEX($C$1:$H$2,1,MATCH(2,$C$2:$H$2,0)),"")=$G$1,
IFERROR(IF(WEEKDAY(C67,1)=$H$2,IF(L67=$G$3,$G$1,""),""),""),
IFERROR(INDEX($C$1:$H$2,1,MATCH(2,$C$2:$H$2,0)),"")
))</f>
        <v>紙・衣</v>
      </c>
      <c r="M68" s="6" t="str">
        <f>IF(D67="","",
IF(IFERROR(INDEX($C$1:$H$2,1,MATCH(3,$C$2:$H$2,0)),"")=$G$1,
IFERROR(IF(WEEKDAY(D67,1)=$H$2,IF(M67=$G$3,$G$1,""),""),""),
IFERROR(INDEX($C$1:$H$2,1,MATCH(3,$C$2:$H$2,0)),"")
))</f>
        <v/>
      </c>
      <c r="N68" s="6" t="str">
        <f>IF(E67="","",
IF(IFERROR(INDEX($C$1:$H$2,1,MATCH(4,$C$2:$H$2,0)),"")=$G$1,
IFERROR(IF(WEEKDAY(E67,1)=$H$2,IF(N67=$G$3,$G$1,""),""),""),
IFERROR(INDEX($C$1:$H$2,1,MATCH(4,$C$2:$H$2,0)),"")
))</f>
        <v>燃</v>
      </c>
      <c r="O68" s="6" t="str">
        <f>IF(F67="","",
IF(IFERROR(INDEX($C$1:$H$2,1,MATCH(5,$C$2:$H$2,0)),"")=$G$1,
IFERROR(IF(WEEKDAY(F67,1)=$H$2,IF(O67=$G$3,$G$1,""),""),""),
IFERROR(INDEX($C$1:$H$2,1,MATCH(5,$C$2:$H$2,0)),"")
))</f>
        <v>び</v>
      </c>
      <c r="P68" s="6" t="str">
        <f>IF(G67="","",
IF(IFERROR(INDEX($C$1:$H$2,1,MATCH(6,$C$2:$H$2,0)),"")=$G$1,
IFERROR(IF(WEEKDAY(G67,1)=$H$2,IF(P67=$G$3,$G$1,""),""),""),
IFERROR(INDEX($C$1:$H$2,1,MATCH(6,$C$2:$H$2,0)),"")
))</f>
        <v/>
      </c>
      <c r="Q68" s="6" t="str">
        <f>IF(H67="","",
IF(IFERROR(INDEX($C$1:$H$2,1,MATCH(7,$C$2:$H$2,0)),"")=$G$1,
IFERROR(IF(WEEKDAY(H67,1)=$H$2,IF(Q67=$G$3,$G$1,""),""),""),
IFERROR(INDEX($C$1:$H$2,1,MATCH(7,$C$2:$H$2,0)),"")
))</f>
        <v>燃</v>
      </c>
    </row>
    <row r="69" spans="1:17" ht="33.75" hidden="1" customHeight="1">
      <c r="A69" s="37"/>
      <c r="B69" s="1">
        <f>IFERROR(IF(B67+7&lt;DATE(L47,L48+1,1),B67+7,""),"")</f>
        <v>45802</v>
      </c>
      <c r="C69" s="1">
        <f>IFERROR(IF(C67+7&lt;DATE(L47,L48+1,1),C67+7,""),"")</f>
        <v>45803</v>
      </c>
      <c r="D69" s="1">
        <f>IFERROR(IF(D67+7&lt;DATE(L47,L48+1,1),D67+7,""),"")</f>
        <v>45804</v>
      </c>
      <c r="E69" s="1">
        <f>IFERROR(IF(E67+7&lt;DATE(L47,L48+1,1),E67+7,""),"")</f>
        <v>45805</v>
      </c>
      <c r="F69" s="1">
        <f>IFERROR(IF(F67+7&lt;DATE(L47,L48+1,1),F67+7,""),"")</f>
        <v>45806</v>
      </c>
      <c r="G69" s="1">
        <f>IFERROR(IF(G67+7&lt;DATE(L47,L48+1,1),G67+7,""),"")</f>
        <v>45807</v>
      </c>
      <c r="H69" s="1">
        <f>IFERROR(IF(H67+7&lt;DATE(L47,L48+1,1),H67+7,""),"")</f>
        <v>45808</v>
      </c>
      <c r="I69" s="37"/>
      <c r="K69" s="7">
        <f>IFERROR(IF(MOD(DAY(B69),7)=0,QUOTIENT(DAY(B69),7),QUOTIENT(DAY(B69),7)+1),"")</f>
        <v>4</v>
      </c>
      <c r="L69" s="7">
        <f>IFERROR(IF(MOD(DAY(C69),7)=0,QUOTIENT(DAY(C69),7),QUOTIENT(DAY(C69),7)+1),"")</f>
        <v>4</v>
      </c>
      <c r="M69" s="7">
        <f t="shared" ref="M69:Q69" si="25">IFERROR(IF(MOD(DAY(D69),7)=0,QUOTIENT(DAY(D69),7),QUOTIENT(DAY(D69),7)+1),"")</f>
        <v>4</v>
      </c>
      <c r="N69" s="7">
        <f t="shared" si="25"/>
        <v>4</v>
      </c>
      <c r="O69" s="7">
        <f t="shared" si="25"/>
        <v>5</v>
      </c>
      <c r="P69" s="7">
        <f t="shared" si="25"/>
        <v>5</v>
      </c>
      <c r="Q69" s="7">
        <f t="shared" si="25"/>
        <v>5</v>
      </c>
    </row>
    <row r="70" spans="1:17" ht="33.75" hidden="1" customHeight="1" thickBot="1">
      <c r="A70" s="37"/>
      <c r="B70" s="41" t="str">
        <f t="shared" ref="B70:H70" si="26">K70</f>
        <v/>
      </c>
      <c r="C70" s="41" t="str">
        <f t="shared" si="26"/>
        <v>紙・衣</v>
      </c>
      <c r="D70" s="41" t="str">
        <f t="shared" si="26"/>
        <v/>
      </c>
      <c r="E70" s="41" t="str">
        <f t="shared" si="26"/>
        <v>燃</v>
      </c>
      <c r="F70" s="41" t="str">
        <f t="shared" si="26"/>
        <v>び</v>
      </c>
      <c r="G70" s="41" t="str">
        <f t="shared" si="26"/>
        <v/>
      </c>
      <c r="H70" s="41" t="str">
        <f t="shared" si="26"/>
        <v>燃</v>
      </c>
      <c r="I70" s="37"/>
      <c r="K70" s="6" t="str">
        <f>IF(B69="","",
IF(IFERROR(INDEX($C$1:$H$2,1,MATCH(1,$C$2:$H$2,0)), "")=$G$1,
    IFERROR( IF(WEEKDAY(B69,1)=$H$2, IF(K69=$G$3,$G$1,""),""),""),
  IFERROR(INDEX($C$1:$H$2,1,MATCH(1,$C$2:$H$2,0)),"")
))</f>
        <v/>
      </c>
      <c r="L70" s="6" t="str">
        <f>IF(C69="","",
IF(IFERROR(INDEX($C$1:$H$2,1,MATCH(2,$C$2:$H$2,0)),"")=$G$1,
IFERROR(IF(WEEKDAY(C69,1)=$H$2,IF(L69=$G$3,$G$1,""),""),""),
IFERROR(INDEX($C$1:$H$2,1,MATCH(2,$C$2:$H$2,0)),"")
))</f>
        <v>紙・衣</v>
      </c>
      <c r="M70" s="6" t="str">
        <f>IF(D69="","",
IF(IFERROR(INDEX($C$1:$H$2,1,MATCH(3,$C$2:$H$2,0)),"")=$G$1,
IFERROR(IF(WEEKDAY(D69,1)=$H$2,IF(M69=$G$3,$G$1,""),""),""),
IFERROR(INDEX($C$1:$H$2,1,MATCH(3,$C$2:$H$2,0)),"")
))</f>
        <v/>
      </c>
      <c r="N70" s="6" t="str">
        <f>IF(E69="","",
IF(IFERROR(INDEX($C$1:$H$2,1,MATCH(4,$C$2:$H$2,0)),"")=$G$1,
IFERROR(IF(WEEKDAY(E69,1)=$H$2,IF(N69=$G$3,$G$1,""),""),""),
IFERROR(INDEX($C$1:$H$2,1,MATCH(4,$C$2:$H$2,0)),"")
))</f>
        <v>燃</v>
      </c>
      <c r="O70" s="6" t="str">
        <f>IF(F69="","",
IF(IFERROR(INDEX($C$1:$H$2,1,MATCH(5,$C$2:$H$2,0)),"")=$G$1,
IFERROR(IF(WEEKDAY(F69,1)=$H$2,IF(O69=$G$3,$G$1,""),""),""),
IFERROR(INDEX($C$1:$H$2,1,MATCH(5,$C$2:$H$2,0)),"")
))</f>
        <v>び</v>
      </c>
      <c r="P70" s="6" t="str">
        <f>IF(G69="","",
IF(IFERROR(INDEX($C$1:$H$2,1,MATCH(6,$C$2:$H$2,0)),"")=$G$1,
IFERROR(IF(WEEKDAY(G69,1)=$H$2,IF(P69=$G$3,$G$1,""),""),""),
IFERROR(INDEX($C$1:$H$2,1,MATCH(6,$C$2:$H$2,0)),"")
))</f>
        <v/>
      </c>
      <c r="Q70" s="6" t="str">
        <f>IF(H69="","",
IF(IFERROR(INDEX($C$1:$H$2,1,MATCH(7,$C$2:$H$2,0)),"")=$G$1,
IFERROR(IF(WEEKDAY(H69,1)=$H$2,IF(Q69=$G$3,$G$1,""),""),""),
IFERROR(INDEX($C$1:$H$2,1,MATCH(7,$C$2:$H$2,0)),"")
))</f>
        <v>燃</v>
      </c>
    </row>
    <row r="71" spans="1:17" ht="33.75" hidden="1" customHeight="1">
      <c r="A71" s="37"/>
      <c r="B71" s="1" t="str">
        <f>IFERROR(IF(B69+7&lt;DATE(L47,L48+1,1),B69+7,""),"")</f>
        <v/>
      </c>
      <c r="C71" s="1" t="str">
        <f>IFERROR(IF(C69+7&lt;DATE(L47,L48+1,1),C69+7,""),"")</f>
        <v/>
      </c>
      <c r="D71" s="1"/>
      <c r="E71" s="1"/>
      <c r="F71" s="1"/>
      <c r="G71" s="1"/>
      <c r="H71" s="1"/>
      <c r="I71" s="37"/>
      <c r="K71" s="7" t="str">
        <f>IFERROR(IF(MOD(DAY(B71),7)=0,QUOTIENT(DAY(B71),7),QUOTIENT(DAY(B71),7)+1),"")</f>
        <v/>
      </c>
      <c r="L71" s="7" t="str">
        <f>IFERROR(IF(MOD(DAY(C71),7)=0,QUOTIENT(DAY(C71),7),QUOTIENT(DAY(C71),7)+1),"")</f>
        <v/>
      </c>
      <c r="M71" s="7"/>
      <c r="N71" s="7"/>
      <c r="O71" s="7"/>
      <c r="P71" s="7"/>
      <c r="Q71" s="7"/>
    </row>
    <row r="72" spans="1:17" ht="33.75" hidden="1" customHeight="1" thickBot="1">
      <c r="A72" s="37"/>
      <c r="B72" s="41" t="str">
        <f t="shared" ref="B72:C72" si="27">K72</f>
        <v/>
      </c>
      <c r="C72" s="41" t="str">
        <f t="shared" si="27"/>
        <v/>
      </c>
      <c r="D72" s="41"/>
      <c r="E72" s="41"/>
      <c r="F72" s="41"/>
      <c r="G72" s="41"/>
      <c r="H72" s="41"/>
      <c r="I72" s="37"/>
      <c r="K72" s="6" t="str">
        <f>IF(B71="","",
IF(IFERROR(INDEX($C$1:$H$2,1,MATCH(1,$C$2:$H$2,0)), "")=$G$1,
    IFERROR( IF(WEEKDAY(B71,1)=$H$2, IF(K71=$G$3,$G$1,""),""),""),
  IFERROR(INDEX($C$1:$H$2,1,MATCH(1,$C$2:$H$2,0)),"")
))</f>
        <v/>
      </c>
      <c r="L72" s="6" t="str">
        <f>IF(C71="","",
IF(IFERROR(INDEX($C$1:$H$2,1,MATCH(2,$C$2:$H$2,0)),"")=$G$1,
IFERROR(IF(WEEKDAY(C71,1)=$H$2,IF(L71=$G$3,$G$1,""),""),""),
IFERROR(INDEX($C$1:$H$2,1,MATCH(2,$C$2:$H$2,0)),"")
))</f>
        <v/>
      </c>
      <c r="M72" s="6"/>
      <c r="N72" s="6"/>
      <c r="O72" s="6"/>
      <c r="P72" s="6"/>
      <c r="Q72" s="6"/>
    </row>
    <row r="73" spans="1:17" hidden="1">
      <c r="A73" s="37"/>
      <c r="B73" s="38"/>
      <c r="C73" s="38"/>
      <c r="D73" s="38"/>
      <c r="E73" s="38"/>
      <c r="F73" s="38"/>
      <c r="G73" s="38"/>
      <c r="H73" s="38"/>
      <c r="I73" s="37"/>
    </row>
    <row r="74" spans="1:17" hidden="1">
      <c r="A74" s="37"/>
      <c r="B74" s="37"/>
      <c r="C74" s="116" t="s">
        <v>71</v>
      </c>
      <c r="D74" s="117" t="s">
        <v>72</v>
      </c>
      <c r="E74" s="117"/>
      <c r="F74" s="117"/>
      <c r="G74" s="117"/>
      <c r="H74" s="117"/>
      <c r="I74" s="37"/>
    </row>
    <row r="75" spans="1:17" hidden="1">
      <c r="A75" s="37"/>
      <c r="B75" s="37"/>
      <c r="C75" s="116"/>
      <c r="D75" s="117"/>
      <c r="E75" s="117"/>
      <c r="F75" s="117"/>
      <c r="G75" s="117"/>
      <c r="H75" s="117"/>
      <c r="I75" s="37"/>
    </row>
    <row r="76" spans="1:17" hidden="1">
      <c r="A76" s="37"/>
      <c r="B76" s="37"/>
      <c r="C76" s="118" t="s">
        <v>73</v>
      </c>
      <c r="D76" s="117" t="s">
        <v>74</v>
      </c>
      <c r="E76" s="117"/>
      <c r="F76" s="117"/>
      <c r="G76" s="117"/>
      <c r="H76" s="117"/>
      <c r="I76" s="37"/>
    </row>
    <row r="77" spans="1:17" hidden="1">
      <c r="A77" s="37"/>
      <c r="B77" s="37"/>
      <c r="C77" s="118"/>
      <c r="D77" s="117"/>
      <c r="E77" s="117"/>
      <c r="F77" s="117"/>
      <c r="G77" s="117"/>
      <c r="H77" s="117"/>
      <c r="I77" s="37"/>
    </row>
    <row r="78" spans="1:17" hidden="1">
      <c r="A78" s="37"/>
      <c r="B78" s="37"/>
      <c r="C78" s="119" t="s">
        <v>75</v>
      </c>
      <c r="D78" s="120" t="s">
        <v>76</v>
      </c>
      <c r="E78" s="120"/>
      <c r="F78" s="120"/>
      <c r="G78" s="120"/>
      <c r="H78" s="120"/>
      <c r="I78" s="37"/>
    </row>
    <row r="79" spans="1:17" hidden="1">
      <c r="A79" s="37"/>
      <c r="B79" s="37"/>
      <c r="C79" s="119"/>
      <c r="D79" s="120"/>
      <c r="E79" s="120"/>
      <c r="F79" s="120"/>
      <c r="G79" s="120"/>
      <c r="H79" s="120"/>
      <c r="I79" s="37"/>
    </row>
    <row r="80" spans="1:17" hidden="1">
      <c r="A80" s="37"/>
      <c r="B80" s="37"/>
      <c r="C80" s="121" t="s">
        <v>77</v>
      </c>
      <c r="D80" s="117" t="s">
        <v>78</v>
      </c>
      <c r="E80" s="117"/>
      <c r="F80" s="117"/>
      <c r="G80" s="117"/>
      <c r="H80" s="117"/>
      <c r="I80" s="37"/>
    </row>
    <row r="81" spans="1:12" hidden="1">
      <c r="A81" s="37"/>
      <c r="B81" s="37"/>
      <c r="C81" s="121"/>
      <c r="D81" s="117"/>
      <c r="E81" s="117"/>
      <c r="F81" s="117"/>
      <c r="G81" s="117"/>
      <c r="H81" s="117"/>
      <c r="I81" s="37"/>
    </row>
    <row r="82" spans="1:12" hidden="1">
      <c r="A82" s="37"/>
      <c r="B82" s="37"/>
      <c r="C82" s="37"/>
      <c r="D82" s="37"/>
      <c r="E82" s="37"/>
      <c r="F82" s="37"/>
      <c r="G82" s="37"/>
      <c r="H82" s="37"/>
      <c r="I82" s="37"/>
    </row>
    <row r="83" spans="1:12" hidden="1">
      <c r="A83" s="37"/>
      <c r="B83" s="127"/>
      <c r="C83" s="128"/>
      <c r="D83" s="128"/>
      <c r="E83" s="128"/>
      <c r="F83" s="128"/>
      <c r="G83" s="128"/>
      <c r="H83" s="129"/>
      <c r="I83" s="37"/>
    </row>
    <row r="84" spans="1:12" ht="17.25" hidden="1">
      <c r="A84" s="37"/>
      <c r="B84" s="130" t="s">
        <v>79</v>
      </c>
      <c r="C84" s="131"/>
      <c r="D84" s="131"/>
      <c r="E84" s="131"/>
      <c r="F84" s="131"/>
      <c r="G84" s="131"/>
      <c r="H84" s="132"/>
      <c r="I84" s="37"/>
    </row>
    <row r="85" spans="1:12" ht="17.25" hidden="1">
      <c r="A85" s="37"/>
      <c r="B85" s="130" t="s">
        <v>80</v>
      </c>
      <c r="C85" s="131"/>
      <c r="D85" s="131"/>
      <c r="E85" s="131"/>
      <c r="F85" s="131"/>
      <c r="G85" s="131"/>
      <c r="H85" s="132"/>
      <c r="I85" s="37"/>
    </row>
    <row r="86" spans="1:12" ht="17.25" hidden="1">
      <c r="A86" s="37"/>
      <c r="B86" s="130" t="s">
        <v>81</v>
      </c>
      <c r="C86" s="131"/>
      <c r="D86" s="131"/>
      <c r="E86" s="131"/>
      <c r="F86" s="131"/>
      <c r="G86" s="131"/>
      <c r="H86" s="132"/>
      <c r="I86" s="37"/>
    </row>
    <row r="87" spans="1:12" hidden="1">
      <c r="A87" s="37"/>
      <c r="B87" s="124"/>
      <c r="C87" s="125"/>
      <c r="D87" s="125"/>
      <c r="E87" s="125"/>
      <c r="F87" s="125"/>
      <c r="G87" s="125"/>
      <c r="H87" s="126"/>
      <c r="I87" s="37"/>
    </row>
    <row r="88" spans="1:12" hidden="1">
      <c r="A88" s="37"/>
      <c r="B88" s="37"/>
      <c r="C88" s="37"/>
      <c r="D88" s="37"/>
      <c r="E88" s="37"/>
      <c r="F88" s="37"/>
      <c r="G88" s="37"/>
      <c r="H88" s="37"/>
      <c r="I88" s="37"/>
    </row>
    <row r="89" spans="1:12" hidden="1">
      <c r="A89" s="37"/>
      <c r="B89" s="133" t="s">
        <v>82</v>
      </c>
      <c r="C89" s="133"/>
      <c r="D89" s="133"/>
      <c r="E89" s="133"/>
      <c r="F89" s="133"/>
      <c r="G89" s="133"/>
      <c r="H89" s="133"/>
      <c r="I89" s="37"/>
      <c r="K89" s="44">
        <f>DATE(L47,L48+1,1)</f>
        <v>45809</v>
      </c>
      <c r="L89" s="33">
        <f>YEAR(K89)</f>
        <v>2025</v>
      </c>
    </row>
    <row r="90" spans="1:12" hidden="1">
      <c r="A90" s="37"/>
      <c r="B90" s="133"/>
      <c r="C90" s="133"/>
      <c r="D90" s="133"/>
      <c r="E90" s="133"/>
      <c r="F90" s="133"/>
      <c r="G90" s="133"/>
      <c r="H90" s="133"/>
      <c r="I90" s="37"/>
      <c r="L90" s="33">
        <f>MONTH(K89)</f>
        <v>6</v>
      </c>
    </row>
    <row r="91" spans="1:12" hidden="1">
      <c r="A91" s="37"/>
      <c r="B91" s="133"/>
      <c r="C91" s="133"/>
      <c r="D91" s="133"/>
      <c r="E91" s="133"/>
      <c r="F91" s="133"/>
      <c r="G91" s="133"/>
      <c r="H91" s="133"/>
      <c r="I91" s="37"/>
    </row>
    <row r="92" spans="1:12" ht="7.5" hidden="1" customHeight="1" thickBot="1">
      <c r="A92" s="37"/>
      <c r="B92" s="45"/>
      <c r="C92" s="45"/>
      <c r="D92" s="45"/>
      <c r="E92" s="45"/>
      <c r="F92" s="45"/>
      <c r="G92" s="45"/>
      <c r="H92" s="45"/>
      <c r="I92" s="37"/>
    </row>
    <row r="93" spans="1:12" ht="14.25" hidden="1" thickTop="1">
      <c r="A93" s="37"/>
      <c r="B93" s="38"/>
      <c r="C93" s="37"/>
      <c r="D93" s="37"/>
      <c r="E93" s="37"/>
      <c r="F93" s="37"/>
      <c r="G93" s="134" t="str">
        <f>$B$1</f>
        <v>地区２２</v>
      </c>
      <c r="H93" s="135"/>
      <c r="I93" s="37"/>
    </row>
    <row r="94" spans="1:12" ht="14.25" hidden="1" thickBot="1">
      <c r="A94" s="37"/>
      <c r="B94" s="37"/>
      <c r="C94" s="37"/>
      <c r="D94" s="37"/>
      <c r="E94" s="37"/>
      <c r="F94" s="37"/>
      <c r="G94" s="136"/>
      <c r="H94" s="137"/>
      <c r="I94" s="37"/>
    </row>
    <row r="95" spans="1:12" ht="13.5" hidden="1" customHeight="1" thickTop="1">
      <c r="A95" s="138">
        <f>K89</f>
        <v>45809</v>
      </c>
      <c r="B95" s="138"/>
      <c r="C95" s="139">
        <f>L89</f>
        <v>2025</v>
      </c>
      <c r="D95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95" s="141"/>
      <c r="F95" s="141"/>
      <c r="G95" s="141"/>
      <c r="H95" s="142"/>
      <c r="I95" s="37"/>
    </row>
    <row r="96" spans="1:12" ht="13.5" hidden="1" customHeight="1">
      <c r="A96" s="138"/>
      <c r="B96" s="138"/>
      <c r="C96" s="139"/>
      <c r="D96" s="143"/>
      <c r="E96" s="144"/>
      <c r="F96" s="144"/>
      <c r="G96" s="144"/>
      <c r="H96" s="145"/>
      <c r="I96" s="37"/>
    </row>
    <row r="97" spans="1:17" ht="13.5" hidden="1" customHeight="1">
      <c r="A97" s="37"/>
      <c r="B97" s="149" t="str">
        <f>DBCS(L90)</f>
        <v>６</v>
      </c>
      <c r="C97" s="150" t="s">
        <v>19</v>
      </c>
      <c r="D97" s="143"/>
      <c r="E97" s="144"/>
      <c r="F97" s="144"/>
      <c r="G97" s="144"/>
      <c r="H97" s="145"/>
      <c r="I97" s="37"/>
    </row>
    <row r="98" spans="1:17" ht="13.5" hidden="1" customHeight="1">
      <c r="A98" s="37"/>
      <c r="B98" s="149"/>
      <c r="C98" s="150"/>
      <c r="D98" s="143"/>
      <c r="E98" s="144"/>
      <c r="F98" s="144"/>
      <c r="G98" s="144"/>
      <c r="H98" s="145"/>
      <c r="I98" s="37"/>
    </row>
    <row r="99" spans="1:17" ht="13.5" hidden="1" customHeight="1">
      <c r="A99" s="37"/>
      <c r="B99" s="149"/>
      <c r="C99" s="150"/>
      <c r="D99" s="143"/>
      <c r="E99" s="144"/>
      <c r="F99" s="144"/>
      <c r="G99" s="144"/>
      <c r="H99" s="145"/>
      <c r="I99" s="37"/>
      <c r="L99" s="40"/>
    </row>
    <row r="100" spans="1:17" ht="13.5" hidden="1" customHeight="1" thickBot="1">
      <c r="A100" s="37"/>
      <c r="B100" s="149"/>
      <c r="C100" s="150"/>
      <c r="D100" s="146"/>
      <c r="E100" s="147"/>
      <c r="F100" s="147"/>
      <c r="G100" s="147"/>
      <c r="H100" s="148"/>
      <c r="I100" s="37"/>
    </row>
    <row r="101" spans="1:17" ht="15" hidden="1" thickTop="1" thickBot="1">
      <c r="A101" s="37"/>
      <c r="B101" s="37"/>
      <c r="C101" s="37"/>
      <c r="D101" s="37"/>
      <c r="E101" s="37"/>
      <c r="F101" s="37"/>
      <c r="G101" s="37"/>
      <c r="H101" s="37"/>
      <c r="I101" s="37"/>
    </row>
    <row r="102" spans="1:17" ht="67.5" hidden="1" customHeight="1" thickBot="1">
      <c r="A102" s="37"/>
      <c r="B102" s="35" t="s">
        <v>0</v>
      </c>
      <c r="C102" s="36" t="s">
        <v>1</v>
      </c>
      <c r="D102" s="36" t="s">
        <v>2</v>
      </c>
      <c r="E102" s="36" t="s">
        <v>3</v>
      </c>
      <c r="F102" s="36" t="s">
        <v>4</v>
      </c>
      <c r="G102" s="36" t="s">
        <v>5</v>
      </c>
      <c r="H102" s="36" t="s">
        <v>6</v>
      </c>
      <c r="I102" s="37"/>
      <c r="K102" s="5" t="s">
        <v>25</v>
      </c>
      <c r="L102" s="5" t="s">
        <v>1</v>
      </c>
      <c r="M102" s="5" t="s">
        <v>2</v>
      </c>
      <c r="N102" s="5" t="s">
        <v>3</v>
      </c>
      <c r="O102" s="5" t="s">
        <v>4</v>
      </c>
      <c r="P102" s="5" t="s">
        <v>5</v>
      </c>
      <c r="Q102" s="5" t="s">
        <v>6</v>
      </c>
    </row>
    <row r="103" spans="1:17" s="34" customFormat="1" ht="33.75" hidden="1" customHeight="1">
      <c r="A103" s="39"/>
      <c r="B103" s="1">
        <f>IF(A95-(WEEKDAY(A95)-1)&lt;K89,"",A95-(WEEKDAY(A95)-1))</f>
        <v>45809</v>
      </c>
      <c r="C103" s="1">
        <f>IF(A95-(WEEKDAY(A95)-2)&lt;K89,"",A95-(WEEKDAY(A95)-2))</f>
        <v>45810</v>
      </c>
      <c r="D103" s="1">
        <f>IF(A95-(WEEKDAY(A95)-3)&lt;K89,"",A95-(WEEKDAY(A95)-3))</f>
        <v>45811</v>
      </c>
      <c r="E103" s="1">
        <f>IF(A95-(WEEKDAY(A95)-4)&lt;K89,"",A95-(WEEKDAY(A95)-4))</f>
        <v>45812</v>
      </c>
      <c r="F103" s="1">
        <f>IF(A95-(WEEKDAY(A95)-5)&lt;K89,"",A95-(WEEKDAY(A95)-5))</f>
        <v>45813</v>
      </c>
      <c r="G103" s="1">
        <f>IF(A95-(WEEKDAY(A95)-6)&lt;K89,"",A95-(WEEKDAY(A95)-6))</f>
        <v>45814</v>
      </c>
      <c r="H103" s="1">
        <f>IF(A95-(WEEKDAY(A95)-7)&lt;K89,"",A95-(WEEKDAY(A95)-7))</f>
        <v>45815</v>
      </c>
      <c r="I103" s="39"/>
      <c r="J103" s="42"/>
      <c r="K103" s="7">
        <f>IFERROR(IF(MOD(DAY(B103),7)=0,QUOTIENT(DAY(B103),7),QUOTIENT(DAY(B103),7)+1),"")</f>
        <v>1</v>
      </c>
      <c r="L103" s="7">
        <f t="shared" ref="L103:Q103" si="28">IFERROR(IF(MOD(DAY(C103),7)=0,QUOTIENT(DAY(C103),7),QUOTIENT(DAY(C103),7)+1),"")</f>
        <v>1</v>
      </c>
      <c r="M103" s="7">
        <f t="shared" si="28"/>
        <v>1</v>
      </c>
      <c r="N103" s="7">
        <f t="shared" si="28"/>
        <v>1</v>
      </c>
      <c r="O103" s="7">
        <f t="shared" si="28"/>
        <v>1</v>
      </c>
      <c r="P103" s="7">
        <f t="shared" si="28"/>
        <v>1</v>
      </c>
      <c r="Q103" s="7">
        <f t="shared" si="28"/>
        <v>1</v>
      </c>
    </row>
    <row r="104" spans="1:17" ht="33.75" hidden="1" customHeight="1" thickBot="1">
      <c r="A104" s="37"/>
      <c r="B104" s="41" t="str">
        <f>K104</f>
        <v/>
      </c>
      <c r="C104" s="41" t="str">
        <f t="shared" ref="C104:H104" si="29">L104</f>
        <v>紙・衣</v>
      </c>
      <c r="D104" s="41" t="str">
        <f t="shared" si="29"/>
        <v/>
      </c>
      <c r="E104" s="41" t="str">
        <f t="shared" si="29"/>
        <v>燃</v>
      </c>
      <c r="F104" s="41" t="str">
        <f t="shared" si="29"/>
        <v>び</v>
      </c>
      <c r="G104" s="41" t="str">
        <f t="shared" si="29"/>
        <v/>
      </c>
      <c r="H104" s="41" t="str">
        <f t="shared" si="29"/>
        <v>燃</v>
      </c>
      <c r="I104" s="37"/>
      <c r="J104" s="43"/>
      <c r="K104" s="6" t="str">
        <f>IF(B103="","",
IF(IFERROR(INDEX($C$1:$H$2,1,MATCH(1,$C$2:$H$2,0)), "")=$G$1,
    IFERROR( IF(WEEKDAY(B103,1)=$H$2, IF(K103=$G$3,$G$1,""),""),""),
  IFERROR(INDEX($C$1:$H$2,1,MATCH(1,$C$2:$H$2,0)),"")
))</f>
        <v/>
      </c>
      <c r="L104" s="6" t="str">
        <f>IF(C103="","",
IF(IFERROR(INDEX($C$1:$H$2,1,MATCH(2,$C$2:$H$2,0)),"")=$G$1,
IFERROR(IF(WEEKDAY(C103,1)=$H$2,IF(L103=$G$3,$G$1,""),""),""),
IFERROR(INDEX($C$1:$H$2,1,MATCH(2,$C$2:$H$2,0)),"")
))</f>
        <v>紙・衣</v>
      </c>
      <c r="M104" s="6" t="str">
        <f>IF(D103="","",
IF(IFERROR(INDEX($C$1:$H$2,1,MATCH(3,$C$2:$H$2,0)),"")=$G$1,
IFERROR(IF(WEEKDAY(D103,1)=$H$2,IF(M103=$G$3,$G$1,""),""),""),
IFERROR(INDEX($C$1:$H$2,1,MATCH(3,$C$2:$H$2,0)),"")
))</f>
        <v/>
      </c>
      <c r="N104" s="6" t="str">
        <f>IF(E103="","",
IF(IFERROR(INDEX($C$1:$H$2,1,MATCH(4,$C$2:$H$2,0)),"")=$G$1,
IFERROR(IF(WEEKDAY(E103,1)=$H$2,IF(N103=$G$3,$G$1,""),""),""),
IFERROR(INDEX($C$1:$H$2,1,MATCH(4,$C$2:$H$2,0)),"")
))</f>
        <v>燃</v>
      </c>
      <c r="O104" s="6" t="str">
        <f>IF(F103="","",
IF(IFERROR(INDEX($C$1:$H$2,1,MATCH(5,$C$2:$H$2,0)),"")=$G$1,
IFERROR(IF(WEEKDAY(F103,1)=$H$2,IF(O103=$G$3,$G$1,""),""),""),
IFERROR(INDEX($C$1:$H$2,1,MATCH(5,$C$2:$H$2,0)),"")
))</f>
        <v>び</v>
      </c>
      <c r="P104" s="6" t="str">
        <f>IF(G103="","",
IF(IFERROR(INDEX($C$1:$H$2,1,MATCH(6,$C$2:$H$2,0)),"")=$G$1,
IFERROR(IF(WEEKDAY(G103,1)=$H$2,IF(P103=$G$3,$G$1,""),""),""),
IFERROR(INDEX($C$1:$H$2,1,MATCH(6,$C$2:$H$2,0)),"")
))</f>
        <v/>
      </c>
      <c r="Q104" s="6" t="str">
        <f>IF(H103="","",
IF(IFERROR(INDEX($C$1:$H$2,1,MATCH(7,$C$2:$H$2,0)),"")=$G$1,
IFERROR(IF(WEEKDAY(H103,1)=$H$2,IF(Q103=$G$3,$G$1,""),""),""),
IFERROR(INDEX($C$1:$H$2,1,MATCH(7,$C$2:$H$2,0)),"")
))</f>
        <v>燃</v>
      </c>
    </row>
    <row r="105" spans="1:17" ht="33.75" hidden="1" customHeight="1">
      <c r="A105" s="37"/>
      <c r="B105" s="1">
        <f>H103+1</f>
        <v>45816</v>
      </c>
      <c r="C105" s="1">
        <f>B105+1</f>
        <v>45817</v>
      </c>
      <c r="D105" s="1">
        <f t="shared" ref="D105:H105" si="30">C105+1</f>
        <v>45818</v>
      </c>
      <c r="E105" s="1">
        <f t="shared" si="30"/>
        <v>45819</v>
      </c>
      <c r="F105" s="1">
        <f t="shared" si="30"/>
        <v>45820</v>
      </c>
      <c r="G105" s="1">
        <f t="shared" si="30"/>
        <v>45821</v>
      </c>
      <c r="H105" s="1">
        <f t="shared" si="30"/>
        <v>45822</v>
      </c>
      <c r="I105" s="37"/>
      <c r="J105" s="43"/>
      <c r="K105" s="7">
        <f t="shared" ref="K105:Q105" si="31">IFERROR(IF(MOD(DAY(B105),7)=0,QUOTIENT(DAY(B105),7),QUOTIENT(DAY(B105),7)+1),"")</f>
        <v>2</v>
      </c>
      <c r="L105" s="7">
        <f t="shared" si="31"/>
        <v>2</v>
      </c>
      <c r="M105" s="7">
        <f t="shared" si="31"/>
        <v>2</v>
      </c>
      <c r="N105" s="7">
        <f t="shared" si="31"/>
        <v>2</v>
      </c>
      <c r="O105" s="7">
        <f t="shared" si="31"/>
        <v>2</v>
      </c>
      <c r="P105" s="7">
        <f t="shared" si="31"/>
        <v>2</v>
      </c>
      <c r="Q105" s="7">
        <f t="shared" si="31"/>
        <v>2</v>
      </c>
    </row>
    <row r="106" spans="1:17" ht="33.75" hidden="1" customHeight="1" thickBot="1">
      <c r="A106" s="37"/>
      <c r="B106" s="41" t="str">
        <f t="shared" ref="B106:H106" si="32">K106</f>
        <v/>
      </c>
      <c r="C106" s="41" t="str">
        <f t="shared" si="32"/>
        <v>紙・衣</v>
      </c>
      <c r="D106" s="41" t="str">
        <f t="shared" si="32"/>
        <v>小・危</v>
      </c>
      <c r="E106" s="41" t="str">
        <f t="shared" si="32"/>
        <v>燃</v>
      </c>
      <c r="F106" s="41" t="str">
        <f t="shared" si="32"/>
        <v>び</v>
      </c>
      <c r="G106" s="41" t="str">
        <f t="shared" si="32"/>
        <v/>
      </c>
      <c r="H106" s="41" t="str">
        <f t="shared" si="32"/>
        <v>燃</v>
      </c>
      <c r="I106" s="37"/>
      <c r="J106" s="43"/>
      <c r="K106" s="6" t="str">
        <f>IF(B105="","",
IF(IFERROR(INDEX($C$1:$H$2,1,MATCH(1,$C$2:$H$2,0)), "")=$G$1,
    IFERROR( IF(WEEKDAY(B105,1)=$H$2, IF(K105=$G$3,$G$1,""),""),""),
  IFERROR(INDEX($C$1:$H$2,1,MATCH(1,$C$2:$H$2,0)),"")
))</f>
        <v/>
      </c>
      <c r="L106" s="6" t="str">
        <f>IF(C105="","",
IF(IFERROR(INDEX($C$1:$H$2,1,MATCH(2,$C$2:$H$2,0)),"")=$G$1,
IFERROR(IF(WEEKDAY(C105,1)=$H$2,IF(L105=$G$3,$G$1,""),""),""),
IFERROR(INDEX($C$1:$H$2,1,MATCH(2,$C$2:$H$2,0)),"")
))</f>
        <v>紙・衣</v>
      </c>
      <c r="M106" s="6" t="str">
        <f>IF(D105="","",
IF(IFERROR(INDEX($C$1:$H$2,1,MATCH(3,$C$2:$H$2,0)),"")=$G$1,
IFERROR(IF(WEEKDAY(D105,1)=$H$2,IF(M105=$G$3,$G$1,""),""),""),
IFERROR(INDEX($C$1:$H$2,1,MATCH(3,$C$2:$H$2,0)),"")
))</f>
        <v>小・危</v>
      </c>
      <c r="N106" s="6" t="str">
        <f>IF(E105="","",
IF(IFERROR(INDEX($C$1:$H$2,1,MATCH(4,$C$2:$H$2,0)),"")=$G$1,
IFERROR(IF(WEEKDAY(E105,1)=$H$2,IF(N105=$G$3,$G$1,""),""),""),
IFERROR(INDEX($C$1:$H$2,1,MATCH(4,$C$2:$H$2,0)),"")
))</f>
        <v>燃</v>
      </c>
      <c r="O106" s="6" t="str">
        <f>IF(F105="","",
IF(IFERROR(INDEX($C$1:$H$2,1,MATCH(5,$C$2:$H$2,0)),"")=$G$1,
IFERROR(IF(WEEKDAY(F105,1)=$H$2,IF(O105=$G$3,$G$1,""),""),""),
IFERROR(INDEX($C$1:$H$2,1,MATCH(5,$C$2:$H$2,0)),"")
))</f>
        <v>び</v>
      </c>
      <c r="P106" s="6" t="str">
        <f>IF(G105="","",
IF(IFERROR(INDEX($C$1:$H$2,1,MATCH(6,$C$2:$H$2,0)),"")=$G$1,
IFERROR(IF(WEEKDAY(G105,1)=$H$2,IF(P105=$G$3,$G$1,""),""),""),
IFERROR(INDEX($C$1:$H$2,1,MATCH(6,$C$2:$H$2,0)),"")
))</f>
        <v/>
      </c>
      <c r="Q106" s="6" t="str">
        <f>IF(H105="","",
IF(IFERROR(INDEX($C$1:$H$2,1,MATCH(7,$C$2:$H$2,0)),"")=$G$1,
IFERROR(IF(WEEKDAY(H105,1)=$H$2,IF(Q105=$G$3,$G$1,""),""),""),
IFERROR(INDEX($C$1:$H$2,1,MATCH(7,$C$2:$H$2,0)),"")
))</f>
        <v>燃</v>
      </c>
    </row>
    <row r="107" spans="1:17" ht="33.75" hidden="1" customHeight="1">
      <c r="A107" s="37"/>
      <c r="B107" s="1">
        <f>B105+7</f>
        <v>45823</v>
      </c>
      <c r="C107" s="1">
        <f t="shared" ref="C107:H107" si="33">C105+7</f>
        <v>45824</v>
      </c>
      <c r="D107" s="1">
        <f t="shared" si="33"/>
        <v>45825</v>
      </c>
      <c r="E107" s="1">
        <f t="shared" si="33"/>
        <v>45826</v>
      </c>
      <c r="F107" s="1">
        <f t="shared" si="33"/>
        <v>45827</v>
      </c>
      <c r="G107" s="1">
        <f t="shared" si="33"/>
        <v>45828</v>
      </c>
      <c r="H107" s="1">
        <f t="shared" si="33"/>
        <v>45829</v>
      </c>
      <c r="I107" s="37"/>
      <c r="K107" s="7">
        <f t="shared" ref="K107:Q107" si="34">IFERROR(IF(MOD(DAY(B107),7)=0,QUOTIENT(DAY(B107),7),QUOTIENT(DAY(B107),7)+1),"")</f>
        <v>3</v>
      </c>
      <c r="L107" s="7">
        <f t="shared" si="34"/>
        <v>3</v>
      </c>
      <c r="M107" s="7">
        <f t="shared" si="34"/>
        <v>3</v>
      </c>
      <c r="N107" s="7">
        <f t="shared" si="34"/>
        <v>3</v>
      </c>
      <c r="O107" s="7">
        <f t="shared" si="34"/>
        <v>3</v>
      </c>
      <c r="P107" s="7">
        <f t="shared" si="34"/>
        <v>3</v>
      </c>
      <c r="Q107" s="7">
        <f t="shared" si="34"/>
        <v>3</v>
      </c>
    </row>
    <row r="108" spans="1:17" ht="33.75" hidden="1" customHeight="1" thickBot="1">
      <c r="A108" s="37"/>
      <c r="B108" s="41" t="str">
        <f t="shared" ref="B108:H108" si="35">K108</f>
        <v/>
      </c>
      <c r="C108" s="41" t="str">
        <f t="shared" si="35"/>
        <v>紙・衣</v>
      </c>
      <c r="D108" s="41" t="str">
        <f t="shared" si="35"/>
        <v/>
      </c>
      <c r="E108" s="41" t="str">
        <f t="shared" si="35"/>
        <v>燃</v>
      </c>
      <c r="F108" s="41" t="str">
        <f t="shared" si="35"/>
        <v>び</v>
      </c>
      <c r="G108" s="41" t="str">
        <f t="shared" si="35"/>
        <v/>
      </c>
      <c r="H108" s="41" t="str">
        <f t="shared" si="35"/>
        <v>燃</v>
      </c>
      <c r="I108" s="37"/>
      <c r="K108" s="6" t="str">
        <f>IF(B107="","",
IF(IFERROR(INDEX($C$1:$H$2,1,MATCH(1,$C$2:$H$2,0)), "")=$G$1,
    IFERROR( IF(WEEKDAY(B107,1)=$H$2, IF(K107=$G$3,$G$1,""),""),""),
  IFERROR(INDEX($C$1:$H$2,1,MATCH(1,$C$2:$H$2,0)),"")
))</f>
        <v/>
      </c>
      <c r="L108" s="6" t="str">
        <f>IF(C107="","",
IF(IFERROR(INDEX($C$1:$H$2,1,MATCH(2,$C$2:$H$2,0)),"")=$G$1,
IFERROR(IF(WEEKDAY(C107,1)=$H$2,IF(L107=$G$3,$G$1,""),""),""),
IFERROR(INDEX($C$1:$H$2,1,MATCH(2,$C$2:$H$2,0)),"")
))</f>
        <v>紙・衣</v>
      </c>
      <c r="M108" s="6" t="str">
        <f>IF(D107="","",
IF(IFERROR(INDEX($C$1:$H$2,1,MATCH(3,$C$2:$H$2,0)),"")=$G$1,
IFERROR(IF(WEEKDAY(D107,1)=$H$2,IF(M107=$G$3,$G$1,""),""),""),
IFERROR(INDEX($C$1:$H$2,1,MATCH(3,$C$2:$H$2,0)),"")
))</f>
        <v/>
      </c>
      <c r="N108" s="6" t="str">
        <f>IF(E107="","",
IF(IFERROR(INDEX($C$1:$H$2,1,MATCH(4,$C$2:$H$2,0)),"")=$G$1,
IFERROR(IF(WEEKDAY(E107,1)=$H$2,IF(N107=$G$3,$G$1,""),""),""),
IFERROR(INDEX($C$1:$H$2,1,MATCH(4,$C$2:$H$2,0)),"")
))</f>
        <v>燃</v>
      </c>
      <c r="O108" s="6" t="str">
        <f>IF(F107="","",
IF(IFERROR(INDEX($C$1:$H$2,1,MATCH(5,$C$2:$H$2,0)),"")=$G$1,
IFERROR(IF(WEEKDAY(F107,1)=$H$2,IF(O107=$G$3,$G$1,""),""),""),
IFERROR(INDEX($C$1:$H$2,1,MATCH(5,$C$2:$H$2,0)),"")
))</f>
        <v>び</v>
      </c>
      <c r="P108" s="6" t="str">
        <f>IF(G107="","",
IF(IFERROR(INDEX($C$1:$H$2,1,MATCH(6,$C$2:$H$2,0)),"")=$G$1,
IFERROR(IF(WEEKDAY(G107,1)=$H$2,IF(P107=$G$3,$G$1,""),""),""),
IFERROR(INDEX($C$1:$H$2,1,MATCH(6,$C$2:$H$2,0)),"")
))</f>
        <v/>
      </c>
      <c r="Q108" s="6" t="str">
        <f>IF(H107="","",
IF(IFERROR(INDEX($C$1:$H$2,1,MATCH(7,$C$2:$H$2,0)),"")=$G$1,
IFERROR(IF(WEEKDAY(H107,1)=$H$2,IF(Q107=$G$3,$G$1,""),""),""),
IFERROR(INDEX($C$1:$H$2,1,MATCH(7,$C$2:$H$2,0)),"")
))</f>
        <v>燃</v>
      </c>
    </row>
    <row r="109" spans="1:17" ht="33.75" hidden="1" customHeight="1">
      <c r="A109" s="37"/>
      <c r="B109" s="1">
        <f>B107+7</f>
        <v>45830</v>
      </c>
      <c r="C109" s="1">
        <f t="shared" ref="C109:H109" si="36">C107+7</f>
        <v>45831</v>
      </c>
      <c r="D109" s="1">
        <f t="shared" si="36"/>
        <v>45832</v>
      </c>
      <c r="E109" s="1">
        <f t="shared" si="36"/>
        <v>45833</v>
      </c>
      <c r="F109" s="1">
        <f t="shared" si="36"/>
        <v>45834</v>
      </c>
      <c r="G109" s="1">
        <f t="shared" si="36"/>
        <v>45835</v>
      </c>
      <c r="H109" s="1">
        <f t="shared" si="36"/>
        <v>45836</v>
      </c>
      <c r="I109" s="37"/>
      <c r="K109" s="7">
        <f t="shared" ref="K109:Q109" si="37">IFERROR(IF(MOD(DAY(B109),7)=0,QUOTIENT(DAY(B109),7),QUOTIENT(DAY(B109),7)+1),"")</f>
        <v>4</v>
      </c>
      <c r="L109" s="7">
        <f t="shared" si="37"/>
        <v>4</v>
      </c>
      <c r="M109" s="7">
        <f t="shared" si="37"/>
        <v>4</v>
      </c>
      <c r="N109" s="7">
        <f t="shared" si="37"/>
        <v>4</v>
      </c>
      <c r="O109" s="7">
        <f t="shared" si="37"/>
        <v>4</v>
      </c>
      <c r="P109" s="7">
        <f t="shared" si="37"/>
        <v>4</v>
      </c>
      <c r="Q109" s="7">
        <f t="shared" si="37"/>
        <v>4</v>
      </c>
    </row>
    <row r="110" spans="1:17" ht="33.75" hidden="1" customHeight="1" thickBot="1">
      <c r="A110" s="37"/>
      <c r="B110" s="41" t="str">
        <f t="shared" ref="B110:H110" si="38">K110</f>
        <v/>
      </c>
      <c r="C110" s="41" t="str">
        <f t="shared" si="38"/>
        <v>紙・衣</v>
      </c>
      <c r="D110" s="41" t="str">
        <f t="shared" si="38"/>
        <v/>
      </c>
      <c r="E110" s="41" t="str">
        <f t="shared" si="38"/>
        <v>燃</v>
      </c>
      <c r="F110" s="41" t="str">
        <f t="shared" si="38"/>
        <v>び</v>
      </c>
      <c r="G110" s="41" t="str">
        <f t="shared" si="38"/>
        <v/>
      </c>
      <c r="H110" s="41" t="str">
        <f t="shared" si="38"/>
        <v>燃</v>
      </c>
      <c r="I110" s="37"/>
      <c r="K110" s="6" t="str">
        <f>IF(B109="","",
IF(IFERROR(INDEX($C$1:$H$2,1,MATCH(1,$C$2:$H$2,0)), "")=$G$1,
    IFERROR( IF(WEEKDAY(B109,1)=$H$2, IF(K109=$G$3,$G$1,""),""),""),
  IFERROR(INDEX($C$1:$H$2,1,MATCH(1,$C$2:$H$2,0)),"")
))</f>
        <v/>
      </c>
      <c r="L110" s="6" t="str">
        <f>IF(C109="","",
IF(IFERROR(INDEX($C$1:$H$2,1,MATCH(2,$C$2:$H$2,0)),"")=$G$1,
IFERROR(IF(WEEKDAY(C109,1)=$H$2,IF(L109=$G$3,$G$1,""),""),""),
IFERROR(INDEX($C$1:$H$2,1,MATCH(2,$C$2:$H$2,0)),"")
))</f>
        <v>紙・衣</v>
      </c>
      <c r="M110" s="6" t="str">
        <f>IF(D109="","",
IF(IFERROR(INDEX($C$1:$H$2,1,MATCH(3,$C$2:$H$2,0)),"")=$G$1,
IFERROR(IF(WEEKDAY(D109,1)=$H$2,IF(M109=$G$3,$G$1,""),""),""),
IFERROR(INDEX($C$1:$H$2,1,MATCH(3,$C$2:$H$2,0)),"")
))</f>
        <v/>
      </c>
      <c r="N110" s="6" t="str">
        <f>IF(E109="","",
IF(IFERROR(INDEX($C$1:$H$2,1,MATCH(4,$C$2:$H$2,0)),"")=$G$1,
IFERROR(IF(WEEKDAY(E109,1)=$H$2,IF(N109=$G$3,$G$1,""),""),""),
IFERROR(INDEX($C$1:$H$2,1,MATCH(4,$C$2:$H$2,0)),"")
))</f>
        <v>燃</v>
      </c>
      <c r="O110" s="6" t="str">
        <f>IF(F109="","",
IF(IFERROR(INDEX($C$1:$H$2,1,MATCH(5,$C$2:$H$2,0)),"")=$G$1,
IFERROR(IF(WEEKDAY(F109,1)=$H$2,IF(O109=$G$3,$G$1,""),""),""),
IFERROR(INDEX($C$1:$H$2,1,MATCH(5,$C$2:$H$2,0)),"")
))</f>
        <v>び</v>
      </c>
      <c r="P110" s="6" t="str">
        <f>IF(G109="","",
IF(IFERROR(INDEX($C$1:$H$2,1,MATCH(6,$C$2:$H$2,0)),"")=$G$1,
IFERROR(IF(WEEKDAY(G109,1)=$H$2,IF(P109=$G$3,$G$1,""),""),""),
IFERROR(INDEX($C$1:$H$2,1,MATCH(6,$C$2:$H$2,0)),"")
))</f>
        <v/>
      </c>
      <c r="Q110" s="6" t="str">
        <f>IF(H109="","",
IF(IFERROR(INDEX($C$1:$H$2,1,MATCH(7,$C$2:$H$2,0)),"")=$G$1,
IFERROR(IF(WEEKDAY(H109,1)=$H$2,IF(Q109=$G$3,$G$1,""),""),""),
IFERROR(INDEX($C$1:$H$2,1,MATCH(7,$C$2:$H$2,0)),"")
))</f>
        <v>燃</v>
      </c>
    </row>
    <row r="111" spans="1:17" ht="33.75" hidden="1" customHeight="1">
      <c r="A111" s="37"/>
      <c r="B111" s="1">
        <f>IFERROR(IF(B109+7&lt;DATE(L89,L90+1,1),B109+7,""),"")</f>
        <v>45837</v>
      </c>
      <c r="C111" s="1">
        <f>IFERROR(IF(C109+7&lt;DATE(L89,L90+1,1),C109+7,""),"")</f>
        <v>45838</v>
      </c>
      <c r="D111" s="1" t="str">
        <f>IFERROR(IF(D109+7&lt;DATE(L89,L90+1,1),D109+7,""),"")</f>
        <v/>
      </c>
      <c r="E111" s="1" t="str">
        <f>IFERROR(IF(E109+7&lt;DATE(L89,L90+1,1),E109+7,""),"")</f>
        <v/>
      </c>
      <c r="F111" s="1" t="str">
        <f>IFERROR(IF(F109+7&lt;DATE(L89,L90+1,1),F109+7,""),"")</f>
        <v/>
      </c>
      <c r="G111" s="1" t="str">
        <f>IFERROR(IF(G109+7&lt;DATE(L89,L90+1,1),G109+7,""),"")</f>
        <v/>
      </c>
      <c r="H111" s="1" t="str">
        <f>IFERROR(IF(H109+7&lt;DATE(L89,L90+1,1),H109+7,""),"")</f>
        <v/>
      </c>
      <c r="I111" s="37"/>
      <c r="K111" s="7">
        <f>IFERROR(IF(MOD(DAY(B111),7)=0,QUOTIENT(DAY(B111),7),QUOTIENT(DAY(B111),7)+1),"")</f>
        <v>5</v>
      </c>
      <c r="L111" s="7">
        <f>IFERROR(IF(MOD(DAY(C111),7)=0,QUOTIENT(DAY(C111),7),QUOTIENT(DAY(C111),7)+1),"")</f>
        <v>5</v>
      </c>
      <c r="M111" s="7" t="str">
        <f t="shared" ref="M111:Q111" si="39">IFERROR(IF(MOD(DAY(D111),7)=0,QUOTIENT(DAY(D111),7),QUOTIENT(DAY(D111),7)+1),"")</f>
        <v/>
      </c>
      <c r="N111" s="7" t="str">
        <f t="shared" si="39"/>
        <v/>
      </c>
      <c r="O111" s="7" t="str">
        <f t="shared" si="39"/>
        <v/>
      </c>
      <c r="P111" s="7" t="str">
        <f t="shared" si="39"/>
        <v/>
      </c>
      <c r="Q111" s="7" t="str">
        <f t="shared" si="39"/>
        <v/>
      </c>
    </row>
    <row r="112" spans="1:17" ht="33.75" hidden="1" customHeight="1" thickBot="1">
      <c r="A112" s="37"/>
      <c r="B112" s="41" t="str">
        <f t="shared" ref="B112:H112" si="40">K112</f>
        <v/>
      </c>
      <c r="C112" s="41" t="str">
        <f t="shared" si="40"/>
        <v>紙・衣</v>
      </c>
      <c r="D112" s="41" t="str">
        <f t="shared" si="40"/>
        <v/>
      </c>
      <c r="E112" s="41" t="str">
        <f t="shared" si="40"/>
        <v/>
      </c>
      <c r="F112" s="41" t="str">
        <f t="shared" si="40"/>
        <v/>
      </c>
      <c r="G112" s="41" t="str">
        <f t="shared" si="40"/>
        <v/>
      </c>
      <c r="H112" s="41" t="str">
        <f t="shared" si="40"/>
        <v/>
      </c>
      <c r="I112" s="37"/>
      <c r="K112" s="6" t="str">
        <f>IF(B111="","",
IF(IFERROR(INDEX($C$1:$H$2,1,MATCH(1,$C$2:$H$2,0)), "")=$G$1,
    IFERROR( IF(WEEKDAY(B111,1)=$H$2, IF(K111=$G$3,$G$1,""),""),""),
  IFERROR(INDEX($C$1:$H$2,1,MATCH(1,$C$2:$H$2,0)),"")
))</f>
        <v/>
      </c>
      <c r="L112" s="6" t="str">
        <f>IF(C111="","",
IF(IFERROR(INDEX($C$1:$H$2,1,MATCH(2,$C$2:$H$2,0)),"")=$G$1,
IFERROR(IF(WEEKDAY(C111,1)=$H$2,IF(L111=$G$3,$G$1,""),""),""),
IFERROR(INDEX($C$1:$H$2,1,MATCH(2,$C$2:$H$2,0)),"")
))</f>
        <v>紙・衣</v>
      </c>
      <c r="M112" s="6" t="str">
        <f>IF(D111="","",
IF(IFERROR(INDEX($C$1:$H$2,1,MATCH(3,$C$2:$H$2,0)),"")=$G$1,
IFERROR(IF(WEEKDAY(D111,1)=$H$2,IF(M111=$G$3,$G$1,""),""),""),
IFERROR(INDEX($C$1:$H$2,1,MATCH(3,$C$2:$H$2,0)),"")
))</f>
        <v/>
      </c>
      <c r="N112" s="6" t="str">
        <f>IF(E111="","",
IF(IFERROR(INDEX($C$1:$H$2,1,MATCH(4,$C$2:$H$2,0)),"")=$G$1,
IFERROR(IF(WEEKDAY(E111,1)=$H$2,IF(N111=$G$3,$G$1,""),""),""),
IFERROR(INDEX($C$1:$H$2,1,MATCH(4,$C$2:$H$2,0)),"")
))</f>
        <v/>
      </c>
      <c r="O112" s="6" t="str">
        <f>IF(F111="","",
IF(IFERROR(INDEX($C$1:$H$2,1,MATCH(5,$C$2:$H$2,0)),"")=$G$1,
IFERROR(IF(WEEKDAY(F111,1)=$H$2,IF(O111=$G$3,$G$1,""),""),""),
IFERROR(INDEX($C$1:$H$2,1,MATCH(5,$C$2:$H$2,0)),"")
))</f>
        <v/>
      </c>
      <c r="P112" s="6" t="str">
        <f>IF(G111="","",
IF(IFERROR(INDEX($C$1:$H$2,1,MATCH(6,$C$2:$H$2,0)),"")=$G$1,
IFERROR(IF(WEEKDAY(G111,1)=$H$2,IF(P111=$G$3,$G$1,""),""),""),
IFERROR(INDEX($C$1:$H$2,1,MATCH(6,$C$2:$H$2,0)),"")
))</f>
        <v/>
      </c>
      <c r="Q112" s="6" t="str">
        <f>IF(H111="","",
IF(IFERROR(INDEX($C$1:$H$2,1,MATCH(7,$C$2:$H$2,0)),"")=$G$1,
IFERROR(IF(WEEKDAY(H111,1)=$H$2,IF(Q111=$G$3,$G$1,""),""),""),
IFERROR(INDEX($C$1:$H$2,1,MATCH(7,$C$2:$H$2,0)),"")
))</f>
        <v/>
      </c>
    </row>
    <row r="113" spans="1:17" ht="33.75" hidden="1" customHeight="1">
      <c r="A113" s="37"/>
      <c r="B113" s="1" t="str">
        <f>IFERROR(IF(B111+7&lt;DATE(L89,L90+1,1),B111+7,""),"")</f>
        <v/>
      </c>
      <c r="C113" s="1" t="str">
        <f>IFERROR(IF(C111+7&lt;DATE(L89,L90+1,1),C111+7,""),"")</f>
        <v/>
      </c>
      <c r="D113" s="1"/>
      <c r="E113" s="1"/>
      <c r="F113" s="1"/>
      <c r="G113" s="1"/>
      <c r="H113" s="1"/>
      <c r="I113" s="37"/>
      <c r="K113" s="7" t="str">
        <f>IFERROR(IF(MOD(DAY(B113),7)=0,QUOTIENT(DAY(B113),7),QUOTIENT(DAY(B113),7)+1),"")</f>
        <v/>
      </c>
      <c r="L113" s="7" t="str">
        <f>IFERROR(IF(MOD(DAY(C113),7)=0,QUOTIENT(DAY(C113),7),QUOTIENT(DAY(C113),7)+1),"")</f>
        <v/>
      </c>
      <c r="M113" s="7"/>
      <c r="N113" s="7"/>
      <c r="O113" s="7"/>
      <c r="P113" s="7"/>
      <c r="Q113" s="7"/>
    </row>
    <row r="114" spans="1:17" ht="33.75" hidden="1" customHeight="1" thickBot="1">
      <c r="A114" s="37"/>
      <c r="B114" s="41" t="str">
        <f t="shared" ref="B114:C114" si="41">K114</f>
        <v/>
      </c>
      <c r="C114" s="41" t="str">
        <f t="shared" si="41"/>
        <v/>
      </c>
      <c r="D114" s="41"/>
      <c r="E114" s="41"/>
      <c r="F114" s="41"/>
      <c r="G114" s="41"/>
      <c r="H114" s="41"/>
      <c r="I114" s="37"/>
      <c r="K114" s="6" t="str">
        <f>IF(B113="","",
IF(IFERROR(INDEX($C$1:$H$2,1,MATCH(1,$C$2:$H$2,0)), "")=$G$1,
    IFERROR( IF(WEEKDAY(B113,1)=$H$2, IF(K113=$G$3,$G$1,""),""),""),
  IFERROR(INDEX($C$1:$H$2,1,MATCH(1,$C$2:$H$2,0)),"")
))</f>
        <v/>
      </c>
      <c r="L114" s="6" t="str">
        <f>IF(C113="","",
IF(IFERROR(INDEX($C$1:$H$2,1,MATCH(2,$C$2:$H$2,0)),"")=$G$1,
IFERROR(IF(WEEKDAY(C113,1)=$H$2,IF(L113=$G$3,$G$1,""),""),""),
IFERROR(INDEX($C$1:$H$2,1,MATCH(2,$C$2:$H$2,0)),"")
))</f>
        <v/>
      </c>
      <c r="M114" s="6"/>
      <c r="N114" s="6"/>
      <c r="O114" s="6"/>
      <c r="P114" s="6"/>
      <c r="Q114" s="6"/>
    </row>
    <row r="115" spans="1:17" hidden="1">
      <c r="A115" s="37"/>
      <c r="B115" s="38"/>
      <c r="C115" s="38"/>
      <c r="D115" s="38"/>
      <c r="E115" s="38"/>
      <c r="F115" s="38"/>
      <c r="G115" s="38"/>
      <c r="H115" s="38"/>
      <c r="I115" s="37"/>
    </row>
    <row r="116" spans="1:17" hidden="1">
      <c r="A116" s="37"/>
      <c r="B116" s="37"/>
      <c r="C116" s="116" t="s">
        <v>71</v>
      </c>
      <c r="D116" s="117" t="s">
        <v>72</v>
      </c>
      <c r="E116" s="117"/>
      <c r="F116" s="117"/>
      <c r="G116" s="117"/>
      <c r="H116" s="117"/>
      <c r="I116" s="37"/>
    </row>
    <row r="117" spans="1:17" hidden="1">
      <c r="A117" s="37"/>
      <c r="B117" s="37"/>
      <c r="C117" s="116"/>
      <c r="D117" s="117"/>
      <c r="E117" s="117"/>
      <c r="F117" s="117"/>
      <c r="G117" s="117"/>
      <c r="H117" s="117"/>
      <c r="I117" s="37"/>
    </row>
    <row r="118" spans="1:17" hidden="1">
      <c r="A118" s="37"/>
      <c r="B118" s="37"/>
      <c r="C118" s="118" t="s">
        <v>73</v>
      </c>
      <c r="D118" s="117" t="s">
        <v>74</v>
      </c>
      <c r="E118" s="117"/>
      <c r="F118" s="117"/>
      <c r="G118" s="117"/>
      <c r="H118" s="117"/>
      <c r="I118" s="37"/>
    </row>
    <row r="119" spans="1:17" hidden="1">
      <c r="A119" s="37"/>
      <c r="B119" s="37"/>
      <c r="C119" s="118"/>
      <c r="D119" s="117"/>
      <c r="E119" s="117"/>
      <c r="F119" s="117"/>
      <c r="G119" s="117"/>
      <c r="H119" s="117"/>
      <c r="I119" s="37"/>
    </row>
    <row r="120" spans="1:17" hidden="1">
      <c r="A120" s="37"/>
      <c r="B120" s="37"/>
      <c r="C120" s="119" t="s">
        <v>75</v>
      </c>
      <c r="D120" s="120" t="s">
        <v>76</v>
      </c>
      <c r="E120" s="120"/>
      <c r="F120" s="120"/>
      <c r="G120" s="120"/>
      <c r="H120" s="120"/>
      <c r="I120" s="37"/>
    </row>
    <row r="121" spans="1:17" hidden="1">
      <c r="A121" s="37"/>
      <c r="B121" s="37"/>
      <c r="C121" s="119"/>
      <c r="D121" s="120"/>
      <c r="E121" s="120"/>
      <c r="F121" s="120"/>
      <c r="G121" s="120"/>
      <c r="H121" s="120"/>
      <c r="I121" s="37"/>
    </row>
    <row r="122" spans="1:17" hidden="1">
      <c r="A122" s="37"/>
      <c r="B122" s="37"/>
      <c r="C122" s="121" t="s">
        <v>77</v>
      </c>
      <c r="D122" s="117" t="s">
        <v>78</v>
      </c>
      <c r="E122" s="117"/>
      <c r="F122" s="117"/>
      <c r="G122" s="117"/>
      <c r="H122" s="117"/>
      <c r="I122" s="37"/>
    </row>
    <row r="123" spans="1:17" hidden="1">
      <c r="A123" s="37"/>
      <c r="B123" s="37"/>
      <c r="C123" s="121"/>
      <c r="D123" s="117"/>
      <c r="E123" s="117"/>
      <c r="F123" s="117"/>
      <c r="G123" s="117"/>
      <c r="H123" s="117"/>
      <c r="I123" s="37"/>
    </row>
    <row r="124" spans="1:17" hidden="1">
      <c r="A124" s="37"/>
      <c r="B124" s="37"/>
      <c r="C124" s="37"/>
      <c r="D124" s="37"/>
      <c r="E124" s="37"/>
      <c r="F124" s="37"/>
      <c r="G124" s="37"/>
      <c r="H124" s="37"/>
      <c r="I124" s="37"/>
    </row>
    <row r="125" spans="1:17" hidden="1">
      <c r="A125" s="37"/>
      <c r="B125" s="127"/>
      <c r="C125" s="128"/>
      <c r="D125" s="128"/>
      <c r="E125" s="128"/>
      <c r="F125" s="128"/>
      <c r="G125" s="128"/>
      <c r="H125" s="129"/>
      <c r="I125" s="37"/>
    </row>
    <row r="126" spans="1:17" ht="17.25" hidden="1">
      <c r="A126" s="37"/>
      <c r="B126" s="130" t="s">
        <v>79</v>
      </c>
      <c r="C126" s="131"/>
      <c r="D126" s="131"/>
      <c r="E126" s="131"/>
      <c r="F126" s="131"/>
      <c r="G126" s="131"/>
      <c r="H126" s="132"/>
      <c r="I126" s="37"/>
    </row>
    <row r="127" spans="1:17" ht="17.25" hidden="1">
      <c r="A127" s="37"/>
      <c r="B127" s="130" t="s">
        <v>80</v>
      </c>
      <c r="C127" s="131"/>
      <c r="D127" s="131"/>
      <c r="E127" s="131"/>
      <c r="F127" s="131"/>
      <c r="G127" s="131"/>
      <c r="H127" s="132"/>
      <c r="I127" s="37"/>
    </row>
    <row r="128" spans="1:17" ht="17.25" hidden="1">
      <c r="A128" s="37"/>
      <c r="B128" s="130" t="s">
        <v>81</v>
      </c>
      <c r="C128" s="131"/>
      <c r="D128" s="131"/>
      <c r="E128" s="131"/>
      <c r="F128" s="131"/>
      <c r="G128" s="131"/>
      <c r="H128" s="132"/>
      <c r="I128" s="37"/>
    </row>
    <row r="129" spans="1:17" hidden="1">
      <c r="A129" s="37"/>
      <c r="B129" s="124"/>
      <c r="C129" s="125"/>
      <c r="D129" s="125"/>
      <c r="E129" s="125"/>
      <c r="F129" s="125"/>
      <c r="G129" s="125"/>
      <c r="H129" s="126"/>
      <c r="I129" s="37"/>
    </row>
    <row r="130" spans="1:17" hidden="1">
      <c r="A130" s="37"/>
      <c r="B130" s="37"/>
      <c r="C130" s="37"/>
      <c r="D130" s="37"/>
      <c r="E130" s="37"/>
      <c r="F130" s="37"/>
      <c r="G130" s="37"/>
      <c r="H130" s="37"/>
      <c r="I130" s="37"/>
    </row>
    <row r="131" spans="1:17" hidden="1">
      <c r="A131" s="37"/>
      <c r="B131" s="133" t="s">
        <v>82</v>
      </c>
      <c r="C131" s="133"/>
      <c r="D131" s="133"/>
      <c r="E131" s="133"/>
      <c r="F131" s="133"/>
      <c r="G131" s="133"/>
      <c r="H131" s="133"/>
      <c r="I131" s="37"/>
      <c r="K131" s="44">
        <f>DATE(L89,L90+1,1)</f>
        <v>45839</v>
      </c>
      <c r="L131" s="33">
        <f>YEAR(K131)</f>
        <v>2025</v>
      </c>
    </row>
    <row r="132" spans="1:17" hidden="1">
      <c r="A132" s="37"/>
      <c r="B132" s="133"/>
      <c r="C132" s="133"/>
      <c r="D132" s="133"/>
      <c r="E132" s="133"/>
      <c r="F132" s="133"/>
      <c r="G132" s="133"/>
      <c r="H132" s="133"/>
      <c r="I132" s="37"/>
      <c r="L132" s="33">
        <f>MONTH(K131)</f>
        <v>7</v>
      </c>
    </row>
    <row r="133" spans="1:17" hidden="1">
      <c r="A133" s="37"/>
      <c r="B133" s="133"/>
      <c r="C133" s="133"/>
      <c r="D133" s="133"/>
      <c r="E133" s="133"/>
      <c r="F133" s="133"/>
      <c r="G133" s="133"/>
      <c r="H133" s="133"/>
      <c r="I133" s="37"/>
    </row>
    <row r="134" spans="1:17" ht="7.5" hidden="1" customHeight="1" thickBot="1">
      <c r="A134" s="37"/>
      <c r="B134" s="45"/>
      <c r="C134" s="45"/>
      <c r="D134" s="45"/>
      <c r="E134" s="45"/>
      <c r="F134" s="45"/>
      <c r="G134" s="45"/>
      <c r="H134" s="45"/>
      <c r="I134" s="37"/>
    </row>
    <row r="135" spans="1:17" ht="14.25" hidden="1" thickTop="1">
      <c r="A135" s="37"/>
      <c r="B135" s="38"/>
      <c r="C135" s="37"/>
      <c r="D135" s="37"/>
      <c r="E135" s="37"/>
      <c r="F135" s="37"/>
      <c r="G135" s="134" t="str">
        <f>$B$1</f>
        <v>地区２２</v>
      </c>
      <c r="H135" s="135"/>
      <c r="I135" s="37"/>
    </row>
    <row r="136" spans="1:17" ht="14.25" hidden="1" thickBot="1">
      <c r="A136" s="37"/>
      <c r="B136" s="37"/>
      <c r="C136" s="37"/>
      <c r="D136" s="37"/>
      <c r="E136" s="37"/>
      <c r="F136" s="37"/>
      <c r="G136" s="136"/>
      <c r="H136" s="137"/>
      <c r="I136" s="37"/>
    </row>
    <row r="137" spans="1:17" ht="13.5" hidden="1" customHeight="1" thickTop="1">
      <c r="A137" s="138">
        <f>K131</f>
        <v>45839</v>
      </c>
      <c r="B137" s="138"/>
      <c r="C137" s="139">
        <f>L131</f>
        <v>2025</v>
      </c>
      <c r="D137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137" s="141"/>
      <c r="F137" s="141"/>
      <c r="G137" s="141"/>
      <c r="H137" s="142"/>
      <c r="I137" s="37"/>
    </row>
    <row r="138" spans="1:17" ht="13.5" hidden="1" customHeight="1">
      <c r="A138" s="138"/>
      <c r="B138" s="138"/>
      <c r="C138" s="139"/>
      <c r="D138" s="143"/>
      <c r="E138" s="144"/>
      <c r="F138" s="144"/>
      <c r="G138" s="144"/>
      <c r="H138" s="145"/>
      <c r="I138" s="37"/>
    </row>
    <row r="139" spans="1:17" ht="13.5" hidden="1" customHeight="1">
      <c r="A139" s="37"/>
      <c r="B139" s="149" t="str">
        <f>DBCS(L132)</f>
        <v>７</v>
      </c>
      <c r="C139" s="150" t="s">
        <v>19</v>
      </c>
      <c r="D139" s="143"/>
      <c r="E139" s="144"/>
      <c r="F139" s="144"/>
      <c r="G139" s="144"/>
      <c r="H139" s="145"/>
      <c r="I139" s="37"/>
    </row>
    <row r="140" spans="1:17" ht="13.5" hidden="1" customHeight="1">
      <c r="A140" s="37"/>
      <c r="B140" s="149"/>
      <c r="C140" s="150"/>
      <c r="D140" s="143"/>
      <c r="E140" s="144"/>
      <c r="F140" s="144"/>
      <c r="G140" s="144"/>
      <c r="H140" s="145"/>
      <c r="I140" s="37"/>
    </row>
    <row r="141" spans="1:17" ht="13.5" hidden="1" customHeight="1">
      <c r="A141" s="37"/>
      <c r="B141" s="149"/>
      <c r="C141" s="150"/>
      <c r="D141" s="143"/>
      <c r="E141" s="144"/>
      <c r="F141" s="144"/>
      <c r="G141" s="144"/>
      <c r="H141" s="145"/>
      <c r="I141" s="37"/>
      <c r="L141" s="40"/>
    </row>
    <row r="142" spans="1:17" ht="13.5" hidden="1" customHeight="1" thickBot="1">
      <c r="A142" s="37"/>
      <c r="B142" s="149"/>
      <c r="C142" s="150"/>
      <c r="D142" s="146"/>
      <c r="E142" s="147"/>
      <c r="F142" s="147"/>
      <c r="G142" s="147"/>
      <c r="H142" s="148"/>
      <c r="I142" s="37"/>
    </row>
    <row r="143" spans="1:17" ht="15" hidden="1" thickTop="1" thickBot="1">
      <c r="A143" s="37"/>
      <c r="B143" s="37"/>
      <c r="C143" s="37"/>
      <c r="D143" s="37"/>
      <c r="E143" s="37"/>
      <c r="F143" s="37"/>
      <c r="G143" s="37"/>
      <c r="H143" s="37"/>
      <c r="I143" s="37"/>
    </row>
    <row r="144" spans="1:17" ht="67.5" hidden="1" customHeight="1" thickBot="1">
      <c r="A144" s="37"/>
      <c r="B144" s="35" t="s">
        <v>0</v>
      </c>
      <c r="C144" s="36" t="s">
        <v>1</v>
      </c>
      <c r="D144" s="36" t="s">
        <v>2</v>
      </c>
      <c r="E144" s="36" t="s">
        <v>3</v>
      </c>
      <c r="F144" s="36" t="s">
        <v>4</v>
      </c>
      <c r="G144" s="36" t="s">
        <v>5</v>
      </c>
      <c r="H144" s="36" t="s">
        <v>6</v>
      </c>
      <c r="I144" s="37"/>
      <c r="K144" s="5" t="s">
        <v>25</v>
      </c>
      <c r="L144" s="5" t="s">
        <v>1</v>
      </c>
      <c r="M144" s="5" t="s">
        <v>2</v>
      </c>
      <c r="N144" s="5" t="s">
        <v>3</v>
      </c>
      <c r="O144" s="5" t="s">
        <v>4</v>
      </c>
      <c r="P144" s="5" t="s">
        <v>5</v>
      </c>
      <c r="Q144" s="5" t="s">
        <v>6</v>
      </c>
    </row>
    <row r="145" spans="1:17" s="34" customFormat="1" ht="33.75" hidden="1" customHeight="1">
      <c r="A145" s="39"/>
      <c r="B145" s="1" t="str">
        <f>IF(A137-(WEEKDAY(A137)-1)&lt;K131,"",A137-(WEEKDAY(A137)-1))</f>
        <v/>
      </c>
      <c r="C145" s="1" t="str">
        <f>IF(A137-(WEEKDAY(A137)-2)&lt;K131,"",A137-(WEEKDAY(A137)-2))</f>
        <v/>
      </c>
      <c r="D145" s="1">
        <f>IF(A137-(WEEKDAY(A137)-3)&lt;K131,"",A137-(WEEKDAY(A137)-3))</f>
        <v>45839</v>
      </c>
      <c r="E145" s="1">
        <f>IF(A137-(WEEKDAY(A137)-4)&lt;K131,"",A137-(WEEKDAY(A137)-4))</f>
        <v>45840</v>
      </c>
      <c r="F145" s="1">
        <f>IF(A137-(WEEKDAY(A137)-5)&lt;K131,"",A137-(WEEKDAY(A137)-5))</f>
        <v>45841</v>
      </c>
      <c r="G145" s="1">
        <f>IF(A137-(WEEKDAY(A137)-6)&lt;K131,"",A137-(WEEKDAY(A137)-6))</f>
        <v>45842</v>
      </c>
      <c r="H145" s="1">
        <f>IF(A137-(WEEKDAY(A137)-7)&lt;K131,"",A137-(WEEKDAY(A137)-7))</f>
        <v>45843</v>
      </c>
      <c r="I145" s="39"/>
      <c r="J145" s="42"/>
      <c r="K145" s="7" t="str">
        <f>IFERROR(IF(MOD(DAY(B145),7)=0,QUOTIENT(DAY(B145),7),QUOTIENT(DAY(B145),7)+1),"")</f>
        <v/>
      </c>
      <c r="L145" s="7" t="str">
        <f t="shared" ref="L145:Q145" si="42">IFERROR(IF(MOD(DAY(C145),7)=0,QUOTIENT(DAY(C145),7),QUOTIENT(DAY(C145),7)+1),"")</f>
        <v/>
      </c>
      <c r="M145" s="7">
        <f t="shared" si="42"/>
        <v>1</v>
      </c>
      <c r="N145" s="7">
        <f t="shared" si="42"/>
        <v>1</v>
      </c>
      <c r="O145" s="7">
        <f t="shared" si="42"/>
        <v>1</v>
      </c>
      <c r="P145" s="7">
        <f t="shared" si="42"/>
        <v>1</v>
      </c>
      <c r="Q145" s="7">
        <f t="shared" si="42"/>
        <v>1</v>
      </c>
    </row>
    <row r="146" spans="1:17" ht="33.75" hidden="1" customHeight="1" thickBot="1">
      <c r="A146" s="37"/>
      <c r="B146" s="41" t="str">
        <f>K146</f>
        <v/>
      </c>
      <c r="C146" s="41" t="str">
        <f t="shared" ref="C146:H146" si="43">L146</f>
        <v/>
      </c>
      <c r="D146" s="41" t="str">
        <f t="shared" si="43"/>
        <v/>
      </c>
      <c r="E146" s="41" t="str">
        <f t="shared" si="43"/>
        <v>燃</v>
      </c>
      <c r="F146" s="41" t="str">
        <f t="shared" si="43"/>
        <v>び</v>
      </c>
      <c r="G146" s="41" t="str">
        <f t="shared" si="43"/>
        <v/>
      </c>
      <c r="H146" s="41" t="str">
        <f t="shared" si="43"/>
        <v>燃</v>
      </c>
      <c r="I146" s="37"/>
      <c r="J146" s="43"/>
      <c r="K146" s="6" t="str">
        <f>IF(B145="","",
IF(IFERROR(INDEX($C$1:$H$2,1,MATCH(1,$C$2:$H$2,0)), "")=$G$1,
    IFERROR( IF(WEEKDAY(B145,1)=$H$2, IF(K145=$G$3,$G$1,""),""),""),
  IFERROR(INDEX($C$1:$H$2,1,MATCH(1,$C$2:$H$2,0)),"")
))</f>
        <v/>
      </c>
      <c r="L146" s="6" t="str">
        <f>IF(C145="","",
IF(IFERROR(INDEX($C$1:$H$2,1,MATCH(2,$C$2:$H$2,0)),"")=$G$1,
IFERROR(IF(WEEKDAY(C145,1)=$H$2,IF(L145=$G$3,$G$1,""),""),""),
IFERROR(INDEX($C$1:$H$2,1,MATCH(2,$C$2:$H$2,0)),"")
))</f>
        <v/>
      </c>
      <c r="M146" s="6" t="str">
        <f>IF(D145="","",
IF(IFERROR(INDEX($C$1:$H$2,1,MATCH(3,$C$2:$H$2,0)),"")=$G$1,
IFERROR(IF(WEEKDAY(D145,1)=$H$2,IF(M145=$G$3,$G$1,""),""),""),
IFERROR(INDEX($C$1:$H$2,1,MATCH(3,$C$2:$H$2,0)),"")
))</f>
        <v/>
      </c>
      <c r="N146" s="6" t="str">
        <f>IF(E145="","",
IF(IFERROR(INDEX($C$1:$H$2,1,MATCH(4,$C$2:$H$2,0)),"")=$G$1,
IFERROR(IF(WEEKDAY(E145,1)=$H$2,IF(N145=$G$3,$G$1,""),""),""),
IFERROR(INDEX($C$1:$H$2,1,MATCH(4,$C$2:$H$2,0)),"")
))</f>
        <v>燃</v>
      </c>
      <c r="O146" s="6" t="str">
        <f>IF(F145="","",
IF(IFERROR(INDEX($C$1:$H$2,1,MATCH(5,$C$2:$H$2,0)),"")=$G$1,
IFERROR(IF(WEEKDAY(F145,1)=$H$2,IF(O145=$G$3,$G$1,""),""),""),
IFERROR(INDEX($C$1:$H$2,1,MATCH(5,$C$2:$H$2,0)),"")
))</f>
        <v>び</v>
      </c>
      <c r="P146" s="6" t="str">
        <f>IF(G145="","",
IF(IFERROR(INDEX($C$1:$H$2,1,MATCH(6,$C$2:$H$2,0)),"")=$G$1,
IFERROR(IF(WEEKDAY(G145,1)=$H$2,IF(P145=$G$3,$G$1,""),""),""),
IFERROR(INDEX($C$1:$H$2,1,MATCH(6,$C$2:$H$2,0)),"")
))</f>
        <v/>
      </c>
      <c r="Q146" s="6" t="str">
        <f>IF(H145="","",
IF(IFERROR(INDEX($C$1:$H$2,1,MATCH(7,$C$2:$H$2,0)),"")=$G$1,
IFERROR(IF(WEEKDAY(H145,1)=$H$2,IF(Q145=$G$3,$G$1,""),""),""),
IFERROR(INDEX($C$1:$H$2,1,MATCH(7,$C$2:$H$2,0)),"")
))</f>
        <v>燃</v>
      </c>
    </row>
    <row r="147" spans="1:17" ht="33.75" hidden="1" customHeight="1">
      <c r="A147" s="37"/>
      <c r="B147" s="1">
        <f>H145+1</f>
        <v>45844</v>
      </c>
      <c r="C147" s="1">
        <f>B147+1</f>
        <v>45845</v>
      </c>
      <c r="D147" s="1">
        <f t="shared" ref="D147:H147" si="44">C147+1</f>
        <v>45846</v>
      </c>
      <c r="E147" s="1">
        <f t="shared" si="44"/>
        <v>45847</v>
      </c>
      <c r="F147" s="1">
        <f t="shared" si="44"/>
        <v>45848</v>
      </c>
      <c r="G147" s="1">
        <f t="shared" si="44"/>
        <v>45849</v>
      </c>
      <c r="H147" s="1">
        <f t="shared" si="44"/>
        <v>45850</v>
      </c>
      <c r="I147" s="37"/>
      <c r="J147" s="43"/>
      <c r="K147" s="7">
        <f t="shared" ref="K147:Q147" si="45">IFERROR(IF(MOD(DAY(B147),7)=0,QUOTIENT(DAY(B147),7),QUOTIENT(DAY(B147),7)+1),"")</f>
        <v>1</v>
      </c>
      <c r="L147" s="7">
        <f t="shared" si="45"/>
        <v>1</v>
      </c>
      <c r="M147" s="7">
        <f t="shared" si="45"/>
        <v>2</v>
      </c>
      <c r="N147" s="7">
        <f t="shared" si="45"/>
        <v>2</v>
      </c>
      <c r="O147" s="7">
        <f t="shared" si="45"/>
        <v>2</v>
      </c>
      <c r="P147" s="7">
        <f t="shared" si="45"/>
        <v>2</v>
      </c>
      <c r="Q147" s="7">
        <f t="shared" si="45"/>
        <v>2</v>
      </c>
    </row>
    <row r="148" spans="1:17" ht="33.75" hidden="1" customHeight="1" thickBot="1">
      <c r="A148" s="37"/>
      <c r="B148" s="41" t="str">
        <f t="shared" ref="B148:H148" si="46">K148</f>
        <v/>
      </c>
      <c r="C148" s="41" t="str">
        <f t="shared" si="46"/>
        <v>紙・衣</v>
      </c>
      <c r="D148" s="41" t="str">
        <f t="shared" si="46"/>
        <v>小・危</v>
      </c>
      <c r="E148" s="41" t="str">
        <f t="shared" si="46"/>
        <v>燃</v>
      </c>
      <c r="F148" s="41" t="str">
        <f t="shared" si="46"/>
        <v>び</v>
      </c>
      <c r="G148" s="41" t="str">
        <f t="shared" si="46"/>
        <v/>
      </c>
      <c r="H148" s="41" t="str">
        <f t="shared" si="46"/>
        <v>燃</v>
      </c>
      <c r="I148" s="37"/>
      <c r="J148" s="43"/>
      <c r="K148" s="6" t="str">
        <f>IF(B147="","",
IF(IFERROR(INDEX($C$1:$H$2,1,MATCH(1,$C$2:$H$2,0)), "")=$G$1,
    IFERROR( IF(WEEKDAY(B147,1)=$H$2, IF(K147=$G$3,$G$1,""),""),""),
  IFERROR(INDEX($C$1:$H$2,1,MATCH(1,$C$2:$H$2,0)),"")
))</f>
        <v/>
      </c>
      <c r="L148" s="6" t="str">
        <f>IF(C147="","",
IF(IFERROR(INDEX($C$1:$H$2,1,MATCH(2,$C$2:$H$2,0)),"")=$G$1,
IFERROR(IF(WEEKDAY(C147,1)=$H$2,IF(L147=$G$3,$G$1,""),""),""),
IFERROR(INDEX($C$1:$H$2,1,MATCH(2,$C$2:$H$2,0)),"")
))</f>
        <v>紙・衣</v>
      </c>
      <c r="M148" s="6" t="str">
        <f>IF(D147="","",
IF(IFERROR(INDEX($C$1:$H$2,1,MATCH(3,$C$2:$H$2,0)),"")=$G$1,
IFERROR(IF(WEEKDAY(D147,1)=$H$2,IF(M147=$G$3,$G$1,""),""),""),
IFERROR(INDEX($C$1:$H$2,1,MATCH(3,$C$2:$H$2,0)),"")
))</f>
        <v>小・危</v>
      </c>
      <c r="N148" s="6" t="str">
        <f>IF(E147="","",
IF(IFERROR(INDEX($C$1:$H$2,1,MATCH(4,$C$2:$H$2,0)),"")=$G$1,
IFERROR(IF(WEEKDAY(E147,1)=$H$2,IF(N147=$G$3,$G$1,""),""),""),
IFERROR(INDEX($C$1:$H$2,1,MATCH(4,$C$2:$H$2,0)),"")
))</f>
        <v>燃</v>
      </c>
      <c r="O148" s="6" t="str">
        <f>IF(F147="","",
IF(IFERROR(INDEX($C$1:$H$2,1,MATCH(5,$C$2:$H$2,0)),"")=$G$1,
IFERROR(IF(WEEKDAY(F147,1)=$H$2,IF(O147=$G$3,$G$1,""),""),""),
IFERROR(INDEX($C$1:$H$2,1,MATCH(5,$C$2:$H$2,0)),"")
))</f>
        <v>び</v>
      </c>
      <c r="P148" s="6" t="str">
        <f>IF(G147="","",
IF(IFERROR(INDEX($C$1:$H$2,1,MATCH(6,$C$2:$H$2,0)),"")=$G$1,
IFERROR(IF(WEEKDAY(G147,1)=$H$2,IF(P147=$G$3,$G$1,""),""),""),
IFERROR(INDEX($C$1:$H$2,1,MATCH(6,$C$2:$H$2,0)),"")
))</f>
        <v/>
      </c>
      <c r="Q148" s="6" t="str">
        <f>IF(H147="","",
IF(IFERROR(INDEX($C$1:$H$2,1,MATCH(7,$C$2:$H$2,0)),"")=$G$1,
IFERROR(IF(WEEKDAY(H147,1)=$H$2,IF(Q147=$G$3,$G$1,""),""),""),
IFERROR(INDEX($C$1:$H$2,1,MATCH(7,$C$2:$H$2,0)),"")
))</f>
        <v>燃</v>
      </c>
    </row>
    <row r="149" spans="1:17" ht="33.75" hidden="1" customHeight="1">
      <c r="A149" s="37"/>
      <c r="B149" s="1">
        <f>B147+7</f>
        <v>45851</v>
      </c>
      <c r="C149" s="1">
        <f t="shared" ref="C149:H149" si="47">C147+7</f>
        <v>45852</v>
      </c>
      <c r="D149" s="1">
        <f t="shared" si="47"/>
        <v>45853</v>
      </c>
      <c r="E149" s="1">
        <f t="shared" si="47"/>
        <v>45854</v>
      </c>
      <c r="F149" s="1">
        <f t="shared" si="47"/>
        <v>45855</v>
      </c>
      <c r="G149" s="1">
        <f t="shared" si="47"/>
        <v>45856</v>
      </c>
      <c r="H149" s="1">
        <f t="shared" si="47"/>
        <v>45857</v>
      </c>
      <c r="I149" s="37"/>
      <c r="K149" s="7">
        <f t="shared" ref="K149:Q149" si="48">IFERROR(IF(MOD(DAY(B149),7)=0,QUOTIENT(DAY(B149),7),QUOTIENT(DAY(B149),7)+1),"")</f>
        <v>2</v>
      </c>
      <c r="L149" s="7">
        <f t="shared" si="48"/>
        <v>2</v>
      </c>
      <c r="M149" s="7">
        <f t="shared" si="48"/>
        <v>3</v>
      </c>
      <c r="N149" s="7">
        <f t="shared" si="48"/>
        <v>3</v>
      </c>
      <c r="O149" s="7">
        <f t="shared" si="48"/>
        <v>3</v>
      </c>
      <c r="P149" s="7">
        <f t="shared" si="48"/>
        <v>3</v>
      </c>
      <c r="Q149" s="7">
        <f t="shared" si="48"/>
        <v>3</v>
      </c>
    </row>
    <row r="150" spans="1:17" ht="33.75" hidden="1" customHeight="1" thickBot="1">
      <c r="A150" s="37"/>
      <c r="B150" s="41" t="str">
        <f t="shared" ref="B150:H150" si="49">K150</f>
        <v/>
      </c>
      <c r="C150" s="41" t="str">
        <f t="shared" si="49"/>
        <v>紙・衣</v>
      </c>
      <c r="D150" s="41" t="str">
        <f t="shared" si="49"/>
        <v/>
      </c>
      <c r="E150" s="41" t="str">
        <f t="shared" si="49"/>
        <v>燃</v>
      </c>
      <c r="F150" s="41" t="str">
        <f t="shared" si="49"/>
        <v>び</v>
      </c>
      <c r="G150" s="41" t="str">
        <f t="shared" si="49"/>
        <v/>
      </c>
      <c r="H150" s="41" t="str">
        <f t="shared" si="49"/>
        <v>燃</v>
      </c>
      <c r="I150" s="37"/>
      <c r="K150" s="6" t="str">
        <f>IF(B149="","",
IF(IFERROR(INDEX($C$1:$H$2,1,MATCH(1,$C$2:$H$2,0)), "")=$G$1,
    IFERROR( IF(WEEKDAY(B149,1)=$H$2, IF(K149=$G$3,$G$1,""),""),""),
  IFERROR(INDEX($C$1:$H$2,1,MATCH(1,$C$2:$H$2,0)),"")
))</f>
        <v/>
      </c>
      <c r="L150" s="6" t="str">
        <f>IF(C149="","",
IF(IFERROR(INDEX($C$1:$H$2,1,MATCH(2,$C$2:$H$2,0)),"")=$G$1,
IFERROR(IF(WEEKDAY(C149,1)=$H$2,IF(L149=$G$3,$G$1,""),""),""),
IFERROR(INDEX($C$1:$H$2,1,MATCH(2,$C$2:$H$2,0)),"")
))</f>
        <v>紙・衣</v>
      </c>
      <c r="M150" s="6" t="str">
        <f>IF(D149="","",
IF(IFERROR(INDEX($C$1:$H$2,1,MATCH(3,$C$2:$H$2,0)),"")=$G$1,
IFERROR(IF(WEEKDAY(D149,1)=$H$2,IF(M149=$G$3,$G$1,""),""),""),
IFERROR(INDEX($C$1:$H$2,1,MATCH(3,$C$2:$H$2,0)),"")
))</f>
        <v/>
      </c>
      <c r="N150" s="6" t="str">
        <f>IF(E149="","",
IF(IFERROR(INDEX($C$1:$H$2,1,MATCH(4,$C$2:$H$2,0)),"")=$G$1,
IFERROR(IF(WEEKDAY(E149,1)=$H$2,IF(N149=$G$3,$G$1,""),""),""),
IFERROR(INDEX($C$1:$H$2,1,MATCH(4,$C$2:$H$2,0)),"")
))</f>
        <v>燃</v>
      </c>
      <c r="O150" s="6" t="str">
        <f>IF(F149="","",
IF(IFERROR(INDEX($C$1:$H$2,1,MATCH(5,$C$2:$H$2,0)),"")=$G$1,
IFERROR(IF(WEEKDAY(F149,1)=$H$2,IF(O149=$G$3,$G$1,""),""),""),
IFERROR(INDEX($C$1:$H$2,1,MATCH(5,$C$2:$H$2,0)),"")
))</f>
        <v>び</v>
      </c>
      <c r="P150" s="6" t="str">
        <f>IF(G149="","",
IF(IFERROR(INDEX($C$1:$H$2,1,MATCH(6,$C$2:$H$2,0)),"")=$G$1,
IFERROR(IF(WEEKDAY(G149,1)=$H$2,IF(P149=$G$3,$G$1,""),""),""),
IFERROR(INDEX($C$1:$H$2,1,MATCH(6,$C$2:$H$2,0)),"")
))</f>
        <v/>
      </c>
      <c r="Q150" s="6" t="str">
        <f>IF(H149="","",
IF(IFERROR(INDEX($C$1:$H$2,1,MATCH(7,$C$2:$H$2,0)),"")=$G$1,
IFERROR(IF(WEEKDAY(H149,1)=$H$2,IF(Q149=$G$3,$G$1,""),""),""),
IFERROR(INDEX($C$1:$H$2,1,MATCH(7,$C$2:$H$2,0)),"")
))</f>
        <v>燃</v>
      </c>
    </row>
    <row r="151" spans="1:17" ht="33.75" hidden="1" customHeight="1">
      <c r="A151" s="37"/>
      <c r="B151" s="1">
        <f>B149+7</f>
        <v>45858</v>
      </c>
      <c r="C151" s="1">
        <f t="shared" ref="C151:H151" si="50">C149+7</f>
        <v>45859</v>
      </c>
      <c r="D151" s="1">
        <f t="shared" si="50"/>
        <v>45860</v>
      </c>
      <c r="E151" s="1">
        <f t="shared" si="50"/>
        <v>45861</v>
      </c>
      <c r="F151" s="1">
        <f t="shared" si="50"/>
        <v>45862</v>
      </c>
      <c r="G151" s="1">
        <f t="shared" si="50"/>
        <v>45863</v>
      </c>
      <c r="H151" s="1">
        <f t="shared" si="50"/>
        <v>45864</v>
      </c>
      <c r="I151" s="37"/>
      <c r="K151" s="7">
        <f t="shared" ref="K151:Q151" si="51">IFERROR(IF(MOD(DAY(B151),7)=0,QUOTIENT(DAY(B151),7),QUOTIENT(DAY(B151),7)+1),"")</f>
        <v>3</v>
      </c>
      <c r="L151" s="7">
        <f t="shared" si="51"/>
        <v>3</v>
      </c>
      <c r="M151" s="7">
        <f t="shared" si="51"/>
        <v>4</v>
      </c>
      <c r="N151" s="7">
        <f t="shared" si="51"/>
        <v>4</v>
      </c>
      <c r="O151" s="7">
        <f t="shared" si="51"/>
        <v>4</v>
      </c>
      <c r="P151" s="7">
        <f t="shared" si="51"/>
        <v>4</v>
      </c>
      <c r="Q151" s="7">
        <f t="shared" si="51"/>
        <v>4</v>
      </c>
    </row>
    <row r="152" spans="1:17" ht="33.75" hidden="1" customHeight="1" thickBot="1">
      <c r="A152" s="37"/>
      <c r="B152" s="41" t="str">
        <f t="shared" ref="B152:H152" si="52">K152</f>
        <v/>
      </c>
      <c r="C152" s="41" t="str">
        <f t="shared" si="52"/>
        <v>紙・衣</v>
      </c>
      <c r="D152" s="41" t="str">
        <f t="shared" si="52"/>
        <v/>
      </c>
      <c r="E152" s="41" t="str">
        <f t="shared" si="52"/>
        <v>燃</v>
      </c>
      <c r="F152" s="41" t="str">
        <f t="shared" si="52"/>
        <v>び</v>
      </c>
      <c r="G152" s="41" t="str">
        <f t="shared" si="52"/>
        <v/>
      </c>
      <c r="H152" s="41" t="str">
        <f t="shared" si="52"/>
        <v>燃</v>
      </c>
      <c r="I152" s="37"/>
      <c r="K152" s="6" t="str">
        <f>IF(B151="","",
IF(IFERROR(INDEX($C$1:$H$2,1,MATCH(1,$C$2:$H$2,0)), "")=$G$1,
    IFERROR( IF(WEEKDAY(B151,1)=$H$2, IF(K151=$G$3,$G$1,""),""),""),
  IFERROR(INDEX($C$1:$H$2,1,MATCH(1,$C$2:$H$2,0)),"")
))</f>
        <v/>
      </c>
      <c r="L152" s="6" t="str">
        <f>IF(C151="","",
IF(IFERROR(INDEX($C$1:$H$2,1,MATCH(2,$C$2:$H$2,0)),"")=$G$1,
IFERROR(IF(WEEKDAY(C151,1)=$H$2,IF(L151=$G$3,$G$1,""),""),""),
IFERROR(INDEX($C$1:$H$2,1,MATCH(2,$C$2:$H$2,0)),"")
))</f>
        <v>紙・衣</v>
      </c>
      <c r="M152" s="6" t="str">
        <f>IF(D151="","",
IF(IFERROR(INDEX($C$1:$H$2,1,MATCH(3,$C$2:$H$2,0)),"")=$G$1,
IFERROR(IF(WEEKDAY(D151,1)=$H$2,IF(M151=$G$3,$G$1,""),""),""),
IFERROR(INDEX($C$1:$H$2,1,MATCH(3,$C$2:$H$2,0)),"")
))</f>
        <v/>
      </c>
      <c r="N152" s="6" t="str">
        <f>IF(E151="","",
IF(IFERROR(INDEX($C$1:$H$2,1,MATCH(4,$C$2:$H$2,0)),"")=$G$1,
IFERROR(IF(WEEKDAY(E151,1)=$H$2,IF(N151=$G$3,$G$1,""),""),""),
IFERROR(INDEX($C$1:$H$2,1,MATCH(4,$C$2:$H$2,0)),"")
))</f>
        <v>燃</v>
      </c>
      <c r="O152" s="6" t="str">
        <f>IF(F151="","",
IF(IFERROR(INDEX($C$1:$H$2,1,MATCH(5,$C$2:$H$2,0)),"")=$G$1,
IFERROR(IF(WEEKDAY(F151,1)=$H$2,IF(O151=$G$3,$G$1,""),""),""),
IFERROR(INDEX($C$1:$H$2,1,MATCH(5,$C$2:$H$2,0)),"")
))</f>
        <v>び</v>
      </c>
      <c r="P152" s="6" t="str">
        <f>IF(G151="","",
IF(IFERROR(INDEX($C$1:$H$2,1,MATCH(6,$C$2:$H$2,0)),"")=$G$1,
IFERROR(IF(WEEKDAY(G151,1)=$H$2,IF(P151=$G$3,$G$1,""),""),""),
IFERROR(INDEX($C$1:$H$2,1,MATCH(6,$C$2:$H$2,0)),"")
))</f>
        <v/>
      </c>
      <c r="Q152" s="6" t="str">
        <f>IF(H151="","",
IF(IFERROR(INDEX($C$1:$H$2,1,MATCH(7,$C$2:$H$2,0)),"")=$G$1,
IFERROR(IF(WEEKDAY(H151,1)=$H$2,IF(Q151=$G$3,$G$1,""),""),""),
IFERROR(INDEX($C$1:$H$2,1,MATCH(7,$C$2:$H$2,0)),"")
))</f>
        <v>燃</v>
      </c>
    </row>
    <row r="153" spans="1:17" ht="33.75" hidden="1" customHeight="1">
      <c r="A153" s="37"/>
      <c r="B153" s="1">
        <f>IFERROR(IF(B151+7&lt;DATE(L131,L132+1,1),B151+7,""),"")</f>
        <v>45865</v>
      </c>
      <c r="C153" s="1">
        <f>IFERROR(IF(C151+7&lt;DATE(L131,L132+1,1),C151+7,""),"")</f>
        <v>45866</v>
      </c>
      <c r="D153" s="1">
        <f>IFERROR(IF(D151+7&lt;DATE(L131,L132+1,1),D151+7,""),"")</f>
        <v>45867</v>
      </c>
      <c r="E153" s="1">
        <f>IFERROR(IF(E151+7&lt;DATE(L131,L132+1,1),E151+7,""),"")</f>
        <v>45868</v>
      </c>
      <c r="F153" s="1">
        <f>IFERROR(IF(F151+7&lt;DATE(L131,L132+1,1),F151+7,""),"")</f>
        <v>45869</v>
      </c>
      <c r="G153" s="1" t="str">
        <f>IFERROR(IF(G151+7&lt;DATE(L131,L132+1,1),G151+7,""),"")</f>
        <v/>
      </c>
      <c r="H153" s="1" t="str">
        <f>IFERROR(IF(H151+7&lt;DATE(L131,L132+1,1),H151+7,""),"")</f>
        <v/>
      </c>
      <c r="I153" s="37"/>
      <c r="K153" s="7">
        <f>IFERROR(IF(MOD(DAY(B153),7)=0,QUOTIENT(DAY(B153),7),QUOTIENT(DAY(B153),7)+1),"")</f>
        <v>4</v>
      </c>
      <c r="L153" s="7">
        <f>IFERROR(IF(MOD(DAY(C153),7)=0,QUOTIENT(DAY(C153),7),QUOTIENT(DAY(C153),7)+1),"")</f>
        <v>4</v>
      </c>
      <c r="M153" s="7">
        <f t="shared" ref="M153:Q153" si="53">IFERROR(IF(MOD(DAY(D153),7)=0,QUOTIENT(DAY(D153),7),QUOTIENT(DAY(D153),7)+1),"")</f>
        <v>5</v>
      </c>
      <c r="N153" s="7">
        <f t="shared" si="53"/>
        <v>5</v>
      </c>
      <c r="O153" s="7">
        <f t="shared" si="53"/>
        <v>5</v>
      </c>
      <c r="P153" s="7" t="str">
        <f t="shared" si="53"/>
        <v/>
      </c>
      <c r="Q153" s="7" t="str">
        <f t="shared" si="53"/>
        <v/>
      </c>
    </row>
    <row r="154" spans="1:17" ht="33.75" hidden="1" customHeight="1" thickBot="1">
      <c r="A154" s="37"/>
      <c r="B154" s="41" t="str">
        <f t="shared" ref="B154:H154" si="54">K154</f>
        <v/>
      </c>
      <c r="C154" s="41" t="str">
        <f t="shared" si="54"/>
        <v>紙・衣</v>
      </c>
      <c r="D154" s="41" t="str">
        <f t="shared" si="54"/>
        <v/>
      </c>
      <c r="E154" s="41" t="str">
        <f t="shared" si="54"/>
        <v>燃</v>
      </c>
      <c r="F154" s="41" t="str">
        <f t="shared" si="54"/>
        <v>び</v>
      </c>
      <c r="G154" s="41" t="str">
        <f t="shared" si="54"/>
        <v/>
      </c>
      <c r="H154" s="41" t="str">
        <f t="shared" si="54"/>
        <v/>
      </c>
      <c r="I154" s="37"/>
      <c r="K154" s="6" t="str">
        <f>IF(B153="","",
IF(IFERROR(INDEX($C$1:$H$2,1,MATCH(1,$C$2:$H$2,0)), "")=$G$1,
    IFERROR( IF(WEEKDAY(B153,1)=$H$2, IF(K153=$G$3,$G$1,""),""),""),
  IFERROR(INDEX($C$1:$H$2,1,MATCH(1,$C$2:$H$2,0)),"")
))</f>
        <v/>
      </c>
      <c r="L154" s="6" t="str">
        <f>IF(C153="","",
IF(IFERROR(INDEX($C$1:$H$2,1,MATCH(2,$C$2:$H$2,0)),"")=$G$1,
IFERROR(IF(WEEKDAY(C153,1)=$H$2,IF(L153=$G$3,$G$1,""),""),""),
IFERROR(INDEX($C$1:$H$2,1,MATCH(2,$C$2:$H$2,0)),"")
))</f>
        <v>紙・衣</v>
      </c>
      <c r="M154" s="6" t="str">
        <f>IF(D153="","",
IF(IFERROR(INDEX($C$1:$H$2,1,MATCH(3,$C$2:$H$2,0)),"")=$G$1,
IFERROR(IF(WEEKDAY(D153,1)=$H$2,IF(M153=$G$3,$G$1,""),""),""),
IFERROR(INDEX($C$1:$H$2,1,MATCH(3,$C$2:$H$2,0)),"")
))</f>
        <v/>
      </c>
      <c r="N154" s="6" t="str">
        <f>IF(E153="","",
IF(IFERROR(INDEX($C$1:$H$2,1,MATCH(4,$C$2:$H$2,0)),"")=$G$1,
IFERROR(IF(WEEKDAY(E153,1)=$H$2,IF(N153=$G$3,$G$1,""),""),""),
IFERROR(INDEX($C$1:$H$2,1,MATCH(4,$C$2:$H$2,0)),"")
))</f>
        <v>燃</v>
      </c>
      <c r="O154" s="6" t="str">
        <f>IF(F153="","",
IF(IFERROR(INDEX($C$1:$H$2,1,MATCH(5,$C$2:$H$2,0)),"")=$G$1,
IFERROR(IF(WEEKDAY(F153,1)=$H$2,IF(O153=$G$3,$G$1,""),""),""),
IFERROR(INDEX($C$1:$H$2,1,MATCH(5,$C$2:$H$2,0)),"")
))</f>
        <v>び</v>
      </c>
      <c r="P154" s="6" t="str">
        <f>IF(G153="","",
IF(IFERROR(INDEX($C$1:$H$2,1,MATCH(6,$C$2:$H$2,0)),"")=$G$1,
IFERROR(IF(WEEKDAY(G153,1)=$H$2,IF(P153=$G$3,$G$1,""),""),""),
IFERROR(INDEX($C$1:$H$2,1,MATCH(6,$C$2:$H$2,0)),"")
))</f>
        <v/>
      </c>
      <c r="Q154" s="6" t="str">
        <f>IF(H153="","",
IF(IFERROR(INDEX($C$1:$H$2,1,MATCH(7,$C$2:$H$2,0)),"")=$G$1,
IFERROR(IF(WEEKDAY(H153,1)=$H$2,IF(Q153=$G$3,$G$1,""),""),""),
IFERROR(INDEX($C$1:$H$2,1,MATCH(7,$C$2:$H$2,0)),"")
))</f>
        <v/>
      </c>
    </row>
    <row r="155" spans="1:17" ht="33.75" hidden="1" customHeight="1">
      <c r="A155" s="37"/>
      <c r="B155" s="1" t="str">
        <f>IFERROR(IF(B153+7&lt;DATE(L131,L132+1,1),B153+7,""),"")</f>
        <v/>
      </c>
      <c r="C155" s="1" t="str">
        <f>IFERROR(IF(C153+7&lt;DATE(L131,L132+1,1),C153+7,""),"")</f>
        <v/>
      </c>
      <c r="D155" s="1"/>
      <c r="E155" s="1"/>
      <c r="F155" s="1"/>
      <c r="G155" s="1"/>
      <c r="H155" s="1"/>
      <c r="I155" s="37"/>
      <c r="K155" s="7" t="str">
        <f>IFERROR(IF(MOD(DAY(B155),7)=0,QUOTIENT(DAY(B155),7),QUOTIENT(DAY(B155),7)+1),"")</f>
        <v/>
      </c>
      <c r="L155" s="7" t="str">
        <f>IFERROR(IF(MOD(DAY(C155),7)=0,QUOTIENT(DAY(C155),7),QUOTIENT(DAY(C155),7)+1),"")</f>
        <v/>
      </c>
      <c r="M155" s="7"/>
      <c r="N155" s="7"/>
      <c r="O155" s="7"/>
      <c r="P155" s="7"/>
      <c r="Q155" s="7"/>
    </row>
    <row r="156" spans="1:17" ht="33.75" hidden="1" customHeight="1" thickBot="1">
      <c r="A156" s="37"/>
      <c r="B156" s="41" t="str">
        <f t="shared" ref="B156:C156" si="55">K156</f>
        <v/>
      </c>
      <c r="C156" s="41" t="str">
        <f t="shared" si="55"/>
        <v/>
      </c>
      <c r="D156" s="41"/>
      <c r="E156" s="41"/>
      <c r="F156" s="41"/>
      <c r="G156" s="41"/>
      <c r="H156" s="41"/>
      <c r="I156" s="37"/>
      <c r="K156" s="6" t="str">
        <f>IF(B155="","",
IF(IFERROR(INDEX($C$1:$H$2,1,MATCH(1,$C$2:$H$2,0)), "")=$G$1,
    IFERROR( IF(WEEKDAY(B155,1)=$H$2, IF(K155=$G$3,$G$1,""),""),""),
  IFERROR(INDEX($C$1:$H$2,1,MATCH(1,$C$2:$H$2,0)),"")
))</f>
        <v/>
      </c>
      <c r="L156" s="6" t="str">
        <f>IF(C155="","",
IF(IFERROR(INDEX($C$1:$H$2,1,MATCH(2,$C$2:$H$2,0)),"")=$G$1,
IFERROR(IF(WEEKDAY(C155,1)=$H$2,IF(L155=$G$3,$G$1,""),""),""),
IFERROR(INDEX($C$1:$H$2,1,MATCH(2,$C$2:$H$2,0)),"")
))</f>
        <v/>
      </c>
      <c r="M156" s="6"/>
      <c r="N156" s="6"/>
      <c r="O156" s="6"/>
      <c r="P156" s="6"/>
      <c r="Q156" s="6"/>
    </row>
    <row r="157" spans="1:17" hidden="1">
      <c r="A157" s="37"/>
      <c r="B157" s="38"/>
      <c r="C157" s="38"/>
      <c r="D157" s="38"/>
      <c r="E157" s="38"/>
      <c r="F157" s="38"/>
      <c r="G157" s="38"/>
      <c r="H157" s="38"/>
      <c r="I157" s="37"/>
    </row>
    <row r="158" spans="1:17" hidden="1">
      <c r="A158" s="37"/>
      <c r="B158" s="37"/>
      <c r="C158" s="116" t="s">
        <v>71</v>
      </c>
      <c r="D158" s="117" t="s">
        <v>72</v>
      </c>
      <c r="E158" s="117"/>
      <c r="F158" s="117"/>
      <c r="G158" s="117"/>
      <c r="H158" s="117"/>
      <c r="I158" s="37"/>
    </row>
    <row r="159" spans="1:17" hidden="1">
      <c r="A159" s="37"/>
      <c r="B159" s="37"/>
      <c r="C159" s="116"/>
      <c r="D159" s="117"/>
      <c r="E159" s="117"/>
      <c r="F159" s="117"/>
      <c r="G159" s="117"/>
      <c r="H159" s="117"/>
      <c r="I159" s="37"/>
    </row>
    <row r="160" spans="1:17" hidden="1">
      <c r="A160" s="37"/>
      <c r="B160" s="37"/>
      <c r="C160" s="118" t="s">
        <v>73</v>
      </c>
      <c r="D160" s="117" t="s">
        <v>74</v>
      </c>
      <c r="E160" s="117"/>
      <c r="F160" s="117"/>
      <c r="G160" s="117"/>
      <c r="H160" s="117"/>
      <c r="I160" s="37"/>
    </row>
    <row r="161" spans="1:12" hidden="1">
      <c r="A161" s="37"/>
      <c r="B161" s="37"/>
      <c r="C161" s="118"/>
      <c r="D161" s="117"/>
      <c r="E161" s="117"/>
      <c r="F161" s="117"/>
      <c r="G161" s="117"/>
      <c r="H161" s="117"/>
      <c r="I161" s="37"/>
    </row>
    <row r="162" spans="1:12" hidden="1">
      <c r="A162" s="37"/>
      <c r="B162" s="37"/>
      <c r="C162" s="119" t="s">
        <v>75</v>
      </c>
      <c r="D162" s="120" t="s">
        <v>76</v>
      </c>
      <c r="E162" s="120"/>
      <c r="F162" s="120"/>
      <c r="G162" s="120"/>
      <c r="H162" s="120"/>
      <c r="I162" s="37"/>
    </row>
    <row r="163" spans="1:12" hidden="1">
      <c r="A163" s="37"/>
      <c r="B163" s="37"/>
      <c r="C163" s="119"/>
      <c r="D163" s="120"/>
      <c r="E163" s="120"/>
      <c r="F163" s="120"/>
      <c r="G163" s="120"/>
      <c r="H163" s="120"/>
      <c r="I163" s="37"/>
    </row>
    <row r="164" spans="1:12" hidden="1">
      <c r="A164" s="37"/>
      <c r="B164" s="37"/>
      <c r="C164" s="121" t="s">
        <v>77</v>
      </c>
      <c r="D164" s="117" t="s">
        <v>78</v>
      </c>
      <c r="E164" s="117"/>
      <c r="F164" s="117"/>
      <c r="G164" s="117"/>
      <c r="H164" s="117"/>
      <c r="I164" s="37"/>
    </row>
    <row r="165" spans="1:12" hidden="1">
      <c r="A165" s="37"/>
      <c r="B165" s="37"/>
      <c r="C165" s="121"/>
      <c r="D165" s="117"/>
      <c r="E165" s="117"/>
      <c r="F165" s="117"/>
      <c r="G165" s="117"/>
      <c r="H165" s="117"/>
      <c r="I165" s="37"/>
    </row>
    <row r="166" spans="1:12" hidden="1">
      <c r="A166" s="37"/>
      <c r="B166" s="37"/>
      <c r="C166" s="37"/>
      <c r="D166" s="37"/>
      <c r="E166" s="37"/>
      <c r="F166" s="37"/>
      <c r="G166" s="37"/>
      <c r="H166" s="37"/>
      <c r="I166" s="37"/>
    </row>
    <row r="167" spans="1:12" hidden="1">
      <c r="A167" s="37"/>
      <c r="B167" s="127"/>
      <c r="C167" s="128"/>
      <c r="D167" s="128"/>
      <c r="E167" s="128"/>
      <c r="F167" s="128"/>
      <c r="G167" s="128"/>
      <c r="H167" s="129"/>
      <c r="I167" s="37"/>
    </row>
    <row r="168" spans="1:12" ht="17.25" hidden="1">
      <c r="A168" s="37"/>
      <c r="B168" s="130" t="s">
        <v>79</v>
      </c>
      <c r="C168" s="131"/>
      <c r="D168" s="131"/>
      <c r="E168" s="131"/>
      <c r="F168" s="131"/>
      <c r="G168" s="131"/>
      <c r="H168" s="132"/>
      <c r="I168" s="37"/>
    </row>
    <row r="169" spans="1:12" ht="17.25" hidden="1">
      <c r="A169" s="37"/>
      <c r="B169" s="130" t="s">
        <v>80</v>
      </c>
      <c r="C169" s="131"/>
      <c r="D169" s="131"/>
      <c r="E169" s="131"/>
      <c r="F169" s="131"/>
      <c r="G169" s="131"/>
      <c r="H169" s="132"/>
      <c r="I169" s="37"/>
    </row>
    <row r="170" spans="1:12" ht="17.25" hidden="1">
      <c r="A170" s="37"/>
      <c r="B170" s="130" t="s">
        <v>81</v>
      </c>
      <c r="C170" s="131"/>
      <c r="D170" s="131"/>
      <c r="E170" s="131"/>
      <c r="F170" s="131"/>
      <c r="G170" s="131"/>
      <c r="H170" s="132"/>
      <c r="I170" s="37"/>
    </row>
    <row r="171" spans="1:12" hidden="1">
      <c r="A171" s="37"/>
      <c r="B171" s="124"/>
      <c r="C171" s="125"/>
      <c r="D171" s="125"/>
      <c r="E171" s="125"/>
      <c r="F171" s="125"/>
      <c r="G171" s="125"/>
      <c r="H171" s="126"/>
      <c r="I171" s="37"/>
    </row>
    <row r="172" spans="1:12" hidden="1">
      <c r="A172" s="37"/>
      <c r="B172" s="37"/>
      <c r="C172" s="37"/>
      <c r="D172" s="37"/>
      <c r="E172" s="37"/>
      <c r="F172" s="37"/>
      <c r="G172" s="37"/>
      <c r="H172" s="37"/>
      <c r="I172" s="37"/>
    </row>
    <row r="173" spans="1:12" hidden="1">
      <c r="A173" s="37"/>
      <c r="B173" s="133" t="s">
        <v>82</v>
      </c>
      <c r="C173" s="133"/>
      <c r="D173" s="133"/>
      <c r="E173" s="133"/>
      <c r="F173" s="133"/>
      <c r="G173" s="133"/>
      <c r="H173" s="133"/>
      <c r="I173" s="37"/>
      <c r="K173" s="44">
        <f>DATE(L131,L132+1,1)</f>
        <v>45870</v>
      </c>
      <c r="L173" s="33">
        <f>YEAR(K173)</f>
        <v>2025</v>
      </c>
    </row>
    <row r="174" spans="1:12" hidden="1">
      <c r="A174" s="37"/>
      <c r="B174" s="133"/>
      <c r="C174" s="133"/>
      <c r="D174" s="133"/>
      <c r="E174" s="133"/>
      <c r="F174" s="133"/>
      <c r="G174" s="133"/>
      <c r="H174" s="133"/>
      <c r="I174" s="37"/>
      <c r="L174" s="33">
        <f>MONTH(K173)</f>
        <v>8</v>
      </c>
    </row>
    <row r="175" spans="1:12" hidden="1">
      <c r="A175" s="37"/>
      <c r="B175" s="133"/>
      <c r="C175" s="133"/>
      <c r="D175" s="133"/>
      <c r="E175" s="133"/>
      <c r="F175" s="133"/>
      <c r="G175" s="133"/>
      <c r="H175" s="133"/>
      <c r="I175" s="37"/>
    </row>
    <row r="176" spans="1:12" ht="7.5" hidden="1" customHeight="1" thickBot="1">
      <c r="A176" s="37"/>
      <c r="B176" s="45"/>
      <c r="C176" s="45"/>
      <c r="D176" s="45"/>
      <c r="E176" s="45"/>
      <c r="F176" s="45"/>
      <c r="G176" s="45"/>
      <c r="H176" s="45"/>
      <c r="I176" s="37"/>
    </row>
    <row r="177" spans="1:17" ht="14.25" hidden="1" thickTop="1">
      <c r="A177" s="37"/>
      <c r="B177" s="38"/>
      <c r="C177" s="37"/>
      <c r="D177" s="37"/>
      <c r="E177" s="37"/>
      <c r="F177" s="37"/>
      <c r="G177" s="134" t="str">
        <f>$B$1</f>
        <v>地区２２</v>
      </c>
      <c r="H177" s="135"/>
      <c r="I177" s="37"/>
    </row>
    <row r="178" spans="1:17" ht="14.25" hidden="1" thickBot="1">
      <c r="A178" s="37"/>
      <c r="B178" s="37"/>
      <c r="C178" s="37"/>
      <c r="D178" s="37"/>
      <c r="E178" s="37"/>
      <c r="F178" s="37"/>
      <c r="G178" s="136"/>
      <c r="H178" s="137"/>
      <c r="I178" s="37"/>
    </row>
    <row r="179" spans="1:17" ht="13.5" hidden="1" customHeight="1" thickTop="1">
      <c r="A179" s="138">
        <f>K173</f>
        <v>45870</v>
      </c>
      <c r="B179" s="138"/>
      <c r="C179" s="139">
        <f>L173</f>
        <v>2025</v>
      </c>
      <c r="D179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179" s="141"/>
      <c r="F179" s="141"/>
      <c r="G179" s="141"/>
      <c r="H179" s="142"/>
      <c r="I179" s="37"/>
    </row>
    <row r="180" spans="1:17" ht="13.5" hidden="1" customHeight="1">
      <c r="A180" s="138"/>
      <c r="B180" s="138"/>
      <c r="C180" s="139"/>
      <c r="D180" s="143"/>
      <c r="E180" s="144"/>
      <c r="F180" s="144"/>
      <c r="G180" s="144"/>
      <c r="H180" s="145"/>
      <c r="I180" s="37"/>
    </row>
    <row r="181" spans="1:17" ht="13.5" hidden="1" customHeight="1">
      <c r="A181" s="37"/>
      <c r="B181" s="149" t="str">
        <f>DBCS(L174)</f>
        <v>８</v>
      </c>
      <c r="C181" s="150" t="s">
        <v>19</v>
      </c>
      <c r="D181" s="143"/>
      <c r="E181" s="144"/>
      <c r="F181" s="144"/>
      <c r="G181" s="144"/>
      <c r="H181" s="145"/>
      <c r="I181" s="37"/>
    </row>
    <row r="182" spans="1:17" ht="13.5" hidden="1" customHeight="1">
      <c r="A182" s="37"/>
      <c r="B182" s="149"/>
      <c r="C182" s="150"/>
      <c r="D182" s="143"/>
      <c r="E182" s="144"/>
      <c r="F182" s="144"/>
      <c r="G182" s="144"/>
      <c r="H182" s="145"/>
      <c r="I182" s="37"/>
    </row>
    <row r="183" spans="1:17" ht="13.5" hidden="1" customHeight="1">
      <c r="A183" s="37"/>
      <c r="B183" s="149"/>
      <c r="C183" s="150"/>
      <c r="D183" s="143"/>
      <c r="E183" s="144"/>
      <c r="F183" s="144"/>
      <c r="G183" s="144"/>
      <c r="H183" s="145"/>
      <c r="I183" s="37"/>
      <c r="L183" s="40"/>
    </row>
    <row r="184" spans="1:17" ht="13.5" hidden="1" customHeight="1" thickBot="1">
      <c r="A184" s="37"/>
      <c r="B184" s="149"/>
      <c r="C184" s="150"/>
      <c r="D184" s="146"/>
      <c r="E184" s="147"/>
      <c r="F184" s="147"/>
      <c r="G184" s="147"/>
      <c r="H184" s="148"/>
      <c r="I184" s="37"/>
    </row>
    <row r="185" spans="1:17" ht="15" hidden="1" thickTop="1" thickBot="1">
      <c r="A185" s="37"/>
      <c r="B185" s="37"/>
      <c r="C185" s="37"/>
      <c r="D185" s="37"/>
      <c r="E185" s="37"/>
      <c r="F185" s="37"/>
      <c r="G185" s="37"/>
      <c r="H185" s="37"/>
      <c r="I185" s="37"/>
    </row>
    <row r="186" spans="1:17" ht="67.5" hidden="1" customHeight="1" thickBot="1">
      <c r="A186" s="37"/>
      <c r="B186" s="35" t="s">
        <v>0</v>
      </c>
      <c r="C186" s="36" t="s">
        <v>1</v>
      </c>
      <c r="D186" s="36" t="s">
        <v>2</v>
      </c>
      <c r="E186" s="36" t="s">
        <v>3</v>
      </c>
      <c r="F186" s="36" t="s">
        <v>4</v>
      </c>
      <c r="G186" s="36" t="s">
        <v>5</v>
      </c>
      <c r="H186" s="36" t="s">
        <v>6</v>
      </c>
      <c r="I186" s="37"/>
      <c r="K186" s="5" t="s">
        <v>25</v>
      </c>
      <c r="L186" s="5" t="s">
        <v>1</v>
      </c>
      <c r="M186" s="5" t="s">
        <v>2</v>
      </c>
      <c r="N186" s="5" t="s">
        <v>3</v>
      </c>
      <c r="O186" s="5" t="s">
        <v>4</v>
      </c>
      <c r="P186" s="5" t="s">
        <v>5</v>
      </c>
      <c r="Q186" s="5" t="s">
        <v>6</v>
      </c>
    </row>
    <row r="187" spans="1:17" s="34" customFormat="1" ht="33.75" hidden="1" customHeight="1">
      <c r="A187" s="39"/>
      <c r="B187" s="1" t="str">
        <f>IF(A179-(WEEKDAY(A179)-1)&lt;K173,"",A179-(WEEKDAY(A179)-1))</f>
        <v/>
      </c>
      <c r="C187" s="1" t="str">
        <f>IF(A179-(WEEKDAY(A179)-2)&lt;K173,"",A179-(WEEKDAY(A179)-2))</f>
        <v/>
      </c>
      <c r="D187" s="1" t="str">
        <f>IF(A179-(WEEKDAY(A179)-3)&lt;K173,"",A179-(WEEKDAY(A179)-3))</f>
        <v/>
      </c>
      <c r="E187" s="1" t="str">
        <f>IF(A179-(WEEKDAY(A179)-4)&lt;K173,"",A179-(WEEKDAY(A179)-4))</f>
        <v/>
      </c>
      <c r="F187" s="1" t="str">
        <f>IF(A179-(WEEKDAY(A179)-5)&lt;K173,"",A179-(WEEKDAY(A179)-5))</f>
        <v/>
      </c>
      <c r="G187" s="1">
        <f>IF(A179-(WEEKDAY(A179)-6)&lt;K173,"",A179-(WEEKDAY(A179)-6))</f>
        <v>45870</v>
      </c>
      <c r="H187" s="1">
        <f>IF(A179-(WEEKDAY(A179)-7)&lt;K173,"",A179-(WEEKDAY(A179)-7))</f>
        <v>45871</v>
      </c>
      <c r="I187" s="39"/>
      <c r="J187" s="42"/>
      <c r="K187" s="7" t="str">
        <f>IFERROR(IF(MOD(DAY(B187),7)=0,QUOTIENT(DAY(B187),7),QUOTIENT(DAY(B187),7)+1),"")</f>
        <v/>
      </c>
      <c r="L187" s="7" t="str">
        <f t="shared" ref="L187:Q187" si="56">IFERROR(IF(MOD(DAY(C187),7)=0,QUOTIENT(DAY(C187),7),QUOTIENT(DAY(C187),7)+1),"")</f>
        <v/>
      </c>
      <c r="M187" s="7" t="str">
        <f t="shared" si="56"/>
        <v/>
      </c>
      <c r="N187" s="7" t="str">
        <f t="shared" si="56"/>
        <v/>
      </c>
      <c r="O187" s="7" t="str">
        <f t="shared" si="56"/>
        <v/>
      </c>
      <c r="P187" s="7">
        <f t="shared" si="56"/>
        <v>1</v>
      </c>
      <c r="Q187" s="7">
        <f t="shared" si="56"/>
        <v>1</v>
      </c>
    </row>
    <row r="188" spans="1:17" ht="33.75" hidden="1" customHeight="1" thickBot="1">
      <c r="A188" s="37"/>
      <c r="B188" s="41" t="str">
        <f>K188</f>
        <v/>
      </c>
      <c r="C188" s="41" t="str">
        <f t="shared" ref="C188:H188" si="57">L188</f>
        <v/>
      </c>
      <c r="D188" s="41" t="str">
        <f t="shared" si="57"/>
        <v/>
      </c>
      <c r="E188" s="41" t="str">
        <f t="shared" si="57"/>
        <v/>
      </c>
      <c r="F188" s="41" t="str">
        <f t="shared" si="57"/>
        <v/>
      </c>
      <c r="G188" s="41" t="str">
        <f t="shared" si="57"/>
        <v/>
      </c>
      <c r="H188" s="41" t="str">
        <f t="shared" si="57"/>
        <v>燃</v>
      </c>
      <c r="I188" s="37"/>
      <c r="J188" s="43"/>
      <c r="K188" s="6" t="str">
        <f>IF(B187="","",
IF(IFERROR(INDEX($C$1:$H$2,1,MATCH(1,$C$2:$H$2,0)), "")=$G$1,
    IFERROR( IF(WEEKDAY(B187,1)=$H$2, IF(K187=$G$3,$G$1,""),""),""),
  IFERROR(INDEX($C$1:$H$2,1,MATCH(1,$C$2:$H$2,0)),"")
))</f>
        <v/>
      </c>
      <c r="L188" s="6" t="str">
        <f>IF(C187="","",
IF(IFERROR(INDEX($C$1:$H$2,1,MATCH(2,$C$2:$H$2,0)),"")=$G$1,
IFERROR(IF(WEEKDAY(C187,1)=$H$2,IF(L187=$G$3,$G$1,""),""),""),
IFERROR(INDEX($C$1:$H$2,1,MATCH(2,$C$2:$H$2,0)),"")
))</f>
        <v/>
      </c>
      <c r="M188" s="6" t="str">
        <f>IF(D187="","",
IF(IFERROR(INDEX($C$1:$H$2,1,MATCH(3,$C$2:$H$2,0)),"")=$G$1,
IFERROR(IF(WEEKDAY(D187,1)=$H$2,IF(M187=$G$3,$G$1,""),""),""),
IFERROR(INDEX($C$1:$H$2,1,MATCH(3,$C$2:$H$2,0)),"")
))</f>
        <v/>
      </c>
      <c r="N188" s="6" t="str">
        <f>IF(E187="","",
IF(IFERROR(INDEX($C$1:$H$2,1,MATCH(4,$C$2:$H$2,0)),"")=$G$1,
IFERROR(IF(WEEKDAY(E187,1)=$H$2,IF(N187=$G$3,$G$1,""),""),""),
IFERROR(INDEX($C$1:$H$2,1,MATCH(4,$C$2:$H$2,0)),"")
))</f>
        <v/>
      </c>
      <c r="O188" s="6" t="str">
        <f>IF(F187="","",
IF(IFERROR(INDEX($C$1:$H$2,1,MATCH(5,$C$2:$H$2,0)),"")=$G$1,
IFERROR(IF(WEEKDAY(F187,1)=$H$2,IF(O187=$G$3,$G$1,""),""),""),
IFERROR(INDEX($C$1:$H$2,1,MATCH(5,$C$2:$H$2,0)),"")
))</f>
        <v/>
      </c>
      <c r="P188" s="6" t="str">
        <f>IF(G187="","",
IF(IFERROR(INDEX($C$1:$H$2,1,MATCH(6,$C$2:$H$2,0)),"")=$G$1,
IFERROR(IF(WEEKDAY(G187,1)=$H$2,IF(P187=$G$3,$G$1,""),""),""),
IFERROR(INDEX($C$1:$H$2,1,MATCH(6,$C$2:$H$2,0)),"")
))</f>
        <v/>
      </c>
      <c r="Q188" s="6" t="str">
        <f>IF(H187="","",
IF(IFERROR(INDEX($C$1:$H$2,1,MATCH(7,$C$2:$H$2,0)),"")=$G$1,
IFERROR(IF(WEEKDAY(H187,1)=$H$2,IF(Q187=$G$3,$G$1,""),""),""),
IFERROR(INDEX($C$1:$H$2,1,MATCH(7,$C$2:$H$2,0)),"")
))</f>
        <v>燃</v>
      </c>
    </row>
    <row r="189" spans="1:17" ht="33.75" hidden="1" customHeight="1">
      <c r="A189" s="37"/>
      <c r="B189" s="1">
        <f>H187+1</f>
        <v>45872</v>
      </c>
      <c r="C189" s="1">
        <f>B189+1</f>
        <v>45873</v>
      </c>
      <c r="D189" s="1">
        <f t="shared" ref="D189:H189" si="58">C189+1</f>
        <v>45874</v>
      </c>
      <c r="E189" s="1">
        <f t="shared" si="58"/>
        <v>45875</v>
      </c>
      <c r="F189" s="1">
        <f t="shared" si="58"/>
        <v>45876</v>
      </c>
      <c r="G189" s="1">
        <f t="shared" si="58"/>
        <v>45877</v>
      </c>
      <c r="H189" s="1">
        <f t="shared" si="58"/>
        <v>45878</v>
      </c>
      <c r="I189" s="37"/>
      <c r="J189" s="43"/>
      <c r="K189" s="7">
        <f t="shared" ref="K189:Q189" si="59">IFERROR(IF(MOD(DAY(B189),7)=0,QUOTIENT(DAY(B189),7),QUOTIENT(DAY(B189),7)+1),"")</f>
        <v>1</v>
      </c>
      <c r="L189" s="7">
        <f t="shared" si="59"/>
        <v>1</v>
      </c>
      <c r="M189" s="7">
        <f t="shared" si="59"/>
        <v>1</v>
      </c>
      <c r="N189" s="7">
        <f t="shared" si="59"/>
        <v>1</v>
      </c>
      <c r="O189" s="7">
        <f t="shared" si="59"/>
        <v>1</v>
      </c>
      <c r="P189" s="7">
        <f t="shared" si="59"/>
        <v>2</v>
      </c>
      <c r="Q189" s="7">
        <f t="shared" si="59"/>
        <v>2</v>
      </c>
    </row>
    <row r="190" spans="1:17" ht="33.75" hidden="1" customHeight="1" thickBot="1">
      <c r="A190" s="37"/>
      <c r="B190" s="41" t="str">
        <f t="shared" ref="B190:H190" si="60">K190</f>
        <v/>
      </c>
      <c r="C190" s="41" t="str">
        <f t="shared" si="60"/>
        <v>紙・衣</v>
      </c>
      <c r="D190" s="41" t="str">
        <f t="shared" si="60"/>
        <v/>
      </c>
      <c r="E190" s="41" t="str">
        <f t="shared" si="60"/>
        <v>燃</v>
      </c>
      <c r="F190" s="41" t="str">
        <f t="shared" si="60"/>
        <v>び</v>
      </c>
      <c r="G190" s="41" t="str">
        <f t="shared" si="60"/>
        <v/>
      </c>
      <c r="H190" s="41" t="str">
        <f t="shared" si="60"/>
        <v>燃</v>
      </c>
      <c r="I190" s="37"/>
      <c r="J190" s="43"/>
      <c r="K190" s="6" t="str">
        <f>IF(B189="","",
IF(IFERROR(INDEX($C$1:$H$2,1,MATCH(1,$C$2:$H$2,0)), "")=$G$1,
    IFERROR( IF(WEEKDAY(B189,1)=$H$2, IF(K189=$G$3,$G$1,""),""),""),
  IFERROR(INDEX($C$1:$H$2,1,MATCH(1,$C$2:$H$2,0)),"")
))</f>
        <v/>
      </c>
      <c r="L190" s="6" t="str">
        <f>IF(C189="","",
IF(IFERROR(INDEX($C$1:$H$2,1,MATCH(2,$C$2:$H$2,0)),"")=$G$1,
IFERROR(IF(WEEKDAY(C189,1)=$H$2,IF(L189=$G$3,$G$1,""),""),""),
IFERROR(INDEX($C$1:$H$2,1,MATCH(2,$C$2:$H$2,0)),"")
))</f>
        <v>紙・衣</v>
      </c>
      <c r="M190" s="6" t="str">
        <f>IF(D189="","",
IF(IFERROR(INDEX($C$1:$H$2,1,MATCH(3,$C$2:$H$2,0)),"")=$G$1,
IFERROR(IF(WEEKDAY(D189,1)=$H$2,IF(M189=$G$3,$G$1,""),""),""),
IFERROR(INDEX($C$1:$H$2,1,MATCH(3,$C$2:$H$2,0)),"")
))</f>
        <v/>
      </c>
      <c r="N190" s="6" t="str">
        <f>IF(E189="","",
IF(IFERROR(INDEX($C$1:$H$2,1,MATCH(4,$C$2:$H$2,0)),"")=$G$1,
IFERROR(IF(WEEKDAY(E189,1)=$H$2,IF(N189=$G$3,$G$1,""),""),""),
IFERROR(INDEX($C$1:$H$2,1,MATCH(4,$C$2:$H$2,0)),"")
))</f>
        <v>燃</v>
      </c>
      <c r="O190" s="6" t="str">
        <f>IF(F189="","",
IF(IFERROR(INDEX($C$1:$H$2,1,MATCH(5,$C$2:$H$2,0)),"")=$G$1,
IFERROR(IF(WEEKDAY(F189,1)=$H$2,IF(O189=$G$3,$G$1,""),""),""),
IFERROR(INDEX($C$1:$H$2,1,MATCH(5,$C$2:$H$2,0)),"")
))</f>
        <v>び</v>
      </c>
      <c r="P190" s="6" t="str">
        <f>IF(G189="","",
IF(IFERROR(INDEX($C$1:$H$2,1,MATCH(6,$C$2:$H$2,0)),"")=$G$1,
IFERROR(IF(WEEKDAY(G189,1)=$H$2,IF(P189=$G$3,$G$1,""),""),""),
IFERROR(INDEX($C$1:$H$2,1,MATCH(6,$C$2:$H$2,0)),"")
))</f>
        <v/>
      </c>
      <c r="Q190" s="6" t="str">
        <f>IF(H189="","",
IF(IFERROR(INDEX($C$1:$H$2,1,MATCH(7,$C$2:$H$2,0)),"")=$G$1,
IFERROR(IF(WEEKDAY(H189,1)=$H$2,IF(Q189=$G$3,$G$1,""),""),""),
IFERROR(INDEX($C$1:$H$2,1,MATCH(7,$C$2:$H$2,0)),"")
))</f>
        <v>燃</v>
      </c>
    </row>
    <row r="191" spans="1:17" ht="33.75" hidden="1" customHeight="1">
      <c r="A191" s="37"/>
      <c r="B191" s="1">
        <f>B189+7</f>
        <v>45879</v>
      </c>
      <c r="C191" s="1">
        <f t="shared" ref="C191:H191" si="61">C189+7</f>
        <v>45880</v>
      </c>
      <c r="D191" s="1">
        <f t="shared" si="61"/>
        <v>45881</v>
      </c>
      <c r="E191" s="1">
        <f t="shared" si="61"/>
        <v>45882</v>
      </c>
      <c r="F191" s="1">
        <f t="shared" si="61"/>
        <v>45883</v>
      </c>
      <c r="G191" s="1">
        <f t="shared" si="61"/>
        <v>45884</v>
      </c>
      <c r="H191" s="1">
        <f t="shared" si="61"/>
        <v>45885</v>
      </c>
      <c r="I191" s="37"/>
      <c r="K191" s="7">
        <f t="shared" ref="K191:Q191" si="62">IFERROR(IF(MOD(DAY(B191),7)=0,QUOTIENT(DAY(B191),7),QUOTIENT(DAY(B191),7)+1),"")</f>
        <v>2</v>
      </c>
      <c r="L191" s="7">
        <f t="shared" si="62"/>
        <v>2</v>
      </c>
      <c r="M191" s="7">
        <f t="shared" si="62"/>
        <v>2</v>
      </c>
      <c r="N191" s="7">
        <f t="shared" si="62"/>
        <v>2</v>
      </c>
      <c r="O191" s="7">
        <f t="shared" si="62"/>
        <v>2</v>
      </c>
      <c r="P191" s="7">
        <f t="shared" si="62"/>
        <v>3</v>
      </c>
      <c r="Q191" s="7">
        <f t="shared" si="62"/>
        <v>3</v>
      </c>
    </row>
    <row r="192" spans="1:17" ht="33.75" hidden="1" customHeight="1" thickBot="1">
      <c r="A192" s="37"/>
      <c r="B192" s="41" t="str">
        <f t="shared" ref="B192:H192" si="63">K192</f>
        <v/>
      </c>
      <c r="C192" s="41" t="str">
        <f t="shared" si="63"/>
        <v>紙・衣</v>
      </c>
      <c r="D192" s="41" t="str">
        <f t="shared" si="63"/>
        <v>小・危</v>
      </c>
      <c r="E192" s="41" t="str">
        <f t="shared" si="63"/>
        <v>燃</v>
      </c>
      <c r="F192" s="41" t="str">
        <f t="shared" si="63"/>
        <v>び</v>
      </c>
      <c r="G192" s="41" t="str">
        <f t="shared" si="63"/>
        <v/>
      </c>
      <c r="H192" s="41" t="str">
        <f t="shared" si="63"/>
        <v>燃</v>
      </c>
      <c r="I192" s="37"/>
      <c r="K192" s="6" t="str">
        <f>IF(B191="","",
IF(IFERROR(INDEX($C$1:$H$2,1,MATCH(1,$C$2:$H$2,0)), "")=$G$1,
    IFERROR( IF(WEEKDAY(B191,1)=$H$2, IF(K191=$G$3,$G$1,""),""),""),
  IFERROR(INDEX($C$1:$H$2,1,MATCH(1,$C$2:$H$2,0)),"")
))</f>
        <v/>
      </c>
      <c r="L192" s="6" t="str">
        <f>IF(C191="","",
IF(IFERROR(INDEX($C$1:$H$2,1,MATCH(2,$C$2:$H$2,0)),"")=$G$1,
IFERROR(IF(WEEKDAY(C191,1)=$H$2,IF(L191=$G$3,$G$1,""),""),""),
IFERROR(INDEX($C$1:$H$2,1,MATCH(2,$C$2:$H$2,0)),"")
))</f>
        <v>紙・衣</v>
      </c>
      <c r="M192" s="6" t="str">
        <f>IF(D191="","",
IF(IFERROR(INDEX($C$1:$H$2,1,MATCH(3,$C$2:$H$2,0)),"")=$G$1,
IFERROR(IF(WEEKDAY(D191,1)=$H$2,IF(M191=$G$3,$G$1,""),""),""),
IFERROR(INDEX($C$1:$H$2,1,MATCH(3,$C$2:$H$2,0)),"")
))</f>
        <v>小・危</v>
      </c>
      <c r="N192" s="6" t="str">
        <f>IF(E191="","",
IF(IFERROR(INDEX($C$1:$H$2,1,MATCH(4,$C$2:$H$2,0)),"")=$G$1,
IFERROR(IF(WEEKDAY(E191,1)=$H$2,IF(N191=$G$3,$G$1,""),""),""),
IFERROR(INDEX($C$1:$H$2,1,MATCH(4,$C$2:$H$2,0)),"")
))</f>
        <v>燃</v>
      </c>
      <c r="O192" s="6" t="str">
        <f>IF(F191="","",
IF(IFERROR(INDEX($C$1:$H$2,1,MATCH(5,$C$2:$H$2,0)),"")=$G$1,
IFERROR(IF(WEEKDAY(F191,1)=$H$2,IF(O191=$G$3,$G$1,""),""),""),
IFERROR(INDEX($C$1:$H$2,1,MATCH(5,$C$2:$H$2,0)),"")
))</f>
        <v>び</v>
      </c>
      <c r="P192" s="6" t="str">
        <f>IF(G191="","",
IF(IFERROR(INDEX($C$1:$H$2,1,MATCH(6,$C$2:$H$2,0)),"")=$G$1,
IFERROR(IF(WEEKDAY(G191,1)=$H$2,IF(P191=$G$3,$G$1,""),""),""),
IFERROR(INDEX($C$1:$H$2,1,MATCH(6,$C$2:$H$2,0)),"")
))</f>
        <v/>
      </c>
      <c r="Q192" s="6" t="str">
        <f>IF(H191="","",
IF(IFERROR(INDEX($C$1:$H$2,1,MATCH(7,$C$2:$H$2,0)),"")=$G$1,
IFERROR(IF(WEEKDAY(H191,1)=$H$2,IF(Q191=$G$3,$G$1,""),""),""),
IFERROR(INDEX($C$1:$H$2,1,MATCH(7,$C$2:$H$2,0)),"")
))</f>
        <v>燃</v>
      </c>
    </row>
    <row r="193" spans="1:17" ht="33.75" hidden="1" customHeight="1">
      <c r="A193" s="37"/>
      <c r="B193" s="1">
        <f>B191+7</f>
        <v>45886</v>
      </c>
      <c r="C193" s="1">
        <f t="shared" ref="C193:H193" si="64">C191+7</f>
        <v>45887</v>
      </c>
      <c r="D193" s="1">
        <f t="shared" si="64"/>
        <v>45888</v>
      </c>
      <c r="E193" s="1">
        <f t="shared" si="64"/>
        <v>45889</v>
      </c>
      <c r="F193" s="1">
        <f t="shared" si="64"/>
        <v>45890</v>
      </c>
      <c r="G193" s="1">
        <f t="shared" si="64"/>
        <v>45891</v>
      </c>
      <c r="H193" s="1">
        <f t="shared" si="64"/>
        <v>45892</v>
      </c>
      <c r="I193" s="37"/>
      <c r="K193" s="7">
        <f t="shared" ref="K193:Q193" si="65">IFERROR(IF(MOD(DAY(B193),7)=0,QUOTIENT(DAY(B193),7),QUOTIENT(DAY(B193),7)+1),"")</f>
        <v>3</v>
      </c>
      <c r="L193" s="7">
        <f t="shared" si="65"/>
        <v>3</v>
      </c>
      <c r="M193" s="7">
        <f t="shared" si="65"/>
        <v>3</v>
      </c>
      <c r="N193" s="7">
        <f t="shared" si="65"/>
        <v>3</v>
      </c>
      <c r="O193" s="7">
        <f t="shared" si="65"/>
        <v>3</v>
      </c>
      <c r="P193" s="7">
        <f t="shared" si="65"/>
        <v>4</v>
      </c>
      <c r="Q193" s="7">
        <f t="shared" si="65"/>
        <v>4</v>
      </c>
    </row>
    <row r="194" spans="1:17" ht="33.75" hidden="1" customHeight="1" thickBot="1">
      <c r="A194" s="37"/>
      <c r="B194" s="41" t="str">
        <f t="shared" ref="B194:H194" si="66">K194</f>
        <v/>
      </c>
      <c r="C194" s="41" t="str">
        <f t="shared" si="66"/>
        <v>紙・衣</v>
      </c>
      <c r="D194" s="41" t="str">
        <f t="shared" si="66"/>
        <v/>
      </c>
      <c r="E194" s="41" t="str">
        <f t="shared" si="66"/>
        <v>燃</v>
      </c>
      <c r="F194" s="41" t="str">
        <f t="shared" si="66"/>
        <v>び</v>
      </c>
      <c r="G194" s="41" t="str">
        <f t="shared" si="66"/>
        <v/>
      </c>
      <c r="H194" s="41" t="str">
        <f t="shared" si="66"/>
        <v>燃</v>
      </c>
      <c r="I194" s="37"/>
      <c r="K194" s="6" t="str">
        <f>IF(B193="","",
IF(IFERROR(INDEX($C$1:$H$2,1,MATCH(1,$C$2:$H$2,0)), "")=$G$1,
    IFERROR( IF(WEEKDAY(B193,1)=$H$2, IF(K193=$G$3,$G$1,""),""),""),
  IFERROR(INDEX($C$1:$H$2,1,MATCH(1,$C$2:$H$2,0)),"")
))</f>
        <v/>
      </c>
      <c r="L194" s="6" t="str">
        <f>IF(C193="","",
IF(IFERROR(INDEX($C$1:$H$2,1,MATCH(2,$C$2:$H$2,0)),"")=$G$1,
IFERROR(IF(WEEKDAY(C193,1)=$H$2,IF(L193=$G$3,$G$1,""),""),""),
IFERROR(INDEX($C$1:$H$2,1,MATCH(2,$C$2:$H$2,0)),"")
))</f>
        <v>紙・衣</v>
      </c>
      <c r="M194" s="6" t="str">
        <f>IF(D193="","",
IF(IFERROR(INDEX($C$1:$H$2,1,MATCH(3,$C$2:$H$2,0)),"")=$G$1,
IFERROR(IF(WEEKDAY(D193,1)=$H$2,IF(M193=$G$3,$G$1,""),""),""),
IFERROR(INDEX($C$1:$H$2,1,MATCH(3,$C$2:$H$2,0)),"")
))</f>
        <v/>
      </c>
      <c r="N194" s="6" t="str">
        <f>IF(E193="","",
IF(IFERROR(INDEX($C$1:$H$2,1,MATCH(4,$C$2:$H$2,0)),"")=$G$1,
IFERROR(IF(WEEKDAY(E193,1)=$H$2,IF(N193=$G$3,$G$1,""),""),""),
IFERROR(INDEX($C$1:$H$2,1,MATCH(4,$C$2:$H$2,0)),"")
))</f>
        <v>燃</v>
      </c>
      <c r="O194" s="6" t="str">
        <f>IF(F193="","",
IF(IFERROR(INDEX($C$1:$H$2,1,MATCH(5,$C$2:$H$2,0)),"")=$G$1,
IFERROR(IF(WEEKDAY(F193,1)=$H$2,IF(O193=$G$3,$G$1,""),""),""),
IFERROR(INDEX($C$1:$H$2,1,MATCH(5,$C$2:$H$2,0)),"")
))</f>
        <v>び</v>
      </c>
      <c r="P194" s="6" t="str">
        <f>IF(G193="","",
IF(IFERROR(INDEX($C$1:$H$2,1,MATCH(6,$C$2:$H$2,0)),"")=$G$1,
IFERROR(IF(WEEKDAY(G193,1)=$H$2,IF(P193=$G$3,$G$1,""),""),""),
IFERROR(INDEX($C$1:$H$2,1,MATCH(6,$C$2:$H$2,0)),"")
))</f>
        <v/>
      </c>
      <c r="Q194" s="6" t="str">
        <f>IF(H193="","",
IF(IFERROR(INDEX($C$1:$H$2,1,MATCH(7,$C$2:$H$2,0)),"")=$G$1,
IFERROR(IF(WEEKDAY(H193,1)=$H$2,IF(Q193=$G$3,$G$1,""),""),""),
IFERROR(INDEX($C$1:$H$2,1,MATCH(7,$C$2:$H$2,0)),"")
))</f>
        <v>燃</v>
      </c>
    </row>
    <row r="195" spans="1:17" ht="33.75" hidden="1" customHeight="1">
      <c r="A195" s="37"/>
      <c r="B195" s="1">
        <f>IFERROR(IF(B193+7&lt;DATE(L173,L174+1,1),B193+7,""),"")</f>
        <v>45893</v>
      </c>
      <c r="C195" s="1">
        <f>IFERROR(IF(C193+7&lt;DATE(L173,L174+1,1),C193+7,""),"")</f>
        <v>45894</v>
      </c>
      <c r="D195" s="1">
        <f>IFERROR(IF(D193+7&lt;DATE(L173,L174+1,1),D193+7,""),"")</f>
        <v>45895</v>
      </c>
      <c r="E195" s="1">
        <f>IFERROR(IF(E193+7&lt;DATE(L173,L174+1,1),E193+7,""),"")</f>
        <v>45896</v>
      </c>
      <c r="F195" s="1">
        <f>IFERROR(IF(F193+7&lt;DATE(L173,L174+1,1),F193+7,""),"")</f>
        <v>45897</v>
      </c>
      <c r="G195" s="1">
        <f>IFERROR(IF(G193+7&lt;DATE(L173,L174+1,1),G193+7,""),"")</f>
        <v>45898</v>
      </c>
      <c r="H195" s="1">
        <f>IFERROR(IF(H193+7&lt;DATE(L173,L174+1,1),H193+7,""),"")</f>
        <v>45899</v>
      </c>
      <c r="I195" s="37"/>
      <c r="K195" s="7">
        <f>IFERROR(IF(MOD(DAY(B195),7)=0,QUOTIENT(DAY(B195),7),QUOTIENT(DAY(B195),7)+1),"")</f>
        <v>4</v>
      </c>
      <c r="L195" s="7">
        <f>IFERROR(IF(MOD(DAY(C195),7)=0,QUOTIENT(DAY(C195),7),QUOTIENT(DAY(C195),7)+1),"")</f>
        <v>4</v>
      </c>
      <c r="M195" s="7">
        <f t="shared" ref="M195:Q195" si="67">IFERROR(IF(MOD(DAY(D195),7)=0,QUOTIENT(DAY(D195),7),QUOTIENT(DAY(D195),7)+1),"")</f>
        <v>4</v>
      </c>
      <c r="N195" s="7">
        <f t="shared" si="67"/>
        <v>4</v>
      </c>
      <c r="O195" s="7">
        <f t="shared" si="67"/>
        <v>4</v>
      </c>
      <c r="P195" s="7">
        <f t="shared" si="67"/>
        <v>5</v>
      </c>
      <c r="Q195" s="7">
        <f t="shared" si="67"/>
        <v>5</v>
      </c>
    </row>
    <row r="196" spans="1:17" ht="33.75" hidden="1" customHeight="1" thickBot="1">
      <c r="A196" s="37"/>
      <c r="B196" s="41" t="str">
        <f t="shared" ref="B196:H196" si="68">K196</f>
        <v/>
      </c>
      <c r="C196" s="41" t="str">
        <f t="shared" si="68"/>
        <v>紙・衣</v>
      </c>
      <c r="D196" s="41" t="str">
        <f t="shared" si="68"/>
        <v/>
      </c>
      <c r="E196" s="41" t="str">
        <f t="shared" si="68"/>
        <v>燃</v>
      </c>
      <c r="F196" s="41" t="str">
        <f t="shared" si="68"/>
        <v>び</v>
      </c>
      <c r="G196" s="41" t="str">
        <f t="shared" si="68"/>
        <v/>
      </c>
      <c r="H196" s="41" t="str">
        <f t="shared" si="68"/>
        <v>燃</v>
      </c>
      <c r="I196" s="37"/>
      <c r="K196" s="6" t="str">
        <f>IF(B195="","",
IF(IFERROR(INDEX($C$1:$H$2,1,MATCH(1,$C$2:$H$2,0)), "")=$G$1,
    IFERROR( IF(WEEKDAY(B195,1)=$H$2, IF(K195=$G$3,$G$1,""),""),""),
  IFERROR(INDEX($C$1:$H$2,1,MATCH(1,$C$2:$H$2,0)),"")
))</f>
        <v/>
      </c>
      <c r="L196" s="6" t="str">
        <f>IF(C195="","",
IF(IFERROR(INDEX($C$1:$H$2,1,MATCH(2,$C$2:$H$2,0)),"")=$G$1,
IFERROR(IF(WEEKDAY(C195,1)=$H$2,IF(L195=$G$3,$G$1,""),""),""),
IFERROR(INDEX($C$1:$H$2,1,MATCH(2,$C$2:$H$2,0)),"")
))</f>
        <v>紙・衣</v>
      </c>
      <c r="M196" s="6" t="str">
        <f>IF(D195="","",
IF(IFERROR(INDEX($C$1:$H$2,1,MATCH(3,$C$2:$H$2,0)),"")=$G$1,
IFERROR(IF(WEEKDAY(D195,1)=$H$2,IF(M195=$G$3,$G$1,""),""),""),
IFERROR(INDEX($C$1:$H$2,1,MATCH(3,$C$2:$H$2,0)),"")
))</f>
        <v/>
      </c>
      <c r="N196" s="6" t="str">
        <f>IF(E195="","",
IF(IFERROR(INDEX($C$1:$H$2,1,MATCH(4,$C$2:$H$2,0)),"")=$G$1,
IFERROR(IF(WEEKDAY(E195,1)=$H$2,IF(N195=$G$3,$G$1,""),""),""),
IFERROR(INDEX($C$1:$H$2,1,MATCH(4,$C$2:$H$2,0)),"")
))</f>
        <v>燃</v>
      </c>
      <c r="O196" s="6" t="str">
        <f>IF(F195="","",
IF(IFERROR(INDEX($C$1:$H$2,1,MATCH(5,$C$2:$H$2,0)),"")=$G$1,
IFERROR(IF(WEEKDAY(F195,1)=$H$2,IF(O195=$G$3,$G$1,""),""),""),
IFERROR(INDEX($C$1:$H$2,1,MATCH(5,$C$2:$H$2,0)),"")
))</f>
        <v>び</v>
      </c>
      <c r="P196" s="6" t="str">
        <f>IF(G195="","",
IF(IFERROR(INDEX($C$1:$H$2,1,MATCH(6,$C$2:$H$2,0)),"")=$G$1,
IFERROR(IF(WEEKDAY(G195,1)=$H$2,IF(P195=$G$3,$G$1,""),""),""),
IFERROR(INDEX($C$1:$H$2,1,MATCH(6,$C$2:$H$2,0)),"")
))</f>
        <v/>
      </c>
      <c r="Q196" s="6" t="str">
        <f>IF(H195="","",
IF(IFERROR(INDEX($C$1:$H$2,1,MATCH(7,$C$2:$H$2,0)),"")=$G$1,
IFERROR(IF(WEEKDAY(H195,1)=$H$2,IF(Q195=$G$3,$G$1,""),""),""),
IFERROR(INDEX($C$1:$H$2,1,MATCH(7,$C$2:$H$2,0)),"")
))</f>
        <v>燃</v>
      </c>
    </row>
    <row r="197" spans="1:17" ht="33.75" hidden="1" customHeight="1">
      <c r="A197" s="37"/>
      <c r="B197" s="1">
        <f>IFERROR(IF(B195+7&lt;DATE(L173,L174+1,1),B195+7,""),"")</f>
        <v>45900</v>
      </c>
      <c r="C197" s="1" t="str">
        <f>IFERROR(IF(C195+7&lt;DATE(L173,L174+1,1),C195+7,""),"")</f>
        <v/>
      </c>
      <c r="D197" s="1"/>
      <c r="E197" s="1"/>
      <c r="F197" s="1"/>
      <c r="G197" s="1"/>
      <c r="H197" s="1"/>
      <c r="I197" s="37"/>
      <c r="K197" s="7">
        <f>IFERROR(IF(MOD(DAY(B197),7)=0,QUOTIENT(DAY(B197),7),QUOTIENT(DAY(B197),7)+1),"")</f>
        <v>5</v>
      </c>
      <c r="L197" s="7" t="str">
        <f>IFERROR(IF(MOD(DAY(C197),7)=0,QUOTIENT(DAY(C197),7),QUOTIENT(DAY(C197),7)+1),"")</f>
        <v/>
      </c>
      <c r="M197" s="7"/>
      <c r="N197" s="7"/>
      <c r="O197" s="7"/>
      <c r="P197" s="7"/>
      <c r="Q197" s="7"/>
    </row>
    <row r="198" spans="1:17" ht="33.75" hidden="1" customHeight="1" thickBot="1">
      <c r="A198" s="37"/>
      <c r="B198" s="41" t="str">
        <f t="shared" ref="B198:C198" si="69">K198</f>
        <v/>
      </c>
      <c r="C198" s="41" t="str">
        <f t="shared" si="69"/>
        <v/>
      </c>
      <c r="D198" s="41"/>
      <c r="E198" s="41"/>
      <c r="F198" s="41"/>
      <c r="G198" s="41"/>
      <c r="H198" s="41"/>
      <c r="I198" s="37"/>
      <c r="K198" s="6" t="str">
        <f>IF(B197="","",
IF(IFERROR(INDEX($C$1:$H$2,1,MATCH(1,$C$2:$H$2,0)), "")=$G$1,
    IFERROR( IF(WEEKDAY(B197,1)=$H$2, IF(K197=$G$3,$G$1,""),""),""),
  IFERROR(INDEX($C$1:$H$2,1,MATCH(1,$C$2:$H$2,0)),"")
))</f>
        <v/>
      </c>
      <c r="L198" s="6" t="str">
        <f>IF(C197="","",
IF(IFERROR(INDEX($C$1:$H$2,1,MATCH(2,$C$2:$H$2,0)),"")=$G$1,
IFERROR(IF(WEEKDAY(C197,1)=$H$2,IF(L197=$G$3,$G$1,""),""),""),
IFERROR(INDEX($C$1:$H$2,1,MATCH(2,$C$2:$H$2,0)),"")
))</f>
        <v/>
      </c>
      <c r="M198" s="6"/>
      <c r="N198" s="6"/>
      <c r="O198" s="6"/>
      <c r="P198" s="6"/>
      <c r="Q198" s="6"/>
    </row>
    <row r="199" spans="1:17" hidden="1">
      <c r="A199" s="37"/>
      <c r="B199" s="38"/>
      <c r="C199" s="38"/>
      <c r="D199" s="38"/>
      <c r="E199" s="38"/>
      <c r="F199" s="38"/>
      <c r="G199" s="38"/>
      <c r="H199" s="38"/>
      <c r="I199" s="37"/>
    </row>
    <row r="200" spans="1:17" hidden="1">
      <c r="A200" s="37"/>
      <c r="B200" s="37"/>
      <c r="C200" s="116" t="s">
        <v>71</v>
      </c>
      <c r="D200" s="117" t="s">
        <v>72</v>
      </c>
      <c r="E200" s="117"/>
      <c r="F200" s="117"/>
      <c r="G200" s="117"/>
      <c r="H200" s="117"/>
      <c r="I200" s="37"/>
    </row>
    <row r="201" spans="1:17" hidden="1">
      <c r="A201" s="37"/>
      <c r="B201" s="37"/>
      <c r="C201" s="116"/>
      <c r="D201" s="117"/>
      <c r="E201" s="117"/>
      <c r="F201" s="117"/>
      <c r="G201" s="117"/>
      <c r="H201" s="117"/>
      <c r="I201" s="37"/>
    </row>
    <row r="202" spans="1:17" hidden="1">
      <c r="A202" s="37"/>
      <c r="B202" s="37"/>
      <c r="C202" s="118" t="s">
        <v>73</v>
      </c>
      <c r="D202" s="117" t="s">
        <v>74</v>
      </c>
      <c r="E202" s="117"/>
      <c r="F202" s="117"/>
      <c r="G202" s="117"/>
      <c r="H202" s="117"/>
      <c r="I202" s="37"/>
    </row>
    <row r="203" spans="1:17" hidden="1">
      <c r="A203" s="37"/>
      <c r="B203" s="37"/>
      <c r="C203" s="118"/>
      <c r="D203" s="117"/>
      <c r="E203" s="117"/>
      <c r="F203" s="117"/>
      <c r="G203" s="117"/>
      <c r="H203" s="117"/>
      <c r="I203" s="37"/>
    </row>
    <row r="204" spans="1:17" hidden="1">
      <c r="A204" s="37"/>
      <c r="B204" s="37"/>
      <c r="C204" s="119" t="s">
        <v>75</v>
      </c>
      <c r="D204" s="120" t="s">
        <v>76</v>
      </c>
      <c r="E204" s="120"/>
      <c r="F204" s="120"/>
      <c r="G204" s="120"/>
      <c r="H204" s="120"/>
      <c r="I204" s="37"/>
    </row>
    <row r="205" spans="1:17" hidden="1">
      <c r="A205" s="37"/>
      <c r="B205" s="37"/>
      <c r="C205" s="119"/>
      <c r="D205" s="120"/>
      <c r="E205" s="120"/>
      <c r="F205" s="120"/>
      <c r="G205" s="120"/>
      <c r="H205" s="120"/>
      <c r="I205" s="37"/>
    </row>
    <row r="206" spans="1:17" hidden="1">
      <c r="A206" s="37"/>
      <c r="B206" s="37"/>
      <c r="C206" s="121" t="s">
        <v>77</v>
      </c>
      <c r="D206" s="117" t="s">
        <v>78</v>
      </c>
      <c r="E206" s="117"/>
      <c r="F206" s="117"/>
      <c r="G206" s="117"/>
      <c r="H206" s="117"/>
      <c r="I206" s="37"/>
    </row>
    <row r="207" spans="1:17" hidden="1">
      <c r="A207" s="37"/>
      <c r="B207" s="37"/>
      <c r="C207" s="121"/>
      <c r="D207" s="117"/>
      <c r="E207" s="117"/>
      <c r="F207" s="117"/>
      <c r="G207" s="117"/>
      <c r="H207" s="117"/>
      <c r="I207" s="37"/>
    </row>
    <row r="208" spans="1:17" hidden="1">
      <c r="A208" s="37"/>
      <c r="B208" s="37"/>
      <c r="C208" s="37"/>
      <c r="D208" s="37"/>
      <c r="E208" s="37"/>
      <c r="F208" s="37"/>
      <c r="G208" s="37"/>
      <c r="H208" s="37"/>
      <c r="I208" s="37"/>
    </row>
    <row r="209" spans="1:12" hidden="1">
      <c r="A209" s="37"/>
      <c r="B209" s="127"/>
      <c r="C209" s="128"/>
      <c r="D209" s="128"/>
      <c r="E209" s="128"/>
      <c r="F209" s="128"/>
      <c r="G209" s="128"/>
      <c r="H209" s="129"/>
      <c r="I209" s="37"/>
    </row>
    <row r="210" spans="1:12" ht="17.25" hidden="1">
      <c r="A210" s="37"/>
      <c r="B210" s="130" t="s">
        <v>79</v>
      </c>
      <c r="C210" s="131"/>
      <c r="D210" s="131"/>
      <c r="E210" s="131"/>
      <c r="F210" s="131"/>
      <c r="G210" s="131"/>
      <c r="H210" s="132"/>
      <c r="I210" s="37"/>
    </row>
    <row r="211" spans="1:12" ht="17.25" hidden="1">
      <c r="A211" s="37"/>
      <c r="B211" s="130" t="s">
        <v>80</v>
      </c>
      <c r="C211" s="131"/>
      <c r="D211" s="131"/>
      <c r="E211" s="131"/>
      <c r="F211" s="131"/>
      <c r="G211" s="131"/>
      <c r="H211" s="132"/>
      <c r="I211" s="37"/>
    </row>
    <row r="212" spans="1:12" ht="17.25" hidden="1">
      <c r="A212" s="37"/>
      <c r="B212" s="130" t="s">
        <v>81</v>
      </c>
      <c r="C212" s="131"/>
      <c r="D212" s="131"/>
      <c r="E212" s="131"/>
      <c r="F212" s="131"/>
      <c r="G212" s="131"/>
      <c r="H212" s="132"/>
      <c r="I212" s="37"/>
    </row>
    <row r="213" spans="1:12" hidden="1">
      <c r="A213" s="37"/>
      <c r="B213" s="124"/>
      <c r="C213" s="125"/>
      <c r="D213" s="125"/>
      <c r="E213" s="125"/>
      <c r="F213" s="125"/>
      <c r="G213" s="125"/>
      <c r="H213" s="126"/>
      <c r="I213" s="37"/>
    </row>
    <row r="214" spans="1:12" hidden="1">
      <c r="A214" s="37"/>
      <c r="B214" s="37"/>
      <c r="C214" s="37"/>
      <c r="D214" s="37"/>
      <c r="E214" s="37"/>
      <c r="F214" s="37"/>
      <c r="G214" s="37"/>
      <c r="H214" s="37"/>
      <c r="I214" s="37"/>
    </row>
    <row r="215" spans="1:12" hidden="1">
      <c r="A215" s="37"/>
      <c r="B215" s="133" t="s">
        <v>82</v>
      </c>
      <c r="C215" s="133"/>
      <c r="D215" s="133"/>
      <c r="E215" s="133"/>
      <c r="F215" s="133"/>
      <c r="G215" s="133"/>
      <c r="H215" s="133"/>
      <c r="I215" s="37"/>
      <c r="K215" s="44">
        <f>DATE(L173,L174+1,1)</f>
        <v>45901</v>
      </c>
      <c r="L215" s="33">
        <f>YEAR(K215)</f>
        <v>2025</v>
      </c>
    </row>
    <row r="216" spans="1:12" hidden="1">
      <c r="A216" s="37"/>
      <c r="B216" s="133"/>
      <c r="C216" s="133"/>
      <c r="D216" s="133"/>
      <c r="E216" s="133"/>
      <c r="F216" s="133"/>
      <c r="G216" s="133"/>
      <c r="H216" s="133"/>
      <c r="I216" s="37"/>
      <c r="L216" s="33">
        <f>MONTH(K215)</f>
        <v>9</v>
      </c>
    </row>
    <row r="217" spans="1:12" hidden="1">
      <c r="A217" s="37"/>
      <c r="B217" s="133"/>
      <c r="C217" s="133"/>
      <c r="D217" s="133"/>
      <c r="E217" s="133"/>
      <c r="F217" s="133"/>
      <c r="G217" s="133"/>
      <c r="H217" s="133"/>
      <c r="I217" s="37"/>
    </row>
    <row r="218" spans="1:12" ht="7.5" hidden="1" customHeight="1" thickBot="1">
      <c r="A218" s="37"/>
      <c r="B218" s="45"/>
      <c r="C218" s="45"/>
      <c r="D218" s="45"/>
      <c r="E218" s="45"/>
      <c r="F218" s="45"/>
      <c r="G218" s="45"/>
      <c r="H218" s="45"/>
      <c r="I218" s="37"/>
    </row>
    <row r="219" spans="1:12" ht="14.25" hidden="1" thickTop="1">
      <c r="A219" s="37"/>
      <c r="B219" s="38"/>
      <c r="C219" s="37"/>
      <c r="D219" s="37"/>
      <c r="E219" s="37"/>
      <c r="F219" s="37"/>
      <c r="G219" s="134" t="str">
        <f>$B$1</f>
        <v>地区２２</v>
      </c>
      <c r="H219" s="135"/>
      <c r="I219" s="37"/>
    </row>
    <row r="220" spans="1:12" ht="14.25" hidden="1" thickBot="1">
      <c r="A220" s="37"/>
      <c r="B220" s="37"/>
      <c r="C220" s="37"/>
      <c r="D220" s="37"/>
      <c r="E220" s="37"/>
      <c r="F220" s="37"/>
      <c r="G220" s="136"/>
      <c r="H220" s="137"/>
      <c r="I220" s="37"/>
    </row>
    <row r="221" spans="1:12" ht="13.5" hidden="1" customHeight="1" thickTop="1">
      <c r="A221" s="138">
        <f>K215</f>
        <v>45901</v>
      </c>
      <c r="B221" s="138"/>
      <c r="C221" s="139">
        <f>L215</f>
        <v>2025</v>
      </c>
      <c r="D221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221" s="141"/>
      <c r="F221" s="141"/>
      <c r="G221" s="141"/>
      <c r="H221" s="142"/>
      <c r="I221" s="37"/>
    </row>
    <row r="222" spans="1:12" ht="13.5" hidden="1" customHeight="1">
      <c r="A222" s="138"/>
      <c r="B222" s="138"/>
      <c r="C222" s="139"/>
      <c r="D222" s="143"/>
      <c r="E222" s="144"/>
      <c r="F222" s="144"/>
      <c r="G222" s="144"/>
      <c r="H222" s="145"/>
      <c r="I222" s="37"/>
    </row>
    <row r="223" spans="1:12" ht="13.5" hidden="1" customHeight="1">
      <c r="A223" s="37"/>
      <c r="B223" s="149" t="str">
        <f>DBCS(L216)</f>
        <v>９</v>
      </c>
      <c r="C223" s="150" t="s">
        <v>19</v>
      </c>
      <c r="D223" s="143"/>
      <c r="E223" s="144"/>
      <c r="F223" s="144"/>
      <c r="G223" s="144"/>
      <c r="H223" s="145"/>
      <c r="I223" s="37"/>
    </row>
    <row r="224" spans="1:12" ht="13.5" hidden="1" customHeight="1">
      <c r="A224" s="37"/>
      <c r="B224" s="149"/>
      <c r="C224" s="150"/>
      <c r="D224" s="143"/>
      <c r="E224" s="144"/>
      <c r="F224" s="144"/>
      <c r="G224" s="144"/>
      <c r="H224" s="145"/>
      <c r="I224" s="37"/>
    </row>
    <row r="225" spans="1:17" ht="13.5" hidden="1" customHeight="1">
      <c r="A225" s="37"/>
      <c r="B225" s="149"/>
      <c r="C225" s="150"/>
      <c r="D225" s="143"/>
      <c r="E225" s="144"/>
      <c r="F225" s="144"/>
      <c r="G225" s="144"/>
      <c r="H225" s="145"/>
      <c r="I225" s="37"/>
      <c r="L225" s="40"/>
    </row>
    <row r="226" spans="1:17" ht="13.5" hidden="1" customHeight="1" thickBot="1">
      <c r="A226" s="37"/>
      <c r="B226" s="149"/>
      <c r="C226" s="150"/>
      <c r="D226" s="146"/>
      <c r="E226" s="147"/>
      <c r="F226" s="147"/>
      <c r="G226" s="147"/>
      <c r="H226" s="148"/>
      <c r="I226" s="37"/>
    </row>
    <row r="227" spans="1:17" ht="15" hidden="1" thickTop="1" thickBot="1">
      <c r="A227" s="37"/>
      <c r="B227" s="37"/>
      <c r="C227" s="37"/>
      <c r="D227" s="37"/>
      <c r="E227" s="37"/>
      <c r="F227" s="37"/>
      <c r="G227" s="37"/>
      <c r="H227" s="37"/>
      <c r="I227" s="37"/>
    </row>
    <row r="228" spans="1:17" ht="67.5" hidden="1" customHeight="1" thickBot="1">
      <c r="A228" s="37"/>
      <c r="B228" s="35" t="s">
        <v>0</v>
      </c>
      <c r="C228" s="36" t="s">
        <v>1</v>
      </c>
      <c r="D228" s="36" t="s">
        <v>2</v>
      </c>
      <c r="E228" s="36" t="s">
        <v>3</v>
      </c>
      <c r="F228" s="36" t="s">
        <v>4</v>
      </c>
      <c r="G228" s="36" t="s">
        <v>5</v>
      </c>
      <c r="H228" s="36" t="s">
        <v>6</v>
      </c>
      <c r="I228" s="37"/>
      <c r="K228" s="5" t="s">
        <v>25</v>
      </c>
      <c r="L228" s="5" t="s">
        <v>1</v>
      </c>
      <c r="M228" s="5" t="s">
        <v>2</v>
      </c>
      <c r="N228" s="5" t="s">
        <v>3</v>
      </c>
      <c r="O228" s="5" t="s">
        <v>4</v>
      </c>
      <c r="P228" s="5" t="s">
        <v>5</v>
      </c>
      <c r="Q228" s="5" t="s">
        <v>6</v>
      </c>
    </row>
    <row r="229" spans="1:17" s="34" customFormat="1" ht="33.75" hidden="1" customHeight="1">
      <c r="A229" s="39"/>
      <c r="B229" s="1" t="str">
        <f>IF(A221-(WEEKDAY(A221)-1)&lt;K215,"",A221-(WEEKDAY(A221)-1))</f>
        <v/>
      </c>
      <c r="C229" s="1">
        <f>IF(A221-(WEEKDAY(A221)-2)&lt;K215,"",A221-(WEEKDAY(A221)-2))</f>
        <v>45901</v>
      </c>
      <c r="D229" s="1">
        <f>IF(A221-(WEEKDAY(A221)-3)&lt;K215,"",A221-(WEEKDAY(A221)-3))</f>
        <v>45902</v>
      </c>
      <c r="E229" s="1">
        <f>IF(A221-(WEEKDAY(A221)-4)&lt;K215,"",A221-(WEEKDAY(A221)-4))</f>
        <v>45903</v>
      </c>
      <c r="F229" s="1">
        <f>IF(A221-(WEEKDAY(A221)-5)&lt;K215,"",A221-(WEEKDAY(A221)-5))</f>
        <v>45904</v>
      </c>
      <c r="G229" s="1">
        <f>IF(A221-(WEEKDAY(A221)-6)&lt;K215,"",A221-(WEEKDAY(A221)-6))</f>
        <v>45905</v>
      </c>
      <c r="H229" s="1">
        <f>IF(A221-(WEEKDAY(A221)-7)&lt;K215,"",A221-(WEEKDAY(A221)-7))</f>
        <v>45906</v>
      </c>
      <c r="I229" s="39"/>
      <c r="J229" s="42"/>
      <c r="K229" s="7" t="str">
        <f>IFERROR(IF(MOD(DAY(B229),7)=0,QUOTIENT(DAY(B229),7),QUOTIENT(DAY(B229),7)+1),"")</f>
        <v/>
      </c>
      <c r="L229" s="7">
        <f t="shared" ref="L229:Q229" si="70">IFERROR(IF(MOD(DAY(C229),7)=0,QUOTIENT(DAY(C229),7),QUOTIENT(DAY(C229),7)+1),"")</f>
        <v>1</v>
      </c>
      <c r="M229" s="7">
        <f t="shared" si="70"/>
        <v>1</v>
      </c>
      <c r="N229" s="7">
        <f t="shared" si="70"/>
        <v>1</v>
      </c>
      <c r="O229" s="7">
        <f t="shared" si="70"/>
        <v>1</v>
      </c>
      <c r="P229" s="7">
        <f t="shared" si="70"/>
        <v>1</v>
      </c>
      <c r="Q229" s="7">
        <f t="shared" si="70"/>
        <v>1</v>
      </c>
    </row>
    <row r="230" spans="1:17" ht="33.75" hidden="1" customHeight="1" thickBot="1">
      <c r="A230" s="37"/>
      <c r="B230" s="41" t="str">
        <f>K230</f>
        <v/>
      </c>
      <c r="C230" s="41" t="str">
        <f t="shared" ref="C230:H230" si="71">L230</f>
        <v>紙・衣</v>
      </c>
      <c r="D230" s="41" t="str">
        <f t="shared" si="71"/>
        <v/>
      </c>
      <c r="E230" s="41" t="str">
        <f t="shared" si="71"/>
        <v>燃</v>
      </c>
      <c r="F230" s="41" t="str">
        <f t="shared" si="71"/>
        <v>び</v>
      </c>
      <c r="G230" s="41" t="str">
        <f t="shared" si="71"/>
        <v/>
      </c>
      <c r="H230" s="41" t="str">
        <f t="shared" si="71"/>
        <v>燃</v>
      </c>
      <c r="I230" s="37"/>
      <c r="J230" s="43"/>
      <c r="K230" s="6" t="str">
        <f>IF(B229="","",
IF(IFERROR(INDEX($C$1:$H$2,1,MATCH(1,$C$2:$H$2,0)), "")=$G$1,
    IFERROR( IF(WEEKDAY(B229,1)=$H$2, IF(K229=$G$3,$G$1,""),""),""),
  IFERROR(INDEX($C$1:$H$2,1,MATCH(1,$C$2:$H$2,0)),"")
))</f>
        <v/>
      </c>
      <c r="L230" s="6" t="str">
        <f>IF(C229="","",
IF(IFERROR(INDEX($C$1:$H$2,1,MATCH(2,$C$2:$H$2,0)),"")=$G$1,
IFERROR(IF(WEEKDAY(C229,1)=$H$2,IF(L229=$G$3,$G$1,""),""),""),
IFERROR(INDEX($C$1:$H$2,1,MATCH(2,$C$2:$H$2,0)),"")
))</f>
        <v>紙・衣</v>
      </c>
      <c r="M230" s="6" t="str">
        <f>IF(D229="","",
IF(IFERROR(INDEX($C$1:$H$2,1,MATCH(3,$C$2:$H$2,0)),"")=$G$1,
IFERROR(IF(WEEKDAY(D229,1)=$H$2,IF(M229=$G$3,$G$1,""),""),""),
IFERROR(INDEX($C$1:$H$2,1,MATCH(3,$C$2:$H$2,0)),"")
))</f>
        <v/>
      </c>
      <c r="N230" s="6" t="str">
        <f>IF(E229="","",
IF(IFERROR(INDEX($C$1:$H$2,1,MATCH(4,$C$2:$H$2,0)),"")=$G$1,
IFERROR(IF(WEEKDAY(E229,1)=$H$2,IF(N229=$G$3,$G$1,""),""),""),
IFERROR(INDEX($C$1:$H$2,1,MATCH(4,$C$2:$H$2,0)),"")
))</f>
        <v>燃</v>
      </c>
      <c r="O230" s="6" t="str">
        <f>IF(F229="","",
IF(IFERROR(INDEX($C$1:$H$2,1,MATCH(5,$C$2:$H$2,0)),"")=$G$1,
IFERROR(IF(WEEKDAY(F229,1)=$H$2,IF(O229=$G$3,$G$1,""),""),""),
IFERROR(INDEX($C$1:$H$2,1,MATCH(5,$C$2:$H$2,0)),"")
))</f>
        <v>び</v>
      </c>
      <c r="P230" s="6" t="str">
        <f>IF(G229="","",
IF(IFERROR(INDEX($C$1:$H$2,1,MATCH(6,$C$2:$H$2,0)),"")=$G$1,
IFERROR(IF(WEEKDAY(G229,1)=$H$2,IF(P229=$G$3,$G$1,""),""),""),
IFERROR(INDEX($C$1:$H$2,1,MATCH(6,$C$2:$H$2,0)),"")
))</f>
        <v/>
      </c>
      <c r="Q230" s="6" t="str">
        <f>IF(H229="","",
IF(IFERROR(INDEX($C$1:$H$2,1,MATCH(7,$C$2:$H$2,0)),"")=$G$1,
IFERROR(IF(WEEKDAY(H229,1)=$H$2,IF(Q229=$G$3,$G$1,""),""),""),
IFERROR(INDEX($C$1:$H$2,1,MATCH(7,$C$2:$H$2,0)),"")
))</f>
        <v>燃</v>
      </c>
    </row>
    <row r="231" spans="1:17" ht="33.75" hidden="1" customHeight="1">
      <c r="A231" s="37"/>
      <c r="B231" s="1">
        <f>H229+1</f>
        <v>45907</v>
      </c>
      <c r="C231" s="1">
        <f>B231+1</f>
        <v>45908</v>
      </c>
      <c r="D231" s="1">
        <f t="shared" ref="D231:H231" si="72">C231+1</f>
        <v>45909</v>
      </c>
      <c r="E231" s="1">
        <f t="shared" si="72"/>
        <v>45910</v>
      </c>
      <c r="F231" s="1">
        <f t="shared" si="72"/>
        <v>45911</v>
      </c>
      <c r="G231" s="1">
        <f t="shared" si="72"/>
        <v>45912</v>
      </c>
      <c r="H231" s="1">
        <f t="shared" si="72"/>
        <v>45913</v>
      </c>
      <c r="I231" s="37"/>
      <c r="J231" s="43"/>
      <c r="K231" s="7">
        <f t="shared" ref="K231:Q231" si="73">IFERROR(IF(MOD(DAY(B231),7)=0,QUOTIENT(DAY(B231),7),QUOTIENT(DAY(B231),7)+1),"")</f>
        <v>1</v>
      </c>
      <c r="L231" s="7">
        <f t="shared" si="73"/>
        <v>2</v>
      </c>
      <c r="M231" s="7">
        <f t="shared" si="73"/>
        <v>2</v>
      </c>
      <c r="N231" s="7">
        <f t="shared" si="73"/>
        <v>2</v>
      </c>
      <c r="O231" s="7">
        <f t="shared" si="73"/>
        <v>2</v>
      </c>
      <c r="P231" s="7">
        <f t="shared" si="73"/>
        <v>2</v>
      </c>
      <c r="Q231" s="7">
        <f t="shared" si="73"/>
        <v>2</v>
      </c>
    </row>
    <row r="232" spans="1:17" ht="33.75" hidden="1" customHeight="1" thickBot="1">
      <c r="A232" s="37"/>
      <c r="B232" s="41" t="str">
        <f t="shared" ref="B232:H232" si="74">K232</f>
        <v/>
      </c>
      <c r="C232" s="41" t="str">
        <f t="shared" si="74"/>
        <v>紙・衣</v>
      </c>
      <c r="D232" s="41" t="str">
        <f t="shared" si="74"/>
        <v>小・危</v>
      </c>
      <c r="E232" s="41" t="str">
        <f t="shared" si="74"/>
        <v>燃</v>
      </c>
      <c r="F232" s="41" t="str">
        <f t="shared" si="74"/>
        <v>び</v>
      </c>
      <c r="G232" s="41" t="str">
        <f t="shared" si="74"/>
        <v/>
      </c>
      <c r="H232" s="41" t="str">
        <f t="shared" si="74"/>
        <v>燃</v>
      </c>
      <c r="I232" s="37"/>
      <c r="J232" s="43"/>
      <c r="K232" s="6" t="str">
        <f>IF(B231="","",
IF(IFERROR(INDEX($C$1:$H$2,1,MATCH(1,$C$2:$H$2,0)), "")=$G$1,
    IFERROR( IF(WEEKDAY(B231,1)=$H$2, IF(K231=$G$3,$G$1,""),""),""),
  IFERROR(INDEX($C$1:$H$2,1,MATCH(1,$C$2:$H$2,0)),"")
))</f>
        <v/>
      </c>
      <c r="L232" s="6" t="str">
        <f>IF(C231="","",
IF(IFERROR(INDEX($C$1:$H$2,1,MATCH(2,$C$2:$H$2,0)),"")=$G$1,
IFERROR(IF(WEEKDAY(C231,1)=$H$2,IF(L231=$G$3,$G$1,""),""),""),
IFERROR(INDEX($C$1:$H$2,1,MATCH(2,$C$2:$H$2,0)),"")
))</f>
        <v>紙・衣</v>
      </c>
      <c r="M232" s="6" t="str">
        <f>IF(D231="","",
IF(IFERROR(INDEX($C$1:$H$2,1,MATCH(3,$C$2:$H$2,0)),"")=$G$1,
IFERROR(IF(WEEKDAY(D231,1)=$H$2,IF(M231=$G$3,$G$1,""),""),""),
IFERROR(INDEX($C$1:$H$2,1,MATCH(3,$C$2:$H$2,0)),"")
))</f>
        <v>小・危</v>
      </c>
      <c r="N232" s="6" t="str">
        <f>IF(E231="","",
IF(IFERROR(INDEX($C$1:$H$2,1,MATCH(4,$C$2:$H$2,0)),"")=$G$1,
IFERROR(IF(WEEKDAY(E231,1)=$H$2,IF(N231=$G$3,$G$1,""),""),""),
IFERROR(INDEX($C$1:$H$2,1,MATCH(4,$C$2:$H$2,0)),"")
))</f>
        <v>燃</v>
      </c>
      <c r="O232" s="6" t="str">
        <f>IF(F231="","",
IF(IFERROR(INDEX($C$1:$H$2,1,MATCH(5,$C$2:$H$2,0)),"")=$G$1,
IFERROR(IF(WEEKDAY(F231,1)=$H$2,IF(O231=$G$3,$G$1,""),""),""),
IFERROR(INDEX($C$1:$H$2,1,MATCH(5,$C$2:$H$2,0)),"")
))</f>
        <v>び</v>
      </c>
      <c r="P232" s="6" t="str">
        <f>IF(G231="","",
IF(IFERROR(INDEX($C$1:$H$2,1,MATCH(6,$C$2:$H$2,0)),"")=$G$1,
IFERROR(IF(WEEKDAY(G231,1)=$H$2,IF(P231=$G$3,$G$1,""),""),""),
IFERROR(INDEX($C$1:$H$2,1,MATCH(6,$C$2:$H$2,0)),"")
))</f>
        <v/>
      </c>
      <c r="Q232" s="6" t="str">
        <f>IF(H231="","",
IF(IFERROR(INDEX($C$1:$H$2,1,MATCH(7,$C$2:$H$2,0)),"")=$G$1,
IFERROR(IF(WEEKDAY(H231,1)=$H$2,IF(Q231=$G$3,$G$1,""),""),""),
IFERROR(INDEX($C$1:$H$2,1,MATCH(7,$C$2:$H$2,0)),"")
))</f>
        <v>燃</v>
      </c>
    </row>
    <row r="233" spans="1:17" ht="33.75" hidden="1" customHeight="1">
      <c r="A233" s="37"/>
      <c r="B233" s="1">
        <f>B231+7</f>
        <v>45914</v>
      </c>
      <c r="C233" s="1">
        <f t="shared" ref="C233:H233" si="75">C231+7</f>
        <v>45915</v>
      </c>
      <c r="D233" s="1">
        <f t="shared" si="75"/>
        <v>45916</v>
      </c>
      <c r="E233" s="1">
        <f t="shared" si="75"/>
        <v>45917</v>
      </c>
      <c r="F233" s="1">
        <f t="shared" si="75"/>
        <v>45918</v>
      </c>
      <c r="G233" s="1">
        <f t="shared" si="75"/>
        <v>45919</v>
      </c>
      <c r="H233" s="1">
        <f t="shared" si="75"/>
        <v>45920</v>
      </c>
      <c r="I233" s="37"/>
      <c r="K233" s="7">
        <f t="shared" ref="K233:Q233" si="76">IFERROR(IF(MOD(DAY(B233),7)=0,QUOTIENT(DAY(B233),7),QUOTIENT(DAY(B233),7)+1),"")</f>
        <v>2</v>
      </c>
      <c r="L233" s="7">
        <f t="shared" si="76"/>
        <v>3</v>
      </c>
      <c r="M233" s="7">
        <f t="shared" si="76"/>
        <v>3</v>
      </c>
      <c r="N233" s="7">
        <f t="shared" si="76"/>
        <v>3</v>
      </c>
      <c r="O233" s="7">
        <f t="shared" si="76"/>
        <v>3</v>
      </c>
      <c r="P233" s="7">
        <f t="shared" si="76"/>
        <v>3</v>
      </c>
      <c r="Q233" s="7">
        <f t="shared" si="76"/>
        <v>3</v>
      </c>
    </row>
    <row r="234" spans="1:17" ht="33.75" hidden="1" customHeight="1" thickBot="1">
      <c r="A234" s="37"/>
      <c r="B234" s="41" t="str">
        <f t="shared" ref="B234:H234" si="77">K234</f>
        <v/>
      </c>
      <c r="C234" s="41" t="str">
        <f t="shared" si="77"/>
        <v>紙・衣</v>
      </c>
      <c r="D234" s="41" t="str">
        <f t="shared" si="77"/>
        <v/>
      </c>
      <c r="E234" s="41" t="str">
        <f t="shared" si="77"/>
        <v>燃</v>
      </c>
      <c r="F234" s="41" t="str">
        <f t="shared" si="77"/>
        <v>び</v>
      </c>
      <c r="G234" s="41" t="str">
        <f t="shared" si="77"/>
        <v/>
      </c>
      <c r="H234" s="41" t="str">
        <f t="shared" si="77"/>
        <v>燃</v>
      </c>
      <c r="I234" s="37"/>
      <c r="K234" s="6" t="str">
        <f>IF(B233="","",
IF(IFERROR(INDEX($C$1:$H$2,1,MATCH(1,$C$2:$H$2,0)), "")=$G$1,
    IFERROR( IF(WEEKDAY(B233,1)=$H$2, IF(K233=$G$3,$G$1,""),""),""),
  IFERROR(INDEX($C$1:$H$2,1,MATCH(1,$C$2:$H$2,0)),"")
))</f>
        <v/>
      </c>
      <c r="L234" s="6" t="str">
        <f>IF(C233="","",
IF(IFERROR(INDEX($C$1:$H$2,1,MATCH(2,$C$2:$H$2,0)),"")=$G$1,
IFERROR(IF(WEEKDAY(C233,1)=$H$2,IF(L233=$G$3,$G$1,""),""),""),
IFERROR(INDEX($C$1:$H$2,1,MATCH(2,$C$2:$H$2,0)),"")
))</f>
        <v>紙・衣</v>
      </c>
      <c r="M234" s="6" t="str">
        <f>IF(D233="","",
IF(IFERROR(INDEX($C$1:$H$2,1,MATCH(3,$C$2:$H$2,0)),"")=$G$1,
IFERROR(IF(WEEKDAY(D233,1)=$H$2,IF(M233=$G$3,$G$1,""),""),""),
IFERROR(INDEX($C$1:$H$2,1,MATCH(3,$C$2:$H$2,0)),"")
))</f>
        <v/>
      </c>
      <c r="N234" s="6" t="str">
        <f>IF(E233="","",
IF(IFERROR(INDEX($C$1:$H$2,1,MATCH(4,$C$2:$H$2,0)),"")=$G$1,
IFERROR(IF(WEEKDAY(E233,1)=$H$2,IF(N233=$G$3,$G$1,""),""),""),
IFERROR(INDEX($C$1:$H$2,1,MATCH(4,$C$2:$H$2,0)),"")
))</f>
        <v>燃</v>
      </c>
      <c r="O234" s="6" t="str">
        <f>IF(F233="","",
IF(IFERROR(INDEX($C$1:$H$2,1,MATCH(5,$C$2:$H$2,0)),"")=$G$1,
IFERROR(IF(WEEKDAY(F233,1)=$H$2,IF(O233=$G$3,$G$1,""),""),""),
IFERROR(INDEX($C$1:$H$2,1,MATCH(5,$C$2:$H$2,0)),"")
))</f>
        <v>び</v>
      </c>
      <c r="P234" s="6" t="str">
        <f>IF(G233="","",
IF(IFERROR(INDEX($C$1:$H$2,1,MATCH(6,$C$2:$H$2,0)),"")=$G$1,
IFERROR(IF(WEEKDAY(G233,1)=$H$2,IF(P233=$G$3,$G$1,""),""),""),
IFERROR(INDEX($C$1:$H$2,1,MATCH(6,$C$2:$H$2,0)),"")
))</f>
        <v/>
      </c>
      <c r="Q234" s="6" t="str">
        <f>IF(H233="","",
IF(IFERROR(INDEX($C$1:$H$2,1,MATCH(7,$C$2:$H$2,0)),"")=$G$1,
IFERROR(IF(WEEKDAY(H233,1)=$H$2,IF(Q233=$G$3,$G$1,""),""),""),
IFERROR(INDEX($C$1:$H$2,1,MATCH(7,$C$2:$H$2,0)),"")
))</f>
        <v>燃</v>
      </c>
    </row>
    <row r="235" spans="1:17" ht="33.75" hidden="1" customHeight="1">
      <c r="A235" s="37"/>
      <c r="B235" s="1">
        <f>B233+7</f>
        <v>45921</v>
      </c>
      <c r="C235" s="1">
        <f t="shared" ref="C235:H235" si="78">C233+7</f>
        <v>45922</v>
      </c>
      <c r="D235" s="1">
        <f t="shared" si="78"/>
        <v>45923</v>
      </c>
      <c r="E235" s="1">
        <f t="shared" si="78"/>
        <v>45924</v>
      </c>
      <c r="F235" s="1">
        <f t="shared" si="78"/>
        <v>45925</v>
      </c>
      <c r="G235" s="1">
        <f t="shared" si="78"/>
        <v>45926</v>
      </c>
      <c r="H235" s="1">
        <f t="shared" si="78"/>
        <v>45927</v>
      </c>
      <c r="I235" s="37"/>
      <c r="K235" s="7">
        <f t="shared" ref="K235:Q235" si="79">IFERROR(IF(MOD(DAY(B235),7)=0,QUOTIENT(DAY(B235),7),QUOTIENT(DAY(B235),7)+1),"")</f>
        <v>3</v>
      </c>
      <c r="L235" s="7">
        <f t="shared" si="79"/>
        <v>4</v>
      </c>
      <c r="M235" s="7">
        <f t="shared" si="79"/>
        <v>4</v>
      </c>
      <c r="N235" s="7">
        <f t="shared" si="79"/>
        <v>4</v>
      </c>
      <c r="O235" s="7">
        <f t="shared" si="79"/>
        <v>4</v>
      </c>
      <c r="P235" s="7">
        <f t="shared" si="79"/>
        <v>4</v>
      </c>
      <c r="Q235" s="7">
        <f t="shared" si="79"/>
        <v>4</v>
      </c>
    </row>
    <row r="236" spans="1:17" ht="33.75" hidden="1" customHeight="1" thickBot="1">
      <c r="A236" s="37"/>
      <c r="B236" s="41" t="str">
        <f t="shared" ref="B236:H236" si="80">K236</f>
        <v/>
      </c>
      <c r="C236" s="41" t="str">
        <f t="shared" si="80"/>
        <v>紙・衣</v>
      </c>
      <c r="D236" s="41" t="str">
        <f t="shared" si="80"/>
        <v/>
      </c>
      <c r="E236" s="41" t="str">
        <f t="shared" si="80"/>
        <v>燃</v>
      </c>
      <c r="F236" s="41" t="str">
        <f t="shared" si="80"/>
        <v>び</v>
      </c>
      <c r="G236" s="41" t="str">
        <f t="shared" si="80"/>
        <v/>
      </c>
      <c r="H236" s="41" t="str">
        <f t="shared" si="80"/>
        <v>燃</v>
      </c>
      <c r="I236" s="37"/>
      <c r="K236" s="6" t="str">
        <f>IF(B235="","",
IF(IFERROR(INDEX($C$1:$H$2,1,MATCH(1,$C$2:$H$2,0)), "")=$G$1,
    IFERROR( IF(WEEKDAY(B235,1)=$H$2, IF(K235=$G$3,$G$1,""),""),""),
  IFERROR(INDEX($C$1:$H$2,1,MATCH(1,$C$2:$H$2,0)),"")
))</f>
        <v/>
      </c>
      <c r="L236" s="6" t="str">
        <f>IF(C235="","",
IF(IFERROR(INDEX($C$1:$H$2,1,MATCH(2,$C$2:$H$2,0)),"")=$G$1,
IFERROR(IF(WEEKDAY(C235,1)=$H$2,IF(L235=$G$3,$G$1,""),""),""),
IFERROR(INDEX($C$1:$H$2,1,MATCH(2,$C$2:$H$2,0)),"")
))</f>
        <v>紙・衣</v>
      </c>
      <c r="M236" s="6" t="str">
        <f>IF(D235="","",
IF(IFERROR(INDEX($C$1:$H$2,1,MATCH(3,$C$2:$H$2,0)),"")=$G$1,
IFERROR(IF(WEEKDAY(D235,1)=$H$2,IF(M235=$G$3,$G$1,""),""),""),
IFERROR(INDEX($C$1:$H$2,1,MATCH(3,$C$2:$H$2,0)),"")
))</f>
        <v/>
      </c>
      <c r="N236" s="6" t="str">
        <f>IF(E235="","",
IF(IFERROR(INDEX($C$1:$H$2,1,MATCH(4,$C$2:$H$2,0)),"")=$G$1,
IFERROR(IF(WEEKDAY(E235,1)=$H$2,IF(N235=$G$3,$G$1,""),""),""),
IFERROR(INDEX($C$1:$H$2,1,MATCH(4,$C$2:$H$2,0)),"")
))</f>
        <v>燃</v>
      </c>
      <c r="O236" s="6" t="str">
        <f>IF(F235="","",
IF(IFERROR(INDEX($C$1:$H$2,1,MATCH(5,$C$2:$H$2,0)),"")=$G$1,
IFERROR(IF(WEEKDAY(F235,1)=$H$2,IF(O235=$G$3,$G$1,""),""),""),
IFERROR(INDEX($C$1:$H$2,1,MATCH(5,$C$2:$H$2,0)),"")
))</f>
        <v>び</v>
      </c>
      <c r="P236" s="6" t="str">
        <f>IF(G235="","",
IF(IFERROR(INDEX($C$1:$H$2,1,MATCH(6,$C$2:$H$2,0)),"")=$G$1,
IFERROR(IF(WEEKDAY(G235,1)=$H$2,IF(P235=$G$3,$G$1,""),""),""),
IFERROR(INDEX($C$1:$H$2,1,MATCH(6,$C$2:$H$2,0)),"")
))</f>
        <v/>
      </c>
      <c r="Q236" s="6" t="str">
        <f>IF(H235="","",
IF(IFERROR(INDEX($C$1:$H$2,1,MATCH(7,$C$2:$H$2,0)),"")=$G$1,
IFERROR(IF(WEEKDAY(H235,1)=$H$2,IF(Q235=$G$3,$G$1,""),""),""),
IFERROR(INDEX($C$1:$H$2,1,MATCH(7,$C$2:$H$2,0)),"")
))</f>
        <v>燃</v>
      </c>
    </row>
    <row r="237" spans="1:17" ht="33.75" hidden="1" customHeight="1">
      <c r="A237" s="37"/>
      <c r="B237" s="1">
        <f>IFERROR(IF(B235+7&lt;DATE(L215,L216+1,1),B235+7,""),"")</f>
        <v>45928</v>
      </c>
      <c r="C237" s="1">
        <f>IFERROR(IF(C235+7&lt;DATE(L215,L216+1,1),C235+7,""),"")</f>
        <v>45929</v>
      </c>
      <c r="D237" s="1">
        <f>IFERROR(IF(D235+7&lt;DATE(L215,L216+1,1),D235+7,""),"")</f>
        <v>45930</v>
      </c>
      <c r="E237" s="1" t="str">
        <f>IFERROR(IF(E235+7&lt;DATE(L215,L216+1,1),E235+7,""),"")</f>
        <v/>
      </c>
      <c r="F237" s="1" t="str">
        <f>IFERROR(IF(F235+7&lt;DATE(L215,L216+1,1),F235+7,""),"")</f>
        <v/>
      </c>
      <c r="G237" s="1" t="str">
        <f>IFERROR(IF(G235+7&lt;DATE(L215,L216+1,1),G235+7,""),"")</f>
        <v/>
      </c>
      <c r="H237" s="1" t="str">
        <f>IFERROR(IF(H235+7&lt;DATE(L215,L216+1,1),H235+7,""),"")</f>
        <v/>
      </c>
      <c r="I237" s="37"/>
      <c r="K237" s="7">
        <f>IFERROR(IF(MOD(DAY(B237),7)=0,QUOTIENT(DAY(B237),7),QUOTIENT(DAY(B237),7)+1),"")</f>
        <v>4</v>
      </c>
      <c r="L237" s="7">
        <f>IFERROR(IF(MOD(DAY(C237),7)=0,QUOTIENT(DAY(C237),7),QUOTIENT(DAY(C237),7)+1),"")</f>
        <v>5</v>
      </c>
      <c r="M237" s="7">
        <f t="shared" ref="M237:Q237" si="81">IFERROR(IF(MOD(DAY(D237),7)=0,QUOTIENT(DAY(D237),7),QUOTIENT(DAY(D237),7)+1),"")</f>
        <v>5</v>
      </c>
      <c r="N237" s="7" t="str">
        <f t="shared" si="81"/>
        <v/>
      </c>
      <c r="O237" s="7" t="str">
        <f t="shared" si="81"/>
        <v/>
      </c>
      <c r="P237" s="7" t="str">
        <f t="shared" si="81"/>
        <v/>
      </c>
      <c r="Q237" s="7" t="str">
        <f t="shared" si="81"/>
        <v/>
      </c>
    </row>
    <row r="238" spans="1:17" ht="33.75" hidden="1" customHeight="1" thickBot="1">
      <c r="A238" s="37"/>
      <c r="B238" s="41" t="str">
        <f t="shared" ref="B238:H238" si="82">K238</f>
        <v/>
      </c>
      <c r="C238" s="41" t="str">
        <f t="shared" si="82"/>
        <v>紙・衣</v>
      </c>
      <c r="D238" s="41" t="str">
        <f t="shared" si="82"/>
        <v/>
      </c>
      <c r="E238" s="41" t="str">
        <f t="shared" si="82"/>
        <v/>
      </c>
      <c r="F238" s="41" t="str">
        <f t="shared" si="82"/>
        <v/>
      </c>
      <c r="G238" s="41" t="str">
        <f t="shared" si="82"/>
        <v/>
      </c>
      <c r="H238" s="41" t="str">
        <f t="shared" si="82"/>
        <v/>
      </c>
      <c r="I238" s="37"/>
      <c r="K238" s="6" t="str">
        <f>IF(B237="","",
IF(IFERROR(INDEX($C$1:$H$2,1,MATCH(1,$C$2:$H$2,0)), "")=$G$1,
    IFERROR( IF(WEEKDAY(B237,1)=$H$2, IF(K237=$G$3,$G$1,""),""),""),
  IFERROR(INDEX($C$1:$H$2,1,MATCH(1,$C$2:$H$2,0)),"")
))</f>
        <v/>
      </c>
      <c r="L238" s="6" t="str">
        <f>IF(C237="","",
IF(IFERROR(INDEX($C$1:$H$2,1,MATCH(2,$C$2:$H$2,0)),"")=$G$1,
IFERROR(IF(WEEKDAY(C237,1)=$H$2,IF(L237=$G$3,$G$1,""),""),""),
IFERROR(INDEX($C$1:$H$2,1,MATCH(2,$C$2:$H$2,0)),"")
))</f>
        <v>紙・衣</v>
      </c>
      <c r="M238" s="6" t="str">
        <f>IF(D237="","",
IF(IFERROR(INDEX($C$1:$H$2,1,MATCH(3,$C$2:$H$2,0)),"")=$G$1,
IFERROR(IF(WEEKDAY(D237,1)=$H$2,IF(M237=$G$3,$G$1,""),""),""),
IFERROR(INDEX($C$1:$H$2,1,MATCH(3,$C$2:$H$2,0)),"")
))</f>
        <v/>
      </c>
      <c r="N238" s="6" t="str">
        <f>IF(E237="","",
IF(IFERROR(INDEX($C$1:$H$2,1,MATCH(4,$C$2:$H$2,0)),"")=$G$1,
IFERROR(IF(WEEKDAY(E237,1)=$H$2,IF(N237=$G$3,$G$1,""),""),""),
IFERROR(INDEX($C$1:$H$2,1,MATCH(4,$C$2:$H$2,0)),"")
))</f>
        <v/>
      </c>
      <c r="O238" s="6" t="str">
        <f>IF(F237="","",
IF(IFERROR(INDEX($C$1:$H$2,1,MATCH(5,$C$2:$H$2,0)),"")=$G$1,
IFERROR(IF(WEEKDAY(F237,1)=$H$2,IF(O237=$G$3,$G$1,""),""),""),
IFERROR(INDEX($C$1:$H$2,1,MATCH(5,$C$2:$H$2,0)),"")
))</f>
        <v/>
      </c>
      <c r="P238" s="6" t="str">
        <f>IF(G237="","",
IF(IFERROR(INDEX($C$1:$H$2,1,MATCH(6,$C$2:$H$2,0)),"")=$G$1,
IFERROR(IF(WEEKDAY(G237,1)=$H$2,IF(P237=$G$3,$G$1,""),""),""),
IFERROR(INDEX($C$1:$H$2,1,MATCH(6,$C$2:$H$2,0)),"")
))</f>
        <v/>
      </c>
      <c r="Q238" s="6" t="str">
        <f>IF(H237="","",
IF(IFERROR(INDEX($C$1:$H$2,1,MATCH(7,$C$2:$H$2,0)),"")=$G$1,
IFERROR(IF(WEEKDAY(H237,1)=$H$2,IF(Q237=$G$3,$G$1,""),""),""),
IFERROR(INDEX($C$1:$H$2,1,MATCH(7,$C$2:$H$2,0)),"")
))</f>
        <v/>
      </c>
    </row>
    <row r="239" spans="1:17" ht="33.75" hidden="1" customHeight="1">
      <c r="A239" s="37"/>
      <c r="B239" s="1" t="str">
        <f>IFERROR(IF(B237+7&lt;DATE(L215,L216+1,1),B237+7,""),"")</f>
        <v/>
      </c>
      <c r="C239" s="1" t="str">
        <f>IFERROR(IF(C237+7&lt;DATE(L215,L216+1,1),C237+7,""),"")</f>
        <v/>
      </c>
      <c r="D239" s="1"/>
      <c r="E239" s="1"/>
      <c r="F239" s="1"/>
      <c r="G239" s="1"/>
      <c r="H239" s="1"/>
      <c r="I239" s="37"/>
      <c r="K239" s="7" t="str">
        <f>IFERROR(IF(MOD(DAY(B239),7)=0,QUOTIENT(DAY(B239),7),QUOTIENT(DAY(B239),7)+1),"")</f>
        <v/>
      </c>
      <c r="L239" s="7" t="str">
        <f>IFERROR(IF(MOD(DAY(C239),7)=0,QUOTIENT(DAY(C239),7),QUOTIENT(DAY(C239),7)+1),"")</f>
        <v/>
      </c>
      <c r="M239" s="7"/>
      <c r="N239" s="7"/>
      <c r="O239" s="7"/>
      <c r="P239" s="7"/>
      <c r="Q239" s="7"/>
    </row>
    <row r="240" spans="1:17" ht="33.75" hidden="1" customHeight="1" thickBot="1">
      <c r="A240" s="37"/>
      <c r="B240" s="41" t="str">
        <f t="shared" ref="B240:C240" si="83">K240</f>
        <v/>
      </c>
      <c r="C240" s="41" t="str">
        <f t="shared" si="83"/>
        <v/>
      </c>
      <c r="D240" s="41"/>
      <c r="E240" s="41"/>
      <c r="F240" s="41"/>
      <c r="G240" s="41"/>
      <c r="H240" s="41"/>
      <c r="I240" s="37"/>
      <c r="K240" s="6" t="str">
        <f>IF(B239="","",
IF(IFERROR(INDEX($C$1:$H$2,1,MATCH(1,$C$2:$H$2,0)), "")=$G$1,
    IFERROR( IF(WEEKDAY(B239,1)=$H$2, IF(K239=$G$3,$G$1,""),""),""),
  IFERROR(INDEX($C$1:$H$2,1,MATCH(1,$C$2:$H$2,0)),"")
))</f>
        <v/>
      </c>
      <c r="L240" s="6" t="str">
        <f>IF(C239="","",
IF(IFERROR(INDEX($C$1:$H$2,1,MATCH(2,$C$2:$H$2,0)),"")=$G$1,
IFERROR(IF(WEEKDAY(C239,1)=$H$2,IF(L239=$G$3,$G$1,""),""),""),
IFERROR(INDEX($C$1:$H$2,1,MATCH(2,$C$2:$H$2,0)),"")
))</f>
        <v/>
      </c>
      <c r="M240" s="6"/>
      <c r="N240" s="6"/>
      <c r="O240" s="6"/>
      <c r="P240" s="6"/>
      <c r="Q240" s="6"/>
    </row>
    <row r="241" spans="1:9" hidden="1">
      <c r="A241" s="37"/>
      <c r="B241" s="38"/>
      <c r="C241" s="38"/>
      <c r="D241" s="38"/>
      <c r="E241" s="38"/>
      <c r="F241" s="38"/>
      <c r="G241" s="38"/>
      <c r="H241" s="38"/>
      <c r="I241" s="37"/>
    </row>
    <row r="242" spans="1:9" hidden="1">
      <c r="A242" s="37"/>
      <c r="B242" s="37"/>
      <c r="C242" s="116" t="s">
        <v>71</v>
      </c>
      <c r="D242" s="117" t="s">
        <v>72</v>
      </c>
      <c r="E242" s="117"/>
      <c r="F242" s="117"/>
      <c r="G242" s="117"/>
      <c r="H242" s="117"/>
      <c r="I242" s="37"/>
    </row>
    <row r="243" spans="1:9" hidden="1">
      <c r="A243" s="37"/>
      <c r="B243" s="37"/>
      <c r="C243" s="116"/>
      <c r="D243" s="117"/>
      <c r="E243" s="117"/>
      <c r="F243" s="117"/>
      <c r="G243" s="117"/>
      <c r="H243" s="117"/>
      <c r="I243" s="37"/>
    </row>
    <row r="244" spans="1:9" hidden="1">
      <c r="A244" s="37"/>
      <c r="B244" s="37"/>
      <c r="C244" s="118" t="s">
        <v>73</v>
      </c>
      <c r="D244" s="117" t="s">
        <v>74</v>
      </c>
      <c r="E244" s="117"/>
      <c r="F244" s="117"/>
      <c r="G244" s="117"/>
      <c r="H244" s="117"/>
      <c r="I244" s="37"/>
    </row>
    <row r="245" spans="1:9" hidden="1">
      <c r="A245" s="37"/>
      <c r="B245" s="37"/>
      <c r="C245" s="118"/>
      <c r="D245" s="117"/>
      <c r="E245" s="117"/>
      <c r="F245" s="117"/>
      <c r="G245" s="117"/>
      <c r="H245" s="117"/>
      <c r="I245" s="37"/>
    </row>
    <row r="246" spans="1:9" hidden="1">
      <c r="A246" s="37"/>
      <c r="B246" s="37"/>
      <c r="C246" s="119" t="s">
        <v>75</v>
      </c>
      <c r="D246" s="120" t="s">
        <v>76</v>
      </c>
      <c r="E246" s="120"/>
      <c r="F246" s="120"/>
      <c r="G246" s="120"/>
      <c r="H246" s="120"/>
      <c r="I246" s="37"/>
    </row>
    <row r="247" spans="1:9" hidden="1">
      <c r="A247" s="37"/>
      <c r="B247" s="37"/>
      <c r="C247" s="119"/>
      <c r="D247" s="120"/>
      <c r="E247" s="120"/>
      <c r="F247" s="120"/>
      <c r="G247" s="120"/>
      <c r="H247" s="120"/>
      <c r="I247" s="37"/>
    </row>
    <row r="248" spans="1:9" hidden="1">
      <c r="A248" s="37"/>
      <c r="B248" s="37"/>
      <c r="C248" s="121" t="s">
        <v>77</v>
      </c>
      <c r="D248" s="117" t="s">
        <v>78</v>
      </c>
      <c r="E248" s="117"/>
      <c r="F248" s="117"/>
      <c r="G248" s="117"/>
      <c r="H248" s="117"/>
      <c r="I248" s="37"/>
    </row>
    <row r="249" spans="1:9" hidden="1">
      <c r="A249" s="37"/>
      <c r="B249" s="37"/>
      <c r="C249" s="121"/>
      <c r="D249" s="117"/>
      <c r="E249" s="117"/>
      <c r="F249" s="117"/>
      <c r="G249" s="117"/>
      <c r="H249" s="117"/>
      <c r="I249" s="37"/>
    </row>
    <row r="250" spans="1:9" hidden="1">
      <c r="A250" s="37"/>
      <c r="B250" s="37"/>
      <c r="C250" s="37"/>
      <c r="D250" s="37"/>
      <c r="E250" s="37"/>
      <c r="F250" s="37"/>
      <c r="G250" s="37"/>
      <c r="H250" s="37"/>
      <c r="I250" s="37"/>
    </row>
    <row r="251" spans="1:9" hidden="1">
      <c r="A251" s="37"/>
      <c r="B251" s="127"/>
      <c r="C251" s="128"/>
      <c r="D251" s="128"/>
      <c r="E251" s="128"/>
      <c r="F251" s="128"/>
      <c r="G251" s="128"/>
      <c r="H251" s="129"/>
      <c r="I251" s="37"/>
    </row>
    <row r="252" spans="1:9" ht="17.25" hidden="1">
      <c r="A252" s="37"/>
      <c r="B252" s="130" t="s">
        <v>79</v>
      </c>
      <c r="C252" s="131"/>
      <c r="D252" s="131"/>
      <c r="E252" s="131"/>
      <c r="F252" s="131"/>
      <c r="G252" s="131"/>
      <c r="H252" s="132"/>
      <c r="I252" s="37"/>
    </row>
    <row r="253" spans="1:9" ht="17.25" hidden="1">
      <c r="A253" s="37"/>
      <c r="B253" s="130" t="s">
        <v>80</v>
      </c>
      <c r="C253" s="131"/>
      <c r="D253" s="131"/>
      <c r="E253" s="131"/>
      <c r="F253" s="131"/>
      <c r="G253" s="131"/>
      <c r="H253" s="132"/>
      <c r="I253" s="37"/>
    </row>
    <row r="254" spans="1:9" ht="17.25" hidden="1">
      <c r="A254" s="37"/>
      <c r="B254" s="130" t="s">
        <v>81</v>
      </c>
      <c r="C254" s="131"/>
      <c r="D254" s="131"/>
      <c r="E254" s="131"/>
      <c r="F254" s="131"/>
      <c r="G254" s="131"/>
      <c r="H254" s="132"/>
      <c r="I254" s="37"/>
    </row>
    <row r="255" spans="1:9" hidden="1">
      <c r="A255" s="37"/>
      <c r="B255" s="124"/>
      <c r="C255" s="125"/>
      <c r="D255" s="125"/>
      <c r="E255" s="125"/>
      <c r="F255" s="125"/>
      <c r="G255" s="125"/>
      <c r="H255" s="126"/>
      <c r="I255" s="37"/>
    </row>
    <row r="256" spans="1:9" hidden="1">
      <c r="A256" s="37"/>
      <c r="B256" s="37"/>
      <c r="C256" s="37"/>
      <c r="D256" s="37"/>
      <c r="E256" s="37"/>
      <c r="F256" s="37"/>
      <c r="G256" s="37"/>
      <c r="H256" s="37"/>
      <c r="I256" s="37"/>
    </row>
    <row r="257" spans="1:17" hidden="1">
      <c r="A257" s="37"/>
      <c r="B257" s="133" t="s">
        <v>82</v>
      </c>
      <c r="C257" s="133"/>
      <c r="D257" s="133"/>
      <c r="E257" s="133"/>
      <c r="F257" s="133"/>
      <c r="G257" s="133"/>
      <c r="H257" s="133"/>
      <c r="I257" s="37"/>
      <c r="K257" s="44">
        <f>DATE(L215,L216+1,1)</f>
        <v>45931</v>
      </c>
      <c r="L257" s="33">
        <f>YEAR(K257)</f>
        <v>2025</v>
      </c>
    </row>
    <row r="258" spans="1:17" hidden="1">
      <c r="A258" s="37"/>
      <c r="B258" s="133"/>
      <c r="C258" s="133"/>
      <c r="D258" s="133"/>
      <c r="E258" s="133"/>
      <c r="F258" s="133"/>
      <c r="G258" s="133"/>
      <c r="H258" s="133"/>
      <c r="I258" s="37"/>
      <c r="L258" s="33">
        <f>MONTH(K257)</f>
        <v>10</v>
      </c>
    </row>
    <row r="259" spans="1:17" hidden="1">
      <c r="A259" s="37"/>
      <c r="B259" s="133"/>
      <c r="C259" s="133"/>
      <c r="D259" s="133"/>
      <c r="E259" s="133"/>
      <c r="F259" s="133"/>
      <c r="G259" s="133"/>
      <c r="H259" s="133"/>
      <c r="I259" s="37"/>
    </row>
    <row r="260" spans="1:17" ht="7.5" hidden="1" customHeight="1" thickBot="1">
      <c r="A260" s="37"/>
      <c r="B260" s="45"/>
      <c r="C260" s="45"/>
      <c r="D260" s="45"/>
      <c r="E260" s="45"/>
      <c r="F260" s="45"/>
      <c r="G260" s="45"/>
      <c r="H260" s="45"/>
      <c r="I260" s="37"/>
    </row>
    <row r="261" spans="1:17" ht="14.25" hidden="1" thickTop="1">
      <c r="A261" s="37"/>
      <c r="B261" s="38"/>
      <c r="C261" s="37"/>
      <c r="D261" s="37"/>
      <c r="E261" s="37"/>
      <c r="F261" s="37"/>
      <c r="G261" s="134" t="str">
        <f>$B$1</f>
        <v>地区２２</v>
      </c>
      <c r="H261" s="135"/>
      <c r="I261" s="37"/>
    </row>
    <row r="262" spans="1:17" ht="14.25" hidden="1" thickBot="1">
      <c r="A262" s="37"/>
      <c r="B262" s="37"/>
      <c r="C262" s="37"/>
      <c r="D262" s="37"/>
      <c r="E262" s="37"/>
      <c r="F262" s="37"/>
      <c r="G262" s="136"/>
      <c r="H262" s="137"/>
      <c r="I262" s="37"/>
    </row>
    <row r="263" spans="1:17" ht="13.5" hidden="1" customHeight="1" thickTop="1">
      <c r="A263" s="138">
        <f>K257</f>
        <v>45931</v>
      </c>
      <c r="B263" s="138"/>
      <c r="C263" s="139">
        <f>L257</f>
        <v>2025</v>
      </c>
      <c r="D263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263" s="141"/>
      <c r="F263" s="141"/>
      <c r="G263" s="141"/>
      <c r="H263" s="142"/>
      <c r="I263" s="37"/>
    </row>
    <row r="264" spans="1:17" ht="13.5" hidden="1" customHeight="1">
      <c r="A264" s="138"/>
      <c r="B264" s="138"/>
      <c r="C264" s="139"/>
      <c r="D264" s="143"/>
      <c r="E264" s="144"/>
      <c r="F264" s="144"/>
      <c r="G264" s="144"/>
      <c r="H264" s="145"/>
      <c r="I264" s="37"/>
    </row>
    <row r="265" spans="1:17" ht="13.5" hidden="1" customHeight="1">
      <c r="A265" s="37"/>
      <c r="B265" s="149" t="str">
        <f>DBCS(L258)</f>
        <v>１０</v>
      </c>
      <c r="C265" s="150" t="s">
        <v>19</v>
      </c>
      <c r="D265" s="143"/>
      <c r="E265" s="144"/>
      <c r="F265" s="144"/>
      <c r="G265" s="144"/>
      <c r="H265" s="145"/>
      <c r="I265" s="37"/>
    </row>
    <row r="266" spans="1:17" ht="13.5" hidden="1" customHeight="1">
      <c r="A266" s="37"/>
      <c r="B266" s="149"/>
      <c r="C266" s="150"/>
      <c r="D266" s="143"/>
      <c r="E266" s="144"/>
      <c r="F266" s="144"/>
      <c r="G266" s="144"/>
      <c r="H266" s="145"/>
      <c r="I266" s="37"/>
    </row>
    <row r="267" spans="1:17" ht="13.5" hidden="1" customHeight="1">
      <c r="A267" s="37"/>
      <c r="B267" s="149"/>
      <c r="C267" s="150"/>
      <c r="D267" s="143"/>
      <c r="E267" s="144"/>
      <c r="F267" s="144"/>
      <c r="G267" s="144"/>
      <c r="H267" s="145"/>
      <c r="I267" s="37"/>
      <c r="L267" s="40"/>
    </row>
    <row r="268" spans="1:17" ht="13.5" hidden="1" customHeight="1" thickBot="1">
      <c r="A268" s="37"/>
      <c r="B268" s="149"/>
      <c r="C268" s="150"/>
      <c r="D268" s="146"/>
      <c r="E268" s="147"/>
      <c r="F268" s="147"/>
      <c r="G268" s="147"/>
      <c r="H268" s="148"/>
      <c r="I268" s="37"/>
    </row>
    <row r="269" spans="1:17" ht="15" hidden="1" thickTop="1" thickBot="1">
      <c r="A269" s="37"/>
      <c r="B269" s="37"/>
      <c r="C269" s="37"/>
      <c r="D269" s="37"/>
      <c r="E269" s="37"/>
      <c r="F269" s="37"/>
      <c r="G269" s="37"/>
      <c r="H269" s="37"/>
      <c r="I269" s="37"/>
    </row>
    <row r="270" spans="1:17" ht="67.5" hidden="1" customHeight="1" thickBot="1">
      <c r="A270" s="37"/>
      <c r="B270" s="35" t="s">
        <v>0</v>
      </c>
      <c r="C270" s="36" t="s">
        <v>1</v>
      </c>
      <c r="D270" s="36" t="s">
        <v>2</v>
      </c>
      <c r="E270" s="36" t="s">
        <v>3</v>
      </c>
      <c r="F270" s="36" t="s">
        <v>4</v>
      </c>
      <c r="G270" s="36" t="s">
        <v>5</v>
      </c>
      <c r="H270" s="36" t="s">
        <v>6</v>
      </c>
      <c r="I270" s="37"/>
      <c r="K270" s="5" t="s">
        <v>25</v>
      </c>
      <c r="L270" s="5" t="s">
        <v>1</v>
      </c>
      <c r="M270" s="5" t="s">
        <v>2</v>
      </c>
      <c r="N270" s="5" t="s">
        <v>3</v>
      </c>
      <c r="O270" s="5" t="s">
        <v>4</v>
      </c>
      <c r="P270" s="5" t="s">
        <v>5</v>
      </c>
      <c r="Q270" s="5" t="s">
        <v>6</v>
      </c>
    </row>
    <row r="271" spans="1:17" s="34" customFormat="1" ht="33.75" hidden="1" customHeight="1">
      <c r="A271" s="39"/>
      <c r="B271" s="1" t="str">
        <f>IF(A263-(WEEKDAY(A263)-1)&lt;K257,"",A263-(WEEKDAY(A263)-1))</f>
        <v/>
      </c>
      <c r="C271" s="1" t="str">
        <f>IF(A263-(WEEKDAY(A263)-2)&lt;K257,"",A263-(WEEKDAY(A263)-2))</f>
        <v/>
      </c>
      <c r="D271" s="1" t="str">
        <f>IF(A263-(WEEKDAY(A263)-3)&lt;K257,"",A263-(WEEKDAY(A263)-3))</f>
        <v/>
      </c>
      <c r="E271" s="1">
        <f>IF(A263-(WEEKDAY(A263)-4)&lt;K257,"",A263-(WEEKDAY(A263)-4))</f>
        <v>45931</v>
      </c>
      <c r="F271" s="1">
        <f>IF(A263-(WEEKDAY(A263)-5)&lt;K257,"",A263-(WEEKDAY(A263)-5))</f>
        <v>45932</v>
      </c>
      <c r="G271" s="1">
        <f>IF(A263-(WEEKDAY(A263)-6)&lt;K257,"",A263-(WEEKDAY(A263)-6))</f>
        <v>45933</v>
      </c>
      <c r="H271" s="1">
        <f>IF(A263-(WEEKDAY(A263)-7)&lt;K257,"",A263-(WEEKDAY(A263)-7))</f>
        <v>45934</v>
      </c>
      <c r="I271" s="39"/>
      <c r="J271" s="42"/>
      <c r="K271" s="7" t="str">
        <f>IFERROR(IF(MOD(DAY(B271),7)=0,QUOTIENT(DAY(B271),7),QUOTIENT(DAY(B271),7)+1),"")</f>
        <v/>
      </c>
      <c r="L271" s="7" t="str">
        <f t="shared" ref="L271:Q271" si="84">IFERROR(IF(MOD(DAY(C271),7)=0,QUOTIENT(DAY(C271),7),QUOTIENT(DAY(C271),7)+1),"")</f>
        <v/>
      </c>
      <c r="M271" s="7" t="str">
        <f t="shared" si="84"/>
        <v/>
      </c>
      <c r="N271" s="7">
        <f t="shared" si="84"/>
        <v>1</v>
      </c>
      <c r="O271" s="7">
        <f t="shared" si="84"/>
        <v>1</v>
      </c>
      <c r="P271" s="7">
        <f t="shared" si="84"/>
        <v>1</v>
      </c>
      <c r="Q271" s="7">
        <f t="shared" si="84"/>
        <v>1</v>
      </c>
    </row>
    <row r="272" spans="1:17" ht="33.75" hidden="1" customHeight="1" thickBot="1">
      <c r="A272" s="37"/>
      <c r="B272" s="41" t="str">
        <f>K272</f>
        <v/>
      </c>
      <c r="C272" s="41" t="str">
        <f t="shared" ref="C272:H272" si="85">L272</f>
        <v/>
      </c>
      <c r="D272" s="41" t="str">
        <f t="shared" si="85"/>
        <v/>
      </c>
      <c r="E272" s="41" t="str">
        <f t="shared" si="85"/>
        <v>燃</v>
      </c>
      <c r="F272" s="41" t="str">
        <f t="shared" si="85"/>
        <v>び</v>
      </c>
      <c r="G272" s="41" t="str">
        <f t="shared" si="85"/>
        <v/>
      </c>
      <c r="H272" s="41" t="str">
        <f t="shared" si="85"/>
        <v>燃</v>
      </c>
      <c r="I272" s="37"/>
      <c r="J272" s="43"/>
      <c r="K272" s="6" t="str">
        <f>IF(B271="","",
IF(IFERROR(INDEX($C$1:$H$2,1,MATCH(1,$C$2:$H$2,0)), "")=$G$1,
    IFERROR( IF(WEEKDAY(B271,1)=$H$2, IF(K271=$G$3,$G$1,""),""),""),
  IFERROR(INDEX($C$1:$H$2,1,MATCH(1,$C$2:$H$2,0)),"")
))</f>
        <v/>
      </c>
      <c r="L272" s="6" t="str">
        <f>IF(C271="","",
IF(IFERROR(INDEX($C$1:$H$2,1,MATCH(2,$C$2:$H$2,0)),"")=$G$1,
IFERROR(IF(WEEKDAY(C271,1)=$H$2,IF(L271=$G$3,$G$1,""),""),""),
IFERROR(INDEX($C$1:$H$2,1,MATCH(2,$C$2:$H$2,0)),"")
))</f>
        <v/>
      </c>
      <c r="M272" s="6" t="str">
        <f>IF(D271="","",
IF(IFERROR(INDEX($C$1:$H$2,1,MATCH(3,$C$2:$H$2,0)),"")=$G$1,
IFERROR(IF(WEEKDAY(D271,1)=$H$2,IF(M271=$G$3,$G$1,""),""),""),
IFERROR(INDEX($C$1:$H$2,1,MATCH(3,$C$2:$H$2,0)),"")
))</f>
        <v/>
      </c>
      <c r="N272" s="6" t="str">
        <f>IF(E271="","",
IF(IFERROR(INDEX($C$1:$H$2,1,MATCH(4,$C$2:$H$2,0)),"")=$G$1,
IFERROR(IF(WEEKDAY(E271,1)=$H$2,IF(N271=$G$3,$G$1,""),""),""),
IFERROR(INDEX($C$1:$H$2,1,MATCH(4,$C$2:$H$2,0)),"")
))</f>
        <v>燃</v>
      </c>
      <c r="O272" s="6" t="str">
        <f>IF(F271="","",
IF(IFERROR(INDEX($C$1:$H$2,1,MATCH(5,$C$2:$H$2,0)),"")=$G$1,
IFERROR(IF(WEEKDAY(F271,1)=$H$2,IF(O271=$G$3,$G$1,""),""),""),
IFERROR(INDEX($C$1:$H$2,1,MATCH(5,$C$2:$H$2,0)),"")
))</f>
        <v>び</v>
      </c>
      <c r="P272" s="6" t="str">
        <f>IF(G271="","",
IF(IFERROR(INDEX($C$1:$H$2,1,MATCH(6,$C$2:$H$2,0)),"")=$G$1,
IFERROR(IF(WEEKDAY(G271,1)=$H$2,IF(P271=$G$3,$G$1,""),""),""),
IFERROR(INDEX($C$1:$H$2,1,MATCH(6,$C$2:$H$2,0)),"")
))</f>
        <v/>
      </c>
      <c r="Q272" s="6" t="str">
        <f>IF(H271="","",
IF(IFERROR(INDEX($C$1:$H$2,1,MATCH(7,$C$2:$H$2,0)),"")=$G$1,
IFERROR(IF(WEEKDAY(H271,1)=$H$2,IF(Q271=$G$3,$G$1,""),""),""),
IFERROR(INDEX($C$1:$H$2,1,MATCH(7,$C$2:$H$2,0)),"")
))</f>
        <v>燃</v>
      </c>
    </row>
    <row r="273" spans="1:17" ht="33.75" hidden="1" customHeight="1">
      <c r="A273" s="37"/>
      <c r="B273" s="1">
        <f>H271+1</f>
        <v>45935</v>
      </c>
      <c r="C273" s="1">
        <f>B273+1</f>
        <v>45936</v>
      </c>
      <c r="D273" s="1">
        <f t="shared" ref="D273:H273" si="86">C273+1</f>
        <v>45937</v>
      </c>
      <c r="E273" s="1">
        <f t="shared" si="86"/>
        <v>45938</v>
      </c>
      <c r="F273" s="1">
        <f t="shared" si="86"/>
        <v>45939</v>
      </c>
      <c r="G273" s="1">
        <f t="shared" si="86"/>
        <v>45940</v>
      </c>
      <c r="H273" s="1">
        <f t="shared" si="86"/>
        <v>45941</v>
      </c>
      <c r="I273" s="37"/>
      <c r="J273" s="43"/>
      <c r="K273" s="7">
        <f t="shared" ref="K273:Q273" si="87">IFERROR(IF(MOD(DAY(B273),7)=0,QUOTIENT(DAY(B273),7),QUOTIENT(DAY(B273),7)+1),"")</f>
        <v>1</v>
      </c>
      <c r="L273" s="7">
        <f t="shared" si="87"/>
        <v>1</v>
      </c>
      <c r="M273" s="7">
        <f t="shared" si="87"/>
        <v>1</v>
      </c>
      <c r="N273" s="7">
        <f t="shared" si="87"/>
        <v>2</v>
      </c>
      <c r="O273" s="7">
        <f t="shared" si="87"/>
        <v>2</v>
      </c>
      <c r="P273" s="7">
        <f t="shared" si="87"/>
        <v>2</v>
      </c>
      <c r="Q273" s="7">
        <f t="shared" si="87"/>
        <v>2</v>
      </c>
    </row>
    <row r="274" spans="1:17" ht="33.75" hidden="1" customHeight="1" thickBot="1">
      <c r="A274" s="37"/>
      <c r="B274" s="41" t="str">
        <f t="shared" ref="B274:H274" si="88">K274</f>
        <v/>
      </c>
      <c r="C274" s="41" t="str">
        <f t="shared" si="88"/>
        <v>紙・衣</v>
      </c>
      <c r="D274" s="41" t="str">
        <f t="shared" si="88"/>
        <v/>
      </c>
      <c r="E274" s="41" t="str">
        <f t="shared" si="88"/>
        <v>燃</v>
      </c>
      <c r="F274" s="41" t="str">
        <f t="shared" si="88"/>
        <v>び</v>
      </c>
      <c r="G274" s="41" t="str">
        <f t="shared" si="88"/>
        <v/>
      </c>
      <c r="H274" s="41" t="str">
        <f t="shared" si="88"/>
        <v>燃</v>
      </c>
      <c r="I274" s="37"/>
      <c r="J274" s="43"/>
      <c r="K274" s="6" t="str">
        <f>IF(B273="","",
IF(IFERROR(INDEX($C$1:$H$2,1,MATCH(1,$C$2:$H$2,0)), "")=$G$1,
    IFERROR( IF(WEEKDAY(B273,1)=$H$2, IF(K273=$G$3,$G$1,""),""),""),
  IFERROR(INDEX($C$1:$H$2,1,MATCH(1,$C$2:$H$2,0)),"")
))</f>
        <v/>
      </c>
      <c r="L274" s="6" t="str">
        <f>IF(C273="","",
IF(IFERROR(INDEX($C$1:$H$2,1,MATCH(2,$C$2:$H$2,0)),"")=$G$1,
IFERROR(IF(WEEKDAY(C273,1)=$H$2,IF(L273=$G$3,$G$1,""),""),""),
IFERROR(INDEX($C$1:$H$2,1,MATCH(2,$C$2:$H$2,0)),"")
))</f>
        <v>紙・衣</v>
      </c>
      <c r="M274" s="6" t="str">
        <f>IF(D273="","",
IF(IFERROR(INDEX($C$1:$H$2,1,MATCH(3,$C$2:$H$2,0)),"")=$G$1,
IFERROR(IF(WEEKDAY(D273,1)=$H$2,IF(M273=$G$3,$G$1,""),""),""),
IFERROR(INDEX($C$1:$H$2,1,MATCH(3,$C$2:$H$2,0)),"")
))</f>
        <v/>
      </c>
      <c r="N274" s="6" t="str">
        <f>IF(E273="","",
IF(IFERROR(INDEX($C$1:$H$2,1,MATCH(4,$C$2:$H$2,0)),"")=$G$1,
IFERROR(IF(WEEKDAY(E273,1)=$H$2,IF(N273=$G$3,$G$1,""),""),""),
IFERROR(INDEX($C$1:$H$2,1,MATCH(4,$C$2:$H$2,0)),"")
))</f>
        <v>燃</v>
      </c>
      <c r="O274" s="6" t="str">
        <f>IF(F273="","",
IF(IFERROR(INDEX($C$1:$H$2,1,MATCH(5,$C$2:$H$2,0)),"")=$G$1,
IFERROR(IF(WEEKDAY(F273,1)=$H$2,IF(O273=$G$3,$G$1,""),""),""),
IFERROR(INDEX($C$1:$H$2,1,MATCH(5,$C$2:$H$2,0)),"")
))</f>
        <v>び</v>
      </c>
      <c r="P274" s="6" t="str">
        <f>IF(G273="","",
IF(IFERROR(INDEX($C$1:$H$2,1,MATCH(6,$C$2:$H$2,0)),"")=$G$1,
IFERROR(IF(WEEKDAY(G273,1)=$H$2,IF(P273=$G$3,$G$1,""),""),""),
IFERROR(INDEX($C$1:$H$2,1,MATCH(6,$C$2:$H$2,0)),"")
))</f>
        <v/>
      </c>
      <c r="Q274" s="6" t="str">
        <f>IF(H273="","",
IF(IFERROR(INDEX($C$1:$H$2,1,MATCH(7,$C$2:$H$2,0)),"")=$G$1,
IFERROR(IF(WEEKDAY(H273,1)=$H$2,IF(Q273=$G$3,$G$1,""),""),""),
IFERROR(INDEX($C$1:$H$2,1,MATCH(7,$C$2:$H$2,0)),"")
))</f>
        <v>燃</v>
      </c>
    </row>
    <row r="275" spans="1:17" ht="33.75" hidden="1" customHeight="1">
      <c r="A275" s="37"/>
      <c r="B275" s="1">
        <f>B273+7</f>
        <v>45942</v>
      </c>
      <c r="C275" s="1">
        <f t="shared" ref="C275:H275" si="89">C273+7</f>
        <v>45943</v>
      </c>
      <c r="D275" s="1">
        <f t="shared" si="89"/>
        <v>45944</v>
      </c>
      <c r="E275" s="1">
        <f t="shared" si="89"/>
        <v>45945</v>
      </c>
      <c r="F275" s="1">
        <f t="shared" si="89"/>
        <v>45946</v>
      </c>
      <c r="G275" s="1">
        <f t="shared" si="89"/>
        <v>45947</v>
      </c>
      <c r="H275" s="1">
        <f t="shared" si="89"/>
        <v>45948</v>
      </c>
      <c r="I275" s="37"/>
      <c r="K275" s="7">
        <f t="shared" ref="K275:Q275" si="90">IFERROR(IF(MOD(DAY(B275),7)=0,QUOTIENT(DAY(B275),7),QUOTIENT(DAY(B275),7)+1),"")</f>
        <v>2</v>
      </c>
      <c r="L275" s="7">
        <f t="shared" si="90"/>
        <v>2</v>
      </c>
      <c r="M275" s="7">
        <f t="shared" si="90"/>
        <v>2</v>
      </c>
      <c r="N275" s="7">
        <f t="shared" si="90"/>
        <v>3</v>
      </c>
      <c r="O275" s="7">
        <f t="shared" si="90"/>
        <v>3</v>
      </c>
      <c r="P275" s="7">
        <f t="shared" si="90"/>
        <v>3</v>
      </c>
      <c r="Q275" s="7">
        <f t="shared" si="90"/>
        <v>3</v>
      </c>
    </row>
    <row r="276" spans="1:17" ht="33.75" hidden="1" customHeight="1" thickBot="1">
      <c r="A276" s="37"/>
      <c r="B276" s="41" t="str">
        <f t="shared" ref="B276:H276" si="91">K276</f>
        <v/>
      </c>
      <c r="C276" s="41" t="str">
        <f t="shared" si="91"/>
        <v>紙・衣</v>
      </c>
      <c r="D276" s="41" t="str">
        <f t="shared" si="91"/>
        <v>小・危</v>
      </c>
      <c r="E276" s="41" t="str">
        <f t="shared" si="91"/>
        <v>燃</v>
      </c>
      <c r="F276" s="41" t="str">
        <f t="shared" si="91"/>
        <v>び</v>
      </c>
      <c r="G276" s="41" t="str">
        <f t="shared" si="91"/>
        <v/>
      </c>
      <c r="H276" s="41" t="str">
        <f t="shared" si="91"/>
        <v>燃</v>
      </c>
      <c r="I276" s="37"/>
      <c r="K276" s="6" t="str">
        <f>IF(B275="","",
IF(IFERROR(INDEX($C$1:$H$2,1,MATCH(1,$C$2:$H$2,0)), "")=$G$1,
    IFERROR( IF(WEEKDAY(B275,1)=$H$2, IF(K275=$G$3,$G$1,""),""),""),
  IFERROR(INDEX($C$1:$H$2,1,MATCH(1,$C$2:$H$2,0)),"")
))</f>
        <v/>
      </c>
      <c r="L276" s="6" t="str">
        <f>IF(C275="","",
IF(IFERROR(INDEX($C$1:$H$2,1,MATCH(2,$C$2:$H$2,0)),"")=$G$1,
IFERROR(IF(WEEKDAY(C275,1)=$H$2,IF(L275=$G$3,$G$1,""),""),""),
IFERROR(INDEX($C$1:$H$2,1,MATCH(2,$C$2:$H$2,0)),"")
))</f>
        <v>紙・衣</v>
      </c>
      <c r="M276" s="6" t="str">
        <f>IF(D275="","",
IF(IFERROR(INDEX($C$1:$H$2,1,MATCH(3,$C$2:$H$2,0)),"")=$G$1,
IFERROR(IF(WEEKDAY(D275,1)=$H$2,IF(M275=$G$3,$G$1,""),""),""),
IFERROR(INDEX($C$1:$H$2,1,MATCH(3,$C$2:$H$2,0)),"")
))</f>
        <v>小・危</v>
      </c>
      <c r="N276" s="6" t="str">
        <f>IF(E275="","",
IF(IFERROR(INDEX($C$1:$H$2,1,MATCH(4,$C$2:$H$2,0)),"")=$G$1,
IFERROR(IF(WEEKDAY(E275,1)=$H$2,IF(N275=$G$3,$G$1,""),""),""),
IFERROR(INDEX($C$1:$H$2,1,MATCH(4,$C$2:$H$2,0)),"")
))</f>
        <v>燃</v>
      </c>
      <c r="O276" s="6" t="str">
        <f>IF(F275="","",
IF(IFERROR(INDEX($C$1:$H$2,1,MATCH(5,$C$2:$H$2,0)),"")=$G$1,
IFERROR(IF(WEEKDAY(F275,1)=$H$2,IF(O275=$G$3,$G$1,""),""),""),
IFERROR(INDEX($C$1:$H$2,1,MATCH(5,$C$2:$H$2,0)),"")
))</f>
        <v>び</v>
      </c>
      <c r="P276" s="6" t="str">
        <f>IF(G275="","",
IF(IFERROR(INDEX($C$1:$H$2,1,MATCH(6,$C$2:$H$2,0)),"")=$G$1,
IFERROR(IF(WEEKDAY(G275,1)=$H$2,IF(P275=$G$3,$G$1,""),""),""),
IFERROR(INDEX($C$1:$H$2,1,MATCH(6,$C$2:$H$2,0)),"")
))</f>
        <v/>
      </c>
      <c r="Q276" s="6" t="str">
        <f>IF(H275="","",
IF(IFERROR(INDEX($C$1:$H$2,1,MATCH(7,$C$2:$H$2,0)),"")=$G$1,
IFERROR(IF(WEEKDAY(H275,1)=$H$2,IF(Q275=$G$3,$G$1,""),""),""),
IFERROR(INDEX($C$1:$H$2,1,MATCH(7,$C$2:$H$2,0)),"")
))</f>
        <v>燃</v>
      </c>
    </row>
    <row r="277" spans="1:17" ht="33.75" hidden="1" customHeight="1">
      <c r="A277" s="37"/>
      <c r="B277" s="1">
        <f>B275+7</f>
        <v>45949</v>
      </c>
      <c r="C277" s="1">
        <f t="shared" ref="C277:H277" si="92">C275+7</f>
        <v>45950</v>
      </c>
      <c r="D277" s="1">
        <f t="shared" si="92"/>
        <v>45951</v>
      </c>
      <c r="E277" s="1">
        <f t="shared" si="92"/>
        <v>45952</v>
      </c>
      <c r="F277" s="1">
        <f t="shared" si="92"/>
        <v>45953</v>
      </c>
      <c r="G277" s="1">
        <f t="shared" si="92"/>
        <v>45954</v>
      </c>
      <c r="H277" s="1">
        <f t="shared" si="92"/>
        <v>45955</v>
      </c>
      <c r="I277" s="37"/>
      <c r="K277" s="7">
        <f t="shared" ref="K277:Q277" si="93">IFERROR(IF(MOD(DAY(B277),7)=0,QUOTIENT(DAY(B277),7),QUOTIENT(DAY(B277),7)+1),"")</f>
        <v>3</v>
      </c>
      <c r="L277" s="7">
        <f t="shared" si="93"/>
        <v>3</v>
      </c>
      <c r="M277" s="7">
        <f t="shared" si="93"/>
        <v>3</v>
      </c>
      <c r="N277" s="7">
        <f t="shared" si="93"/>
        <v>4</v>
      </c>
      <c r="O277" s="7">
        <f t="shared" si="93"/>
        <v>4</v>
      </c>
      <c r="P277" s="7">
        <f t="shared" si="93"/>
        <v>4</v>
      </c>
      <c r="Q277" s="7">
        <f t="shared" si="93"/>
        <v>4</v>
      </c>
    </row>
    <row r="278" spans="1:17" ht="33.75" hidden="1" customHeight="1" thickBot="1">
      <c r="A278" s="37"/>
      <c r="B278" s="41" t="str">
        <f t="shared" ref="B278:H278" si="94">K278</f>
        <v/>
      </c>
      <c r="C278" s="41" t="str">
        <f t="shared" si="94"/>
        <v>紙・衣</v>
      </c>
      <c r="D278" s="41" t="str">
        <f t="shared" si="94"/>
        <v/>
      </c>
      <c r="E278" s="41" t="str">
        <f t="shared" si="94"/>
        <v>燃</v>
      </c>
      <c r="F278" s="41" t="str">
        <f t="shared" si="94"/>
        <v>び</v>
      </c>
      <c r="G278" s="41" t="str">
        <f t="shared" si="94"/>
        <v/>
      </c>
      <c r="H278" s="41" t="str">
        <f t="shared" si="94"/>
        <v>燃</v>
      </c>
      <c r="I278" s="37"/>
      <c r="K278" s="6" t="str">
        <f>IF(B277="","",
IF(IFERROR(INDEX($C$1:$H$2,1,MATCH(1,$C$2:$H$2,0)), "")=$G$1,
    IFERROR( IF(WEEKDAY(B277,1)=$H$2, IF(K277=$G$3,$G$1,""),""),""),
  IFERROR(INDEX($C$1:$H$2,1,MATCH(1,$C$2:$H$2,0)),"")
))</f>
        <v/>
      </c>
      <c r="L278" s="6" t="str">
        <f>IF(C277="","",
IF(IFERROR(INDEX($C$1:$H$2,1,MATCH(2,$C$2:$H$2,0)),"")=$G$1,
IFERROR(IF(WEEKDAY(C277,1)=$H$2,IF(L277=$G$3,$G$1,""),""),""),
IFERROR(INDEX($C$1:$H$2,1,MATCH(2,$C$2:$H$2,0)),"")
))</f>
        <v>紙・衣</v>
      </c>
      <c r="M278" s="6" t="str">
        <f>IF(D277="","",
IF(IFERROR(INDEX($C$1:$H$2,1,MATCH(3,$C$2:$H$2,0)),"")=$G$1,
IFERROR(IF(WEEKDAY(D277,1)=$H$2,IF(M277=$G$3,$G$1,""),""),""),
IFERROR(INDEX($C$1:$H$2,1,MATCH(3,$C$2:$H$2,0)),"")
))</f>
        <v/>
      </c>
      <c r="N278" s="6" t="str">
        <f>IF(E277="","",
IF(IFERROR(INDEX($C$1:$H$2,1,MATCH(4,$C$2:$H$2,0)),"")=$G$1,
IFERROR(IF(WEEKDAY(E277,1)=$H$2,IF(N277=$G$3,$G$1,""),""),""),
IFERROR(INDEX($C$1:$H$2,1,MATCH(4,$C$2:$H$2,0)),"")
))</f>
        <v>燃</v>
      </c>
      <c r="O278" s="6" t="str">
        <f>IF(F277="","",
IF(IFERROR(INDEX($C$1:$H$2,1,MATCH(5,$C$2:$H$2,0)),"")=$G$1,
IFERROR(IF(WEEKDAY(F277,1)=$H$2,IF(O277=$G$3,$G$1,""),""),""),
IFERROR(INDEX($C$1:$H$2,1,MATCH(5,$C$2:$H$2,0)),"")
))</f>
        <v>び</v>
      </c>
      <c r="P278" s="6" t="str">
        <f>IF(G277="","",
IF(IFERROR(INDEX($C$1:$H$2,1,MATCH(6,$C$2:$H$2,0)),"")=$G$1,
IFERROR(IF(WEEKDAY(G277,1)=$H$2,IF(P277=$G$3,$G$1,""),""),""),
IFERROR(INDEX($C$1:$H$2,1,MATCH(6,$C$2:$H$2,0)),"")
))</f>
        <v/>
      </c>
      <c r="Q278" s="6" t="str">
        <f>IF(H277="","",
IF(IFERROR(INDEX($C$1:$H$2,1,MATCH(7,$C$2:$H$2,0)),"")=$G$1,
IFERROR(IF(WEEKDAY(H277,1)=$H$2,IF(Q277=$G$3,$G$1,""),""),""),
IFERROR(INDEX($C$1:$H$2,1,MATCH(7,$C$2:$H$2,0)),"")
))</f>
        <v>燃</v>
      </c>
    </row>
    <row r="279" spans="1:17" ht="33.75" hidden="1" customHeight="1">
      <c r="A279" s="37"/>
      <c r="B279" s="1">
        <f>IFERROR(IF(B277+7&lt;DATE(L257,L258+1,1),B277+7,""),"")</f>
        <v>45956</v>
      </c>
      <c r="C279" s="1">
        <f>IFERROR(IF(C277+7&lt;DATE(L257,L258+1,1),C277+7,""),"")</f>
        <v>45957</v>
      </c>
      <c r="D279" s="1">
        <f>IFERROR(IF(D277+7&lt;DATE(L257,L258+1,1),D277+7,""),"")</f>
        <v>45958</v>
      </c>
      <c r="E279" s="1">
        <f>IFERROR(IF(E277+7&lt;DATE(L257,L258+1,1),E277+7,""),"")</f>
        <v>45959</v>
      </c>
      <c r="F279" s="1">
        <f>IFERROR(IF(F277+7&lt;DATE(L257,L258+1,1),F277+7,""),"")</f>
        <v>45960</v>
      </c>
      <c r="G279" s="1">
        <f>IFERROR(IF(G277+7&lt;DATE(L257,L258+1,1),G277+7,""),"")</f>
        <v>45961</v>
      </c>
      <c r="H279" s="1" t="str">
        <f>IFERROR(IF(H277+7&lt;DATE(L257,L258+1,1),H277+7,""),"")</f>
        <v/>
      </c>
      <c r="I279" s="37"/>
      <c r="K279" s="7">
        <f>IFERROR(IF(MOD(DAY(B279),7)=0,QUOTIENT(DAY(B279),7),QUOTIENT(DAY(B279),7)+1),"")</f>
        <v>4</v>
      </c>
      <c r="L279" s="7">
        <f>IFERROR(IF(MOD(DAY(C279),7)=0,QUOTIENT(DAY(C279),7),QUOTIENT(DAY(C279),7)+1),"")</f>
        <v>4</v>
      </c>
      <c r="M279" s="7">
        <f t="shared" ref="M279:Q279" si="95">IFERROR(IF(MOD(DAY(D279),7)=0,QUOTIENT(DAY(D279),7),QUOTIENT(DAY(D279),7)+1),"")</f>
        <v>4</v>
      </c>
      <c r="N279" s="7">
        <f t="shared" si="95"/>
        <v>5</v>
      </c>
      <c r="O279" s="7">
        <f t="shared" si="95"/>
        <v>5</v>
      </c>
      <c r="P279" s="7">
        <f t="shared" si="95"/>
        <v>5</v>
      </c>
      <c r="Q279" s="7" t="str">
        <f t="shared" si="95"/>
        <v/>
      </c>
    </row>
    <row r="280" spans="1:17" ht="33.75" hidden="1" customHeight="1" thickBot="1">
      <c r="A280" s="37"/>
      <c r="B280" s="41" t="str">
        <f t="shared" ref="B280:H280" si="96">K280</f>
        <v/>
      </c>
      <c r="C280" s="41" t="str">
        <f t="shared" si="96"/>
        <v>紙・衣</v>
      </c>
      <c r="D280" s="41" t="str">
        <f t="shared" si="96"/>
        <v/>
      </c>
      <c r="E280" s="41" t="str">
        <f t="shared" si="96"/>
        <v>燃</v>
      </c>
      <c r="F280" s="41" t="str">
        <f t="shared" si="96"/>
        <v>び</v>
      </c>
      <c r="G280" s="41" t="str">
        <f t="shared" si="96"/>
        <v/>
      </c>
      <c r="H280" s="41" t="str">
        <f t="shared" si="96"/>
        <v/>
      </c>
      <c r="I280" s="37"/>
      <c r="K280" s="6" t="str">
        <f>IF(B279="","",
IF(IFERROR(INDEX($C$1:$H$2,1,MATCH(1,$C$2:$H$2,0)), "")=$G$1,
    IFERROR( IF(WEEKDAY(B279,1)=$H$2, IF(K279=$G$3,$G$1,""),""),""),
  IFERROR(INDEX($C$1:$H$2,1,MATCH(1,$C$2:$H$2,0)),"")
))</f>
        <v/>
      </c>
      <c r="L280" s="6" t="str">
        <f>IF(C279="","",
IF(IFERROR(INDEX($C$1:$H$2,1,MATCH(2,$C$2:$H$2,0)),"")=$G$1,
IFERROR(IF(WEEKDAY(C279,1)=$H$2,IF(L279=$G$3,$G$1,""),""),""),
IFERROR(INDEX($C$1:$H$2,1,MATCH(2,$C$2:$H$2,0)),"")
))</f>
        <v>紙・衣</v>
      </c>
      <c r="M280" s="6" t="str">
        <f>IF(D279="","",
IF(IFERROR(INDEX($C$1:$H$2,1,MATCH(3,$C$2:$H$2,0)),"")=$G$1,
IFERROR(IF(WEEKDAY(D279,1)=$H$2,IF(M279=$G$3,$G$1,""),""),""),
IFERROR(INDEX($C$1:$H$2,1,MATCH(3,$C$2:$H$2,0)),"")
))</f>
        <v/>
      </c>
      <c r="N280" s="6" t="str">
        <f>IF(E279="","",
IF(IFERROR(INDEX($C$1:$H$2,1,MATCH(4,$C$2:$H$2,0)),"")=$G$1,
IFERROR(IF(WEEKDAY(E279,1)=$H$2,IF(N279=$G$3,$G$1,""),""),""),
IFERROR(INDEX($C$1:$H$2,1,MATCH(4,$C$2:$H$2,0)),"")
))</f>
        <v>燃</v>
      </c>
      <c r="O280" s="6" t="str">
        <f>IF(F279="","",
IF(IFERROR(INDEX($C$1:$H$2,1,MATCH(5,$C$2:$H$2,0)),"")=$G$1,
IFERROR(IF(WEEKDAY(F279,1)=$H$2,IF(O279=$G$3,$G$1,""),""),""),
IFERROR(INDEX($C$1:$H$2,1,MATCH(5,$C$2:$H$2,0)),"")
))</f>
        <v>び</v>
      </c>
      <c r="P280" s="6" t="str">
        <f>IF(G279="","",
IF(IFERROR(INDEX($C$1:$H$2,1,MATCH(6,$C$2:$H$2,0)),"")=$G$1,
IFERROR(IF(WEEKDAY(G279,1)=$H$2,IF(P279=$G$3,$G$1,""),""),""),
IFERROR(INDEX($C$1:$H$2,1,MATCH(6,$C$2:$H$2,0)),"")
))</f>
        <v/>
      </c>
      <c r="Q280" s="6" t="str">
        <f>IF(H279="","",
IF(IFERROR(INDEX($C$1:$H$2,1,MATCH(7,$C$2:$H$2,0)),"")=$G$1,
IFERROR(IF(WEEKDAY(H279,1)=$H$2,IF(Q279=$G$3,$G$1,""),""),""),
IFERROR(INDEX($C$1:$H$2,1,MATCH(7,$C$2:$H$2,0)),"")
))</f>
        <v/>
      </c>
    </row>
    <row r="281" spans="1:17" ht="33.75" hidden="1" customHeight="1">
      <c r="A281" s="37"/>
      <c r="B281" s="1" t="str">
        <f>IFERROR(IF(B279+7&lt;DATE(L257,L258+1,1),B279+7,""),"")</f>
        <v/>
      </c>
      <c r="C281" s="1" t="str">
        <f>IFERROR(IF(C279+7&lt;DATE(L257,L258+1,1),C279+7,""),"")</f>
        <v/>
      </c>
      <c r="D281" s="1"/>
      <c r="E281" s="1"/>
      <c r="F281" s="1"/>
      <c r="G281" s="1"/>
      <c r="H281" s="1"/>
      <c r="I281" s="37"/>
      <c r="K281" s="7" t="str">
        <f>IFERROR(IF(MOD(DAY(B281),7)=0,QUOTIENT(DAY(B281),7),QUOTIENT(DAY(B281),7)+1),"")</f>
        <v/>
      </c>
      <c r="L281" s="7" t="str">
        <f>IFERROR(IF(MOD(DAY(C281),7)=0,QUOTIENT(DAY(C281),7),QUOTIENT(DAY(C281),7)+1),"")</f>
        <v/>
      </c>
      <c r="M281" s="7"/>
      <c r="N281" s="7"/>
      <c r="O281" s="7"/>
      <c r="P281" s="7"/>
      <c r="Q281" s="7"/>
    </row>
    <row r="282" spans="1:17" ht="33.75" hidden="1" customHeight="1" thickBot="1">
      <c r="A282" s="37"/>
      <c r="B282" s="41" t="str">
        <f t="shared" ref="B282:C282" si="97">K282</f>
        <v/>
      </c>
      <c r="C282" s="41" t="str">
        <f t="shared" si="97"/>
        <v/>
      </c>
      <c r="D282" s="41"/>
      <c r="E282" s="41"/>
      <c r="F282" s="41"/>
      <c r="G282" s="41"/>
      <c r="H282" s="41"/>
      <c r="I282" s="37"/>
      <c r="K282" s="6" t="str">
        <f>IF(B281="","",
IF(IFERROR(INDEX($C$1:$H$2,1,MATCH(1,$C$2:$H$2,0)), "")=$G$1,
    IFERROR( IF(WEEKDAY(B281,1)=$H$2, IF(K281=$G$3,$G$1,""),""),""),
  IFERROR(INDEX($C$1:$H$2,1,MATCH(1,$C$2:$H$2,0)),"")
))</f>
        <v/>
      </c>
      <c r="L282" s="6" t="str">
        <f>IF(C281="","",
IF(IFERROR(INDEX($C$1:$H$2,1,MATCH(2,$C$2:$H$2,0)),"")=$G$1,
IFERROR(IF(WEEKDAY(C281,1)=$H$2,IF(L281=$G$3,$G$1,""),""),""),
IFERROR(INDEX($C$1:$H$2,1,MATCH(2,$C$2:$H$2,0)),"")
))</f>
        <v/>
      </c>
      <c r="M282" s="6"/>
      <c r="N282" s="6"/>
      <c r="O282" s="6"/>
      <c r="P282" s="6"/>
      <c r="Q282" s="6"/>
    </row>
    <row r="283" spans="1:17" hidden="1">
      <c r="A283" s="37"/>
      <c r="B283" s="38"/>
      <c r="C283" s="38"/>
      <c r="D283" s="38"/>
      <c r="E283" s="38"/>
      <c r="F283" s="38"/>
      <c r="G283" s="38"/>
      <c r="H283" s="38"/>
      <c r="I283" s="37"/>
    </row>
    <row r="284" spans="1:17" hidden="1">
      <c r="A284" s="37"/>
      <c r="B284" s="37"/>
      <c r="C284" s="116" t="s">
        <v>71</v>
      </c>
      <c r="D284" s="117" t="s">
        <v>72</v>
      </c>
      <c r="E284" s="117"/>
      <c r="F284" s="117"/>
      <c r="G284" s="117"/>
      <c r="H284" s="117"/>
      <c r="I284" s="37"/>
    </row>
    <row r="285" spans="1:17" hidden="1">
      <c r="A285" s="37"/>
      <c r="B285" s="37"/>
      <c r="C285" s="116"/>
      <c r="D285" s="117"/>
      <c r="E285" s="117"/>
      <c r="F285" s="117"/>
      <c r="G285" s="117"/>
      <c r="H285" s="117"/>
      <c r="I285" s="37"/>
    </row>
    <row r="286" spans="1:17" hidden="1">
      <c r="A286" s="37"/>
      <c r="B286" s="37"/>
      <c r="C286" s="118" t="s">
        <v>73</v>
      </c>
      <c r="D286" s="117" t="s">
        <v>74</v>
      </c>
      <c r="E286" s="117"/>
      <c r="F286" s="117"/>
      <c r="G286" s="117"/>
      <c r="H286" s="117"/>
      <c r="I286" s="37"/>
    </row>
    <row r="287" spans="1:17" hidden="1">
      <c r="A287" s="37"/>
      <c r="B287" s="37"/>
      <c r="C287" s="118"/>
      <c r="D287" s="117"/>
      <c r="E287" s="117"/>
      <c r="F287" s="117"/>
      <c r="G287" s="117"/>
      <c r="H287" s="117"/>
      <c r="I287" s="37"/>
    </row>
    <row r="288" spans="1:17" hidden="1">
      <c r="A288" s="37"/>
      <c r="B288" s="37"/>
      <c r="C288" s="119" t="s">
        <v>75</v>
      </c>
      <c r="D288" s="120" t="s">
        <v>76</v>
      </c>
      <c r="E288" s="120"/>
      <c r="F288" s="120"/>
      <c r="G288" s="120"/>
      <c r="H288" s="120"/>
      <c r="I288" s="37"/>
    </row>
    <row r="289" spans="1:12" hidden="1">
      <c r="A289" s="37"/>
      <c r="B289" s="37"/>
      <c r="C289" s="119"/>
      <c r="D289" s="120"/>
      <c r="E289" s="120"/>
      <c r="F289" s="120"/>
      <c r="G289" s="120"/>
      <c r="H289" s="120"/>
      <c r="I289" s="37"/>
    </row>
    <row r="290" spans="1:12" hidden="1">
      <c r="A290" s="37"/>
      <c r="B290" s="37"/>
      <c r="C290" s="121" t="s">
        <v>77</v>
      </c>
      <c r="D290" s="117" t="s">
        <v>78</v>
      </c>
      <c r="E290" s="117"/>
      <c r="F290" s="117"/>
      <c r="G290" s="117"/>
      <c r="H290" s="117"/>
      <c r="I290" s="37"/>
    </row>
    <row r="291" spans="1:12" hidden="1">
      <c r="A291" s="37"/>
      <c r="B291" s="37"/>
      <c r="C291" s="121"/>
      <c r="D291" s="117"/>
      <c r="E291" s="117"/>
      <c r="F291" s="117"/>
      <c r="G291" s="117"/>
      <c r="H291" s="117"/>
      <c r="I291" s="37"/>
    </row>
    <row r="292" spans="1:12" hidden="1">
      <c r="A292" s="37"/>
      <c r="B292" s="37"/>
      <c r="C292" s="37"/>
      <c r="D292" s="37"/>
      <c r="E292" s="37"/>
      <c r="F292" s="37"/>
      <c r="G292" s="37"/>
      <c r="H292" s="37"/>
      <c r="I292" s="37"/>
    </row>
    <row r="293" spans="1:12" hidden="1">
      <c r="A293" s="37"/>
      <c r="B293" s="127"/>
      <c r="C293" s="128"/>
      <c r="D293" s="128"/>
      <c r="E293" s="128"/>
      <c r="F293" s="128"/>
      <c r="G293" s="128"/>
      <c r="H293" s="129"/>
      <c r="I293" s="37"/>
    </row>
    <row r="294" spans="1:12" ht="17.25" hidden="1">
      <c r="A294" s="37"/>
      <c r="B294" s="130" t="s">
        <v>79</v>
      </c>
      <c r="C294" s="131"/>
      <c r="D294" s="131"/>
      <c r="E294" s="131"/>
      <c r="F294" s="131"/>
      <c r="G294" s="131"/>
      <c r="H294" s="132"/>
      <c r="I294" s="37"/>
    </row>
    <row r="295" spans="1:12" ht="17.25" hidden="1">
      <c r="A295" s="37"/>
      <c r="B295" s="130" t="s">
        <v>80</v>
      </c>
      <c r="C295" s="131"/>
      <c r="D295" s="131"/>
      <c r="E295" s="131"/>
      <c r="F295" s="131"/>
      <c r="G295" s="131"/>
      <c r="H295" s="132"/>
      <c r="I295" s="37"/>
    </row>
    <row r="296" spans="1:12" ht="17.25" hidden="1">
      <c r="A296" s="37"/>
      <c r="B296" s="130" t="s">
        <v>81</v>
      </c>
      <c r="C296" s="131"/>
      <c r="D296" s="131"/>
      <c r="E296" s="131"/>
      <c r="F296" s="131"/>
      <c r="G296" s="131"/>
      <c r="H296" s="132"/>
      <c r="I296" s="37"/>
    </row>
    <row r="297" spans="1:12" hidden="1">
      <c r="A297" s="37"/>
      <c r="B297" s="124"/>
      <c r="C297" s="125"/>
      <c r="D297" s="125"/>
      <c r="E297" s="125"/>
      <c r="F297" s="125"/>
      <c r="G297" s="125"/>
      <c r="H297" s="126"/>
      <c r="I297" s="37"/>
    </row>
    <row r="298" spans="1:12" hidden="1">
      <c r="A298" s="37"/>
      <c r="B298" s="37"/>
      <c r="C298" s="37"/>
      <c r="D298" s="37"/>
      <c r="E298" s="37"/>
      <c r="F298" s="37"/>
      <c r="G298" s="37"/>
      <c r="H298" s="37"/>
      <c r="I298" s="37"/>
    </row>
    <row r="299" spans="1:12" hidden="1">
      <c r="A299" s="37"/>
      <c r="B299" s="133" t="s">
        <v>82</v>
      </c>
      <c r="C299" s="133"/>
      <c r="D299" s="133"/>
      <c r="E299" s="133"/>
      <c r="F299" s="133"/>
      <c r="G299" s="133"/>
      <c r="H299" s="133"/>
      <c r="I299" s="37"/>
      <c r="K299" s="44">
        <f>DATE(L257,L258+1,1)</f>
        <v>45962</v>
      </c>
      <c r="L299" s="33">
        <f>YEAR(K299)</f>
        <v>2025</v>
      </c>
    </row>
    <row r="300" spans="1:12" hidden="1">
      <c r="A300" s="37"/>
      <c r="B300" s="133"/>
      <c r="C300" s="133"/>
      <c r="D300" s="133"/>
      <c r="E300" s="133"/>
      <c r="F300" s="133"/>
      <c r="G300" s="133"/>
      <c r="H300" s="133"/>
      <c r="I300" s="37"/>
      <c r="L300" s="33">
        <f>MONTH(K299)</f>
        <v>11</v>
      </c>
    </row>
    <row r="301" spans="1:12" hidden="1">
      <c r="A301" s="37"/>
      <c r="B301" s="133"/>
      <c r="C301" s="133"/>
      <c r="D301" s="133"/>
      <c r="E301" s="133"/>
      <c r="F301" s="133"/>
      <c r="G301" s="133"/>
      <c r="H301" s="133"/>
      <c r="I301" s="37"/>
    </row>
    <row r="302" spans="1:12" ht="7.5" hidden="1" customHeight="1" thickBot="1">
      <c r="A302" s="37"/>
      <c r="B302" s="45"/>
      <c r="C302" s="45"/>
      <c r="D302" s="45"/>
      <c r="E302" s="45"/>
      <c r="F302" s="45"/>
      <c r="G302" s="45"/>
      <c r="H302" s="45"/>
      <c r="I302" s="37"/>
    </row>
    <row r="303" spans="1:12" ht="14.25" hidden="1" thickTop="1">
      <c r="A303" s="37"/>
      <c r="B303" s="38"/>
      <c r="C303" s="37"/>
      <c r="D303" s="37"/>
      <c r="E303" s="37"/>
      <c r="F303" s="37"/>
      <c r="G303" s="134" t="str">
        <f>$B$1</f>
        <v>地区２２</v>
      </c>
      <c r="H303" s="135"/>
      <c r="I303" s="37"/>
    </row>
    <row r="304" spans="1:12" ht="14.25" hidden="1" thickBot="1">
      <c r="A304" s="37"/>
      <c r="B304" s="37"/>
      <c r="C304" s="37"/>
      <c r="D304" s="37"/>
      <c r="E304" s="37"/>
      <c r="F304" s="37"/>
      <c r="G304" s="136"/>
      <c r="H304" s="137"/>
      <c r="I304" s="37"/>
    </row>
    <row r="305" spans="1:17" ht="13.5" hidden="1" customHeight="1" thickTop="1">
      <c r="A305" s="138">
        <f>K299</f>
        <v>45962</v>
      </c>
      <c r="B305" s="138"/>
      <c r="C305" s="139">
        <f>L299</f>
        <v>2025</v>
      </c>
      <c r="D305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305" s="141"/>
      <c r="F305" s="141"/>
      <c r="G305" s="141"/>
      <c r="H305" s="142"/>
      <c r="I305" s="37"/>
    </row>
    <row r="306" spans="1:17" ht="13.5" hidden="1" customHeight="1">
      <c r="A306" s="138"/>
      <c r="B306" s="138"/>
      <c r="C306" s="139"/>
      <c r="D306" s="143"/>
      <c r="E306" s="144"/>
      <c r="F306" s="144"/>
      <c r="G306" s="144"/>
      <c r="H306" s="145"/>
      <c r="I306" s="37"/>
    </row>
    <row r="307" spans="1:17" ht="13.5" hidden="1" customHeight="1">
      <c r="A307" s="37"/>
      <c r="B307" s="149" t="str">
        <f>DBCS(L300)</f>
        <v>１１</v>
      </c>
      <c r="C307" s="150" t="s">
        <v>19</v>
      </c>
      <c r="D307" s="143"/>
      <c r="E307" s="144"/>
      <c r="F307" s="144"/>
      <c r="G307" s="144"/>
      <c r="H307" s="145"/>
      <c r="I307" s="37"/>
    </row>
    <row r="308" spans="1:17" ht="13.5" hidden="1" customHeight="1">
      <c r="A308" s="37"/>
      <c r="B308" s="149"/>
      <c r="C308" s="150"/>
      <c r="D308" s="143"/>
      <c r="E308" s="144"/>
      <c r="F308" s="144"/>
      <c r="G308" s="144"/>
      <c r="H308" s="145"/>
      <c r="I308" s="37"/>
    </row>
    <row r="309" spans="1:17" ht="13.5" hidden="1" customHeight="1">
      <c r="A309" s="37"/>
      <c r="B309" s="149"/>
      <c r="C309" s="150"/>
      <c r="D309" s="143"/>
      <c r="E309" s="144"/>
      <c r="F309" s="144"/>
      <c r="G309" s="144"/>
      <c r="H309" s="145"/>
      <c r="I309" s="37"/>
      <c r="L309" s="40"/>
    </row>
    <row r="310" spans="1:17" ht="13.5" hidden="1" customHeight="1" thickBot="1">
      <c r="A310" s="37"/>
      <c r="B310" s="149"/>
      <c r="C310" s="150"/>
      <c r="D310" s="146"/>
      <c r="E310" s="147"/>
      <c r="F310" s="147"/>
      <c r="G310" s="147"/>
      <c r="H310" s="148"/>
      <c r="I310" s="37"/>
    </row>
    <row r="311" spans="1:17" ht="15" hidden="1" thickTop="1" thickBot="1">
      <c r="A311" s="37"/>
      <c r="B311" s="37"/>
      <c r="C311" s="37"/>
      <c r="D311" s="37"/>
      <c r="E311" s="37"/>
      <c r="F311" s="37"/>
      <c r="G311" s="37"/>
      <c r="H311" s="37"/>
      <c r="I311" s="37"/>
    </row>
    <row r="312" spans="1:17" ht="67.5" hidden="1" customHeight="1" thickBot="1">
      <c r="A312" s="37"/>
      <c r="B312" s="35" t="s">
        <v>0</v>
      </c>
      <c r="C312" s="36" t="s">
        <v>1</v>
      </c>
      <c r="D312" s="36" t="s">
        <v>2</v>
      </c>
      <c r="E312" s="36" t="s">
        <v>3</v>
      </c>
      <c r="F312" s="36" t="s">
        <v>4</v>
      </c>
      <c r="G312" s="36" t="s">
        <v>5</v>
      </c>
      <c r="H312" s="36" t="s">
        <v>6</v>
      </c>
      <c r="I312" s="37"/>
      <c r="K312" s="5" t="s">
        <v>25</v>
      </c>
      <c r="L312" s="5" t="s">
        <v>1</v>
      </c>
      <c r="M312" s="5" t="s">
        <v>2</v>
      </c>
      <c r="N312" s="5" t="s">
        <v>3</v>
      </c>
      <c r="O312" s="5" t="s">
        <v>4</v>
      </c>
      <c r="P312" s="5" t="s">
        <v>5</v>
      </c>
      <c r="Q312" s="5" t="s">
        <v>6</v>
      </c>
    </row>
    <row r="313" spans="1:17" s="34" customFormat="1" ht="33.75" hidden="1" customHeight="1">
      <c r="A313" s="39"/>
      <c r="B313" s="1" t="str">
        <f>IF(A305-(WEEKDAY(A305)-1)&lt;K299,"",A305-(WEEKDAY(A305)-1))</f>
        <v/>
      </c>
      <c r="C313" s="1" t="str">
        <f>IF(A305-(WEEKDAY(A305)-2)&lt;K299,"",A305-(WEEKDAY(A305)-2))</f>
        <v/>
      </c>
      <c r="D313" s="1" t="str">
        <f>IF(A305-(WEEKDAY(A305)-3)&lt;K299,"",A305-(WEEKDAY(A305)-3))</f>
        <v/>
      </c>
      <c r="E313" s="1" t="str">
        <f>IF(A305-(WEEKDAY(A305)-4)&lt;K299,"",A305-(WEEKDAY(A305)-4))</f>
        <v/>
      </c>
      <c r="F313" s="1" t="str">
        <f>IF(A305-(WEEKDAY(A305)-5)&lt;K299,"",A305-(WEEKDAY(A305)-5))</f>
        <v/>
      </c>
      <c r="G313" s="1" t="str">
        <f>IF(A305-(WEEKDAY(A305)-6)&lt;K299,"",A305-(WEEKDAY(A305)-6))</f>
        <v/>
      </c>
      <c r="H313" s="1">
        <f>IF(A305-(WEEKDAY(A305)-7)&lt;K299,"",A305-(WEEKDAY(A305)-7))</f>
        <v>45962</v>
      </c>
      <c r="I313" s="39"/>
      <c r="J313" s="42"/>
      <c r="K313" s="7" t="str">
        <f>IFERROR(IF(MOD(DAY(B313),7)=0,QUOTIENT(DAY(B313),7),QUOTIENT(DAY(B313),7)+1),"")</f>
        <v/>
      </c>
      <c r="L313" s="7" t="str">
        <f t="shared" ref="L313:Q313" si="98">IFERROR(IF(MOD(DAY(C313),7)=0,QUOTIENT(DAY(C313),7),QUOTIENT(DAY(C313),7)+1),"")</f>
        <v/>
      </c>
      <c r="M313" s="7" t="str">
        <f t="shared" si="98"/>
        <v/>
      </c>
      <c r="N313" s="7" t="str">
        <f t="shared" si="98"/>
        <v/>
      </c>
      <c r="O313" s="7" t="str">
        <f t="shared" si="98"/>
        <v/>
      </c>
      <c r="P313" s="7" t="str">
        <f t="shared" si="98"/>
        <v/>
      </c>
      <c r="Q313" s="7">
        <f t="shared" si="98"/>
        <v>1</v>
      </c>
    </row>
    <row r="314" spans="1:17" ht="33.75" hidden="1" customHeight="1" thickBot="1">
      <c r="A314" s="37"/>
      <c r="B314" s="41" t="str">
        <f>K314</f>
        <v/>
      </c>
      <c r="C314" s="41" t="str">
        <f t="shared" ref="C314:H314" si="99">L314</f>
        <v/>
      </c>
      <c r="D314" s="41" t="str">
        <f t="shared" si="99"/>
        <v/>
      </c>
      <c r="E314" s="41" t="str">
        <f t="shared" si="99"/>
        <v/>
      </c>
      <c r="F314" s="41" t="str">
        <f t="shared" si="99"/>
        <v/>
      </c>
      <c r="G314" s="41" t="str">
        <f t="shared" si="99"/>
        <v/>
      </c>
      <c r="H314" s="41" t="str">
        <f t="shared" si="99"/>
        <v>燃</v>
      </c>
      <c r="I314" s="37"/>
      <c r="J314" s="43"/>
      <c r="K314" s="6" t="str">
        <f>IF(B313="","",
IF(IFERROR(INDEX($C$1:$H$2,1,MATCH(1,$C$2:$H$2,0)), "")=$G$1,
    IFERROR( IF(WEEKDAY(B313,1)=$H$2, IF(K313=$G$3,$G$1,""),""),""),
  IFERROR(INDEX($C$1:$H$2,1,MATCH(1,$C$2:$H$2,0)),"")
))</f>
        <v/>
      </c>
      <c r="L314" s="6" t="str">
        <f>IF(C313="","",
IF(IFERROR(INDEX($C$1:$H$2,1,MATCH(2,$C$2:$H$2,0)),"")=$G$1,
IFERROR(IF(WEEKDAY(C313,1)=$H$2,IF(L313=$G$3,$G$1,""),""),""),
IFERROR(INDEX($C$1:$H$2,1,MATCH(2,$C$2:$H$2,0)),"")
))</f>
        <v/>
      </c>
      <c r="M314" s="6" t="str">
        <f>IF(D313="","",
IF(IFERROR(INDEX($C$1:$H$2,1,MATCH(3,$C$2:$H$2,0)),"")=$G$1,
IFERROR(IF(WEEKDAY(D313,1)=$H$2,IF(M313=$G$3,$G$1,""),""),""),
IFERROR(INDEX($C$1:$H$2,1,MATCH(3,$C$2:$H$2,0)),"")
))</f>
        <v/>
      </c>
      <c r="N314" s="6" t="str">
        <f>IF(E313="","",
IF(IFERROR(INDEX($C$1:$H$2,1,MATCH(4,$C$2:$H$2,0)),"")=$G$1,
IFERROR(IF(WEEKDAY(E313,1)=$H$2,IF(N313=$G$3,$G$1,""),""),""),
IFERROR(INDEX($C$1:$H$2,1,MATCH(4,$C$2:$H$2,0)),"")
))</f>
        <v/>
      </c>
      <c r="O314" s="6" t="str">
        <f>IF(F313="","",
IF(IFERROR(INDEX($C$1:$H$2,1,MATCH(5,$C$2:$H$2,0)),"")=$G$1,
IFERROR(IF(WEEKDAY(F313,1)=$H$2,IF(O313=$G$3,$G$1,""),""),""),
IFERROR(INDEX($C$1:$H$2,1,MATCH(5,$C$2:$H$2,0)),"")
))</f>
        <v/>
      </c>
      <c r="P314" s="6" t="str">
        <f>IF(G313="","",
IF(IFERROR(INDEX($C$1:$H$2,1,MATCH(6,$C$2:$H$2,0)),"")=$G$1,
IFERROR(IF(WEEKDAY(G313,1)=$H$2,IF(P313=$G$3,$G$1,""),""),""),
IFERROR(INDEX($C$1:$H$2,1,MATCH(6,$C$2:$H$2,0)),"")
))</f>
        <v/>
      </c>
      <c r="Q314" s="6" t="str">
        <f>IF(H313="","",
IF(IFERROR(INDEX($C$1:$H$2,1,MATCH(7,$C$2:$H$2,0)),"")=$G$1,
IFERROR(IF(WEEKDAY(H313,1)=$H$2,IF(Q313=$G$3,$G$1,""),""),""),
IFERROR(INDEX($C$1:$H$2,1,MATCH(7,$C$2:$H$2,0)),"")
))</f>
        <v>燃</v>
      </c>
    </row>
    <row r="315" spans="1:17" ht="33.75" hidden="1" customHeight="1">
      <c r="A315" s="37"/>
      <c r="B315" s="1">
        <f>H313+1</f>
        <v>45963</v>
      </c>
      <c r="C315" s="1">
        <f>B315+1</f>
        <v>45964</v>
      </c>
      <c r="D315" s="1">
        <f t="shared" ref="D315:H315" si="100">C315+1</f>
        <v>45965</v>
      </c>
      <c r="E315" s="1">
        <f t="shared" si="100"/>
        <v>45966</v>
      </c>
      <c r="F315" s="1">
        <f t="shared" si="100"/>
        <v>45967</v>
      </c>
      <c r="G315" s="1">
        <f t="shared" si="100"/>
        <v>45968</v>
      </c>
      <c r="H315" s="1">
        <f t="shared" si="100"/>
        <v>45969</v>
      </c>
      <c r="I315" s="37"/>
      <c r="J315" s="43"/>
      <c r="K315" s="7">
        <f t="shared" ref="K315:Q315" si="101">IFERROR(IF(MOD(DAY(B315),7)=0,QUOTIENT(DAY(B315),7),QUOTIENT(DAY(B315),7)+1),"")</f>
        <v>1</v>
      </c>
      <c r="L315" s="7">
        <f t="shared" si="101"/>
        <v>1</v>
      </c>
      <c r="M315" s="7">
        <f t="shared" si="101"/>
        <v>1</v>
      </c>
      <c r="N315" s="7">
        <f t="shared" si="101"/>
        <v>1</v>
      </c>
      <c r="O315" s="7">
        <f t="shared" si="101"/>
        <v>1</v>
      </c>
      <c r="P315" s="7">
        <f t="shared" si="101"/>
        <v>1</v>
      </c>
      <c r="Q315" s="7">
        <f t="shared" si="101"/>
        <v>2</v>
      </c>
    </row>
    <row r="316" spans="1:17" ht="33.75" hidden="1" customHeight="1" thickBot="1">
      <c r="A316" s="37"/>
      <c r="B316" s="41" t="str">
        <f t="shared" ref="B316:H316" si="102">K316</f>
        <v/>
      </c>
      <c r="C316" s="41" t="str">
        <f t="shared" si="102"/>
        <v>紙・衣</v>
      </c>
      <c r="D316" s="41" t="str">
        <f t="shared" si="102"/>
        <v/>
      </c>
      <c r="E316" s="41" t="str">
        <f t="shared" si="102"/>
        <v>燃</v>
      </c>
      <c r="F316" s="41" t="str">
        <f t="shared" si="102"/>
        <v>び</v>
      </c>
      <c r="G316" s="41" t="str">
        <f t="shared" si="102"/>
        <v/>
      </c>
      <c r="H316" s="41" t="str">
        <f t="shared" si="102"/>
        <v>燃</v>
      </c>
      <c r="I316" s="37"/>
      <c r="J316" s="43"/>
      <c r="K316" s="6" t="str">
        <f>IF(B315="","",
IF(IFERROR(INDEX($C$1:$H$2,1,MATCH(1,$C$2:$H$2,0)), "")=$G$1,
    IFERROR( IF(WEEKDAY(B315,1)=$H$2, IF(K315=$G$3,$G$1,""),""),""),
  IFERROR(INDEX($C$1:$H$2,1,MATCH(1,$C$2:$H$2,0)),"")
))</f>
        <v/>
      </c>
      <c r="L316" s="6" t="str">
        <f>IF(C315="","",
IF(IFERROR(INDEX($C$1:$H$2,1,MATCH(2,$C$2:$H$2,0)),"")=$G$1,
IFERROR(IF(WEEKDAY(C315,1)=$H$2,IF(L315=$G$3,$G$1,""),""),""),
IFERROR(INDEX($C$1:$H$2,1,MATCH(2,$C$2:$H$2,0)),"")
))</f>
        <v>紙・衣</v>
      </c>
      <c r="M316" s="6" t="str">
        <f>IF(D315="","",
IF(IFERROR(INDEX($C$1:$H$2,1,MATCH(3,$C$2:$H$2,0)),"")=$G$1,
IFERROR(IF(WEEKDAY(D315,1)=$H$2,IF(M315=$G$3,$G$1,""),""),""),
IFERROR(INDEX($C$1:$H$2,1,MATCH(3,$C$2:$H$2,0)),"")
))</f>
        <v/>
      </c>
      <c r="N316" s="6" t="str">
        <f>IF(E315="","",
IF(IFERROR(INDEX($C$1:$H$2,1,MATCH(4,$C$2:$H$2,0)),"")=$G$1,
IFERROR(IF(WEEKDAY(E315,1)=$H$2,IF(N315=$G$3,$G$1,""),""),""),
IFERROR(INDEX($C$1:$H$2,1,MATCH(4,$C$2:$H$2,0)),"")
))</f>
        <v>燃</v>
      </c>
      <c r="O316" s="6" t="str">
        <f>IF(F315="","",
IF(IFERROR(INDEX($C$1:$H$2,1,MATCH(5,$C$2:$H$2,0)),"")=$G$1,
IFERROR(IF(WEEKDAY(F315,1)=$H$2,IF(O315=$G$3,$G$1,""),""),""),
IFERROR(INDEX($C$1:$H$2,1,MATCH(5,$C$2:$H$2,0)),"")
))</f>
        <v>び</v>
      </c>
      <c r="P316" s="6" t="str">
        <f>IF(G315="","",
IF(IFERROR(INDEX($C$1:$H$2,1,MATCH(6,$C$2:$H$2,0)),"")=$G$1,
IFERROR(IF(WEEKDAY(G315,1)=$H$2,IF(P315=$G$3,$G$1,""),""),""),
IFERROR(INDEX($C$1:$H$2,1,MATCH(6,$C$2:$H$2,0)),"")
))</f>
        <v/>
      </c>
      <c r="Q316" s="6" t="str">
        <f>IF(H315="","",
IF(IFERROR(INDEX($C$1:$H$2,1,MATCH(7,$C$2:$H$2,0)),"")=$G$1,
IFERROR(IF(WEEKDAY(H315,1)=$H$2,IF(Q315=$G$3,$G$1,""),""),""),
IFERROR(INDEX($C$1:$H$2,1,MATCH(7,$C$2:$H$2,0)),"")
))</f>
        <v>燃</v>
      </c>
    </row>
    <row r="317" spans="1:17" ht="33.75" hidden="1" customHeight="1">
      <c r="A317" s="37"/>
      <c r="B317" s="1">
        <f>B315+7</f>
        <v>45970</v>
      </c>
      <c r="C317" s="1">
        <f t="shared" ref="C317:H317" si="103">C315+7</f>
        <v>45971</v>
      </c>
      <c r="D317" s="1">
        <f t="shared" si="103"/>
        <v>45972</v>
      </c>
      <c r="E317" s="1">
        <f t="shared" si="103"/>
        <v>45973</v>
      </c>
      <c r="F317" s="1">
        <f t="shared" si="103"/>
        <v>45974</v>
      </c>
      <c r="G317" s="1">
        <f t="shared" si="103"/>
        <v>45975</v>
      </c>
      <c r="H317" s="1">
        <f t="shared" si="103"/>
        <v>45976</v>
      </c>
      <c r="I317" s="37"/>
      <c r="K317" s="7">
        <f t="shared" ref="K317:Q317" si="104">IFERROR(IF(MOD(DAY(B317),7)=0,QUOTIENT(DAY(B317),7),QUOTIENT(DAY(B317),7)+1),"")</f>
        <v>2</v>
      </c>
      <c r="L317" s="7">
        <f t="shared" si="104"/>
        <v>2</v>
      </c>
      <c r="M317" s="7">
        <f t="shared" si="104"/>
        <v>2</v>
      </c>
      <c r="N317" s="7">
        <f t="shared" si="104"/>
        <v>2</v>
      </c>
      <c r="O317" s="7">
        <f t="shared" si="104"/>
        <v>2</v>
      </c>
      <c r="P317" s="7">
        <f t="shared" si="104"/>
        <v>2</v>
      </c>
      <c r="Q317" s="7">
        <f t="shared" si="104"/>
        <v>3</v>
      </c>
    </row>
    <row r="318" spans="1:17" ht="33.75" hidden="1" customHeight="1" thickBot="1">
      <c r="A318" s="37"/>
      <c r="B318" s="41" t="str">
        <f t="shared" ref="B318:H318" si="105">K318</f>
        <v/>
      </c>
      <c r="C318" s="41" t="str">
        <f t="shared" si="105"/>
        <v>紙・衣</v>
      </c>
      <c r="D318" s="41" t="str">
        <f t="shared" si="105"/>
        <v>小・危</v>
      </c>
      <c r="E318" s="41" t="str">
        <f t="shared" si="105"/>
        <v>燃</v>
      </c>
      <c r="F318" s="41" t="str">
        <f t="shared" si="105"/>
        <v>び</v>
      </c>
      <c r="G318" s="41" t="str">
        <f t="shared" si="105"/>
        <v/>
      </c>
      <c r="H318" s="41" t="str">
        <f t="shared" si="105"/>
        <v>燃</v>
      </c>
      <c r="I318" s="37"/>
      <c r="K318" s="6" t="str">
        <f>IF(B317="","",
IF(IFERROR(INDEX($C$1:$H$2,1,MATCH(1,$C$2:$H$2,0)), "")=$G$1,
    IFERROR( IF(WEEKDAY(B317,1)=$H$2, IF(K317=$G$3,$G$1,""),""),""),
  IFERROR(INDEX($C$1:$H$2,1,MATCH(1,$C$2:$H$2,0)),"")
))</f>
        <v/>
      </c>
      <c r="L318" s="6" t="str">
        <f>IF(C317="","",
IF(IFERROR(INDEX($C$1:$H$2,1,MATCH(2,$C$2:$H$2,0)),"")=$G$1,
IFERROR(IF(WEEKDAY(C317,1)=$H$2,IF(L317=$G$3,$G$1,""),""),""),
IFERROR(INDEX($C$1:$H$2,1,MATCH(2,$C$2:$H$2,0)),"")
))</f>
        <v>紙・衣</v>
      </c>
      <c r="M318" s="6" t="str">
        <f>IF(D317="","",
IF(IFERROR(INDEX($C$1:$H$2,1,MATCH(3,$C$2:$H$2,0)),"")=$G$1,
IFERROR(IF(WEEKDAY(D317,1)=$H$2,IF(M317=$G$3,$G$1,""),""),""),
IFERROR(INDEX($C$1:$H$2,1,MATCH(3,$C$2:$H$2,0)),"")
))</f>
        <v>小・危</v>
      </c>
      <c r="N318" s="6" t="str">
        <f>IF(E317="","",
IF(IFERROR(INDEX($C$1:$H$2,1,MATCH(4,$C$2:$H$2,0)),"")=$G$1,
IFERROR(IF(WEEKDAY(E317,1)=$H$2,IF(N317=$G$3,$G$1,""),""),""),
IFERROR(INDEX($C$1:$H$2,1,MATCH(4,$C$2:$H$2,0)),"")
))</f>
        <v>燃</v>
      </c>
      <c r="O318" s="6" t="str">
        <f>IF(F317="","",
IF(IFERROR(INDEX($C$1:$H$2,1,MATCH(5,$C$2:$H$2,0)),"")=$G$1,
IFERROR(IF(WEEKDAY(F317,1)=$H$2,IF(O317=$G$3,$G$1,""),""),""),
IFERROR(INDEX($C$1:$H$2,1,MATCH(5,$C$2:$H$2,0)),"")
))</f>
        <v>び</v>
      </c>
      <c r="P318" s="6" t="str">
        <f>IF(G317="","",
IF(IFERROR(INDEX($C$1:$H$2,1,MATCH(6,$C$2:$H$2,0)),"")=$G$1,
IFERROR(IF(WEEKDAY(G317,1)=$H$2,IF(P317=$G$3,$G$1,""),""),""),
IFERROR(INDEX($C$1:$H$2,1,MATCH(6,$C$2:$H$2,0)),"")
))</f>
        <v/>
      </c>
      <c r="Q318" s="6" t="str">
        <f>IF(H317="","",
IF(IFERROR(INDEX($C$1:$H$2,1,MATCH(7,$C$2:$H$2,0)),"")=$G$1,
IFERROR(IF(WEEKDAY(H317,1)=$H$2,IF(Q317=$G$3,$G$1,""),""),""),
IFERROR(INDEX($C$1:$H$2,1,MATCH(7,$C$2:$H$2,0)),"")
))</f>
        <v>燃</v>
      </c>
    </row>
    <row r="319" spans="1:17" ht="33.75" hidden="1" customHeight="1">
      <c r="A319" s="37"/>
      <c r="B319" s="1">
        <f>B317+7</f>
        <v>45977</v>
      </c>
      <c r="C319" s="1">
        <f t="shared" ref="C319:H319" si="106">C317+7</f>
        <v>45978</v>
      </c>
      <c r="D319" s="1">
        <f t="shared" si="106"/>
        <v>45979</v>
      </c>
      <c r="E319" s="1">
        <f t="shared" si="106"/>
        <v>45980</v>
      </c>
      <c r="F319" s="1">
        <f t="shared" si="106"/>
        <v>45981</v>
      </c>
      <c r="G319" s="1">
        <f t="shared" si="106"/>
        <v>45982</v>
      </c>
      <c r="H319" s="1">
        <f t="shared" si="106"/>
        <v>45983</v>
      </c>
      <c r="I319" s="37"/>
      <c r="K319" s="7">
        <f t="shared" ref="K319:Q319" si="107">IFERROR(IF(MOD(DAY(B319),7)=0,QUOTIENT(DAY(B319),7),QUOTIENT(DAY(B319),7)+1),"")</f>
        <v>3</v>
      </c>
      <c r="L319" s="7">
        <f t="shared" si="107"/>
        <v>3</v>
      </c>
      <c r="M319" s="7">
        <f t="shared" si="107"/>
        <v>3</v>
      </c>
      <c r="N319" s="7">
        <f t="shared" si="107"/>
        <v>3</v>
      </c>
      <c r="O319" s="7">
        <f t="shared" si="107"/>
        <v>3</v>
      </c>
      <c r="P319" s="7">
        <f t="shared" si="107"/>
        <v>3</v>
      </c>
      <c r="Q319" s="7">
        <f t="shared" si="107"/>
        <v>4</v>
      </c>
    </row>
    <row r="320" spans="1:17" ht="33.75" hidden="1" customHeight="1" thickBot="1">
      <c r="A320" s="37"/>
      <c r="B320" s="41" t="str">
        <f t="shared" ref="B320:H320" si="108">K320</f>
        <v/>
      </c>
      <c r="C320" s="41" t="str">
        <f t="shared" si="108"/>
        <v>紙・衣</v>
      </c>
      <c r="D320" s="41" t="str">
        <f t="shared" si="108"/>
        <v/>
      </c>
      <c r="E320" s="41" t="str">
        <f t="shared" si="108"/>
        <v>燃</v>
      </c>
      <c r="F320" s="41" t="str">
        <f t="shared" si="108"/>
        <v>び</v>
      </c>
      <c r="G320" s="41" t="str">
        <f t="shared" si="108"/>
        <v/>
      </c>
      <c r="H320" s="41" t="str">
        <f t="shared" si="108"/>
        <v>燃</v>
      </c>
      <c r="I320" s="37"/>
      <c r="K320" s="6" t="str">
        <f>IF(B319="","",
IF(IFERROR(INDEX($C$1:$H$2,1,MATCH(1,$C$2:$H$2,0)), "")=$G$1,
    IFERROR( IF(WEEKDAY(B319,1)=$H$2, IF(K319=$G$3,$G$1,""),""),""),
  IFERROR(INDEX($C$1:$H$2,1,MATCH(1,$C$2:$H$2,0)),"")
))</f>
        <v/>
      </c>
      <c r="L320" s="6" t="str">
        <f>IF(C319="","",
IF(IFERROR(INDEX($C$1:$H$2,1,MATCH(2,$C$2:$H$2,0)),"")=$G$1,
IFERROR(IF(WEEKDAY(C319,1)=$H$2,IF(L319=$G$3,$G$1,""),""),""),
IFERROR(INDEX($C$1:$H$2,1,MATCH(2,$C$2:$H$2,0)),"")
))</f>
        <v>紙・衣</v>
      </c>
      <c r="M320" s="6" t="str">
        <f>IF(D319="","",
IF(IFERROR(INDEX($C$1:$H$2,1,MATCH(3,$C$2:$H$2,0)),"")=$G$1,
IFERROR(IF(WEEKDAY(D319,1)=$H$2,IF(M319=$G$3,$G$1,""),""),""),
IFERROR(INDEX($C$1:$H$2,1,MATCH(3,$C$2:$H$2,0)),"")
))</f>
        <v/>
      </c>
      <c r="N320" s="6" t="str">
        <f>IF(E319="","",
IF(IFERROR(INDEX($C$1:$H$2,1,MATCH(4,$C$2:$H$2,0)),"")=$G$1,
IFERROR(IF(WEEKDAY(E319,1)=$H$2,IF(N319=$G$3,$G$1,""),""),""),
IFERROR(INDEX($C$1:$H$2,1,MATCH(4,$C$2:$H$2,0)),"")
))</f>
        <v>燃</v>
      </c>
      <c r="O320" s="6" t="str">
        <f>IF(F319="","",
IF(IFERROR(INDEX($C$1:$H$2,1,MATCH(5,$C$2:$H$2,0)),"")=$G$1,
IFERROR(IF(WEEKDAY(F319,1)=$H$2,IF(O319=$G$3,$G$1,""),""),""),
IFERROR(INDEX($C$1:$H$2,1,MATCH(5,$C$2:$H$2,0)),"")
))</f>
        <v>び</v>
      </c>
      <c r="P320" s="6" t="str">
        <f>IF(G319="","",
IF(IFERROR(INDEX($C$1:$H$2,1,MATCH(6,$C$2:$H$2,0)),"")=$G$1,
IFERROR(IF(WEEKDAY(G319,1)=$H$2,IF(P319=$G$3,$G$1,""),""),""),
IFERROR(INDEX($C$1:$H$2,1,MATCH(6,$C$2:$H$2,0)),"")
))</f>
        <v/>
      </c>
      <c r="Q320" s="6" t="str">
        <f>IF(H319="","",
IF(IFERROR(INDEX($C$1:$H$2,1,MATCH(7,$C$2:$H$2,0)),"")=$G$1,
IFERROR(IF(WEEKDAY(H319,1)=$H$2,IF(Q319=$G$3,$G$1,""),""),""),
IFERROR(INDEX($C$1:$H$2,1,MATCH(7,$C$2:$H$2,0)),"")
))</f>
        <v>燃</v>
      </c>
    </row>
    <row r="321" spans="1:17" ht="33.75" hidden="1" customHeight="1">
      <c r="A321" s="37"/>
      <c r="B321" s="1">
        <f>IFERROR(IF(B319+7&lt;DATE(L299,L300+1,1),B319+7,""),"")</f>
        <v>45984</v>
      </c>
      <c r="C321" s="1">
        <f>IFERROR(IF(C319+7&lt;DATE(L299,L300+1,1),C319+7,""),"")</f>
        <v>45985</v>
      </c>
      <c r="D321" s="1">
        <f>IFERROR(IF(D319+7&lt;DATE(L299,L300+1,1),D319+7,""),"")</f>
        <v>45986</v>
      </c>
      <c r="E321" s="1">
        <f>IFERROR(IF(E319+7&lt;DATE(L299,L300+1,1),E319+7,""),"")</f>
        <v>45987</v>
      </c>
      <c r="F321" s="1">
        <f>IFERROR(IF(F319+7&lt;DATE(L299,L300+1,1),F319+7,""),"")</f>
        <v>45988</v>
      </c>
      <c r="G321" s="1">
        <f>IFERROR(IF(G319+7&lt;DATE(L299,L300+1,1),G319+7,""),"")</f>
        <v>45989</v>
      </c>
      <c r="H321" s="1">
        <f>IFERROR(IF(H319+7&lt;DATE(L299,L300+1,1),H319+7,""),"")</f>
        <v>45990</v>
      </c>
      <c r="I321" s="37"/>
      <c r="K321" s="7">
        <f>IFERROR(IF(MOD(DAY(B321),7)=0,QUOTIENT(DAY(B321),7),QUOTIENT(DAY(B321),7)+1),"")</f>
        <v>4</v>
      </c>
      <c r="L321" s="7">
        <f>IFERROR(IF(MOD(DAY(C321),7)=0,QUOTIENT(DAY(C321),7),QUOTIENT(DAY(C321),7)+1),"")</f>
        <v>4</v>
      </c>
      <c r="M321" s="7">
        <f t="shared" ref="M321:Q321" si="109">IFERROR(IF(MOD(DAY(D321),7)=0,QUOTIENT(DAY(D321),7),QUOTIENT(DAY(D321),7)+1),"")</f>
        <v>4</v>
      </c>
      <c r="N321" s="7">
        <f t="shared" si="109"/>
        <v>4</v>
      </c>
      <c r="O321" s="7">
        <f t="shared" si="109"/>
        <v>4</v>
      </c>
      <c r="P321" s="7">
        <f t="shared" si="109"/>
        <v>4</v>
      </c>
      <c r="Q321" s="7">
        <f t="shared" si="109"/>
        <v>5</v>
      </c>
    </row>
    <row r="322" spans="1:17" ht="33.75" hidden="1" customHeight="1" thickBot="1">
      <c r="A322" s="37"/>
      <c r="B322" s="41" t="str">
        <f t="shared" ref="B322:H322" si="110">K322</f>
        <v/>
      </c>
      <c r="C322" s="41" t="str">
        <f t="shared" si="110"/>
        <v>紙・衣</v>
      </c>
      <c r="D322" s="41" t="str">
        <f t="shared" si="110"/>
        <v/>
      </c>
      <c r="E322" s="41" t="str">
        <f t="shared" si="110"/>
        <v>燃</v>
      </c>
      <c r="F322" s="41" t="str">
        <f t="shared" si="110"/>
        <v>び</v>
      </c>
      <c r="G322" s="41" t="str">
        <f t="shared" si="110"/>
        <v/>
      </c>
      <c r="H322" s="41" t="str">
        <f t="shared" si="110"/>
        <v>燃</v>
      </c>
      <c r="I322" s="37"/>
      <c r="K322" s="6" t="str">
        <f>IF(B321="","",
IF(IFERROR(INDEX($C$1:$H$2,1,MATCH(1,$C$2:$H$2,0)), "")=$G$1,
    IFERROR( IF(WEEKDAY(B321,1)=$H$2, IF(K321=$G$3,$G$1,""),""),""),
  IFERROR(INDEX($C$1:$H$2,1,MATCH(1,$C$2:$H$2,0)),"")
))</f>
        <v/>
      </c>
      <c r="L322" s="6" t="str">
        <f>IF(C321="","",
IF(IFERROR(INDEX($C$1:$H$2,1,MATCH(2,$C$2:$H$2,0)),"")=$G$1,
IFERROR(IF(WEEKDAY(C321,1)=$H$2,IF(L321=$G$3,$G$1,""),""),""),
IFERROR(INDEX($C$1:$H$2,1,MATCH(2,$C$2:$H$2,0)),"")
))</f>
        <v>紙・衣</v>
      </c>
      <c r="M322" s="6" t="str">
        <f>IF(D321="","",
IF(IFERROR(INDEX($C$1:$H$2,1,MATCH(3,$C$2:$H$2,0)),"")=$G$1,
IFERROR(IF(WEEKDAY(D321,1)=$H$2,IF(M321=$G$3,$G$1,""),""),""),
IFERROR(INDEX($C$1:$H$2,1,MATCH(3,$C$2:$H$2,0)),"")
))</f>
        <v/>
      </c>
      <c r="N322" s="6" t="str">
        <f>IF(E321="","",
IF(IFERROR(INDEX($C$1:$H$2,1,MATCH(4,$C$2:$H$2,0)),"")=$G$1,
IFERROR(IF(WEEKDAY(E321,1)=$H$2,IF(N321=$G$3,$G$1,""),""),""),
IFERROR(INDEX($C$1:$H$2,1,MATCH(4,$C$2:$H$2,0)),"")
))</f>
        <v>燃</v>
      </c>
      <c r="O322" s="6" t="str">
        <f>IF(F321="","",
IF(IFERROR(INDEX($C$1:$H$2,1,MATCH(5,$C$2:$H$2,0)),"")=$G$1,
IFERROR(IF(WEEKDAY(F321,1)=$H$2,IF(O321=$G$3,$G$1,""),""),""),
IFERROR(INDEX($C$1:$H$2,1,MATCH(5,$C$2:$H$2,0)),"")
))</f>
        <v>び</v>
      </c>
      <c r="P322" s="6" t="str">
        <f>IF(G321="","",
IF(IFERROR(INDEX($C$1:$H$2,1,MATCH(6,$C$2:$H$2,0)),"")=$G$1,
IFERROR(IF(WEEKDAY(G321,1)=$H$2,IF(P321=$G$3,$G$1,""),""),""),
IFERROR(INDEX($C$1:$H$2,1,MATCH(6,$C$2:$H$2,0)),"")
))</f>
        <v/>
      </c>
      <c r="Q322" s="6" t="str">
        <f>IF(H321="","",
IF(IFERROR(INDEX($C$1:$H$2,1,MATCH(7,$C$2:$H$2,0)),"")=$G$1,
IFERROR(IF(WEEKDAY(H321,1)=$H$2,IF(Q321=$G$3,$G$1,""),""),""),
IFERROR(INDEX($C$1:$H$2,1,MATCH(7,$C$2:$H$2,0)),"")
))</f>
        <v>燃</v>
      </c>
    </row>
    <row r="323" spans="1:17" ht="33.75" hidden="1" customHeight="1">
      <c r="A323" s="37"/>
      <c r="B323" s="1">
        <f>IFERROR(IF(B321+7&lt;DATE(L299,L300+1,1),B321+7,""),"")</f>
        <v>45991</v>
      </c>
      <c r="C323" s="1" t="str">
        <f>IFERROR(IF(C321+7&lt;DATE(L299,L300+1,1),C321+7,""),"")</f>
        <v/>
      </c>
      <c r="D323" s="1"/>
      <c r="E323" s="1"/>
      <c r="F323" s="1"/>
      <c r="G323" s="1"/>
      <c r="H323" s="1"/>
      <c r="I323" s="37"/>
      <c r="K323" s="7">
        <f>IFERROR(IF(MOD(DAY(B323),7)=0,QUOTIENT(DAY(B323),7),QUOTIENT(DAY(B323),7)+1),"")</f>
        <v>5</v>
      </c>
      <c r="L323" s="7" t="str">
        <f>IFERROR(IF(MOD(DAY(C323),7)=0,QUOTIENT(DAY(C323),7),QUOTIENT(DAY(C323),7)+1),"")</f>
        <v/>
      </c>
      <c r="M323" s="7"/>
      <c r="N323" s="7"/>
      <c r="O323" s="7"/>
      <c r="P323" s="7"/>
      <c r="Q323" s="7"/>
    </row>
    <row r="324" spans="1:17" ht="33.75" hidden="1" customHeight="1" thickBot="1">
      <c r="A324" s="37"/>
      <c r="B324" s="41" t="str">
        <f t="shared" ref="B324:C324" si="111">K324</f>
        <v/>
      </c>
      <c r="C324" s="41" t="str">
        <f t="shared" si="111"/>
        <v/>
      </c>
      <c r="D324" s="41"/>
      <c r="E324" s="41"/>
      <c r="F324" s="41"/>
      <c r="G324" s="41"/>
      <c r="H324" s="41"/>
      <c r="I324" s="37"/>
      <c r="K324" s="6" t="str">
        <f>IF(B323="","",
IF(IFERROR(INDEX($C$1:$H$2,1,MATCH(1,$C$2:$H$2,0)), "")=$G$1,
    IFERROR( IF(WEEKDAY(B323,1)=$H$2, IF(K323=$G$3,$G$1,""),""),""),
  IFERROR(INDEX($C$1:$H$2,1,MATCH(1,$C$2:$H$2,0)),"")
))</f>
        <v/>
      </c>
      <c r="L324" s="6" t="str">
        <f>IF(C323="","",
IF(IFERROR(INDEX($C$1:$H$2,1,MATCH(2,$C$2:$H$2,0)),"")=$G$1,
IFERROR(IF(WEEKDAY(C323,1)=$H$2,IF(L323=$G$3,$G$1,""),""),""),
IFERROR(INDEX($C$1:$H$2,1,MATCH(2,$C$2:$H$2,0)),"")
))</f>
        <v/>
      </c>
      <c r="M324" s="6"/>
      <c r="N324" s="6"/>
      <c r="O324" s="6"/>
      <c r="P324" s="6"/>
      <c r="Q324" s="6"/>
    </row>
    <row r="325" spans="1:17" hidden="1">
      <c r="A325" s="37"/>
      <c r="B325" s="38"/>
      <c r="C325" s="38"/>
      <c r="D325" s="38"/>
      <c r="E325" s="38"/>
      <c r="F325" s="38"/>
      <c r="G325" s="38"/>
      <c r="H325" s="38"/>
      <c r="I325" s="37"/>
    </row>
    <row r="326" spans="1:17" hidden="1">
      <c r="A326" s="37"/>
      <c r="B326" s="37"/>
      <c r="C326" s="116" t="s">
        <v>71</v>
      </c>
      <c r="D326" s="117" t="s">
        <v>72</v>
      </c>
      <c r="E326" s="117"/>
      <c r="F326" s="117"/>
      <c r="G326" s="117"/>
      <c r="H326" s="117"/>
      <c r="I326" s="37"/>
    </row>
    <row r="327" spans="1:17" hidden="1">
      <c r="A327" s="37"/>
      <c r="B327" s="37"/>
      <c r="C327" s="116"/>
      <c r="D327" s="117"/>
      <c r="E327" s="117"/>
      <c r="F327" s="117"/>
      <c r="G327" s="117"/>
      <c r="H327" s="117"/>
      <c r="I327" s="37"/>
    </row>
    <row r="328" spans="1:17" hidden="1">
      <c r="A328" s="37"/>
      <c r="B328" s="37"/>
      <c r="C328" s="118" t="s">
        <v>73</v>
      </c>
      <c r="D328" s="117" t="s">
        <v>74</v>
      </c>
      <c r="E328" s="117"/>
      <c r="F328" s="117"/>
      <c r="G328" s="117"/>
      <c r="H328" s="117"/>
      <c r="I328" s="37"/>
    </row>
    <row r="329" spans="1:17" hidden="1">
      <c r="A329" s="37"/>
      <c r="B329" s="37"/>
      <c r="C329" s="118"/>
      <c r="D329" s="117"/>
      <c r="E329" s="117"/>
      <c r="F329" s="117"/>
      <c r="G329" s="117"/>
      <c r="H329" s="117"/>
      <c r="I329" s="37"/>
    </row>
    <row r="330" spans="1:17" hidden="1">
      <c r="A330" s="37"/>
      <c r="B330" s="37"/>
      <c r="C330" s="119" t="s">
        <v>75</v>
      </c>
      <c r="D330" s="120" t="s">
        <v>76</v>
      </c>
      <c r="E330" s="120"/>
      <c r="F330" s="120"/>
      <c r="G330" s="120"/>
      <c r="H330" s="120"/>
      <c r="I330" s="37"/>
    </row>
    <row r="331" spans="1:17" hidden="1">
      <c r="A331" s="37"/>
      <c r="B331" s="37"/>
      <c r="C331" s="119"/>
      <c r="D331" s="120"/>
      <c r="E331" s="120"/>
      <c r="F331" s="120"/>
      <c r="G331" s="120"/>
      <c r="H331" s="120"/>
      <c r="I331" s="37"/>
    </row>
    <row r="332" spans="1:17" hidden="1">
      <c r="A332" s="37"/>
      <c r="B332" s="37"/>
      <c r="C332" s="121" t="s">
        <v>77</v>
      </c>
      <c r="D332" s="117" t="s">
        <v>78</v>
      </c>
      <c r="E332" s="117"/>
      <c r="F332" s="117"/>
      <c r="G332" s="117"/>
      <c r="H332" s="117"/>
      <c r="I332" s="37"/>
    </row>
    <row r="333" spans="1:17" hidden="1">
      <c r="A333" s="37"/>
      <c r="B333" s="37"/>
      <c r="C333" s="121"/>
      <c r="D333" s="117"/>
      <c r="E333" s="117"/>
      <c r="F333" s="117"/>
      <c r="G333" s="117"/>
      <c r="H333" s="117"/>
      <c r="I333" s="37"/>
    </row>
    <row r="334" spans="1:17" hidden="1">
      <c r="A334" s="37"/>
      <c r="B334" s="37"/>
      <c r="C334" s="37"/>
      <c r="D334" s="37"/>
      <c r="E334" s="37"/>
      <c r="F334" s="37"/>
      <c r="G334" s="37"/>
      <c r="H334" s="37"/>
      <c r="I334" s="37"/>
    </row>
    <row r="335" spans="1:17" hidden="1">
      <c r="A335" s="37"/>
      <c r="B335" s="127"/>
      <c r="C335" s="128"/>
      <c r="D335" s="128"/>
      <c r="E335" s="128"/>
      <c r="F335" s="128"/>
      <c r="G335" s="128"/>
      <c r="H335" s="129"/>
      <c r="I335" s="37"/>
    </row>
    <row r="336" spans="1:17" ht="17.25" hidden="1">
      <c r="A336" s="37"/>
      <c r="B336" s="130" t="s">
        <v>79</v>
      </c>
      <c r="C336" s="131"/>
      <c r="D336" s="131"/>
      <c r="E336" s="131"/>
      <c r="F336" s="131"/>
      <c r="G336" s="131"/>
      <c r="H336" s="132"/>
      <c r="I336" s="37"/>
    </row>
    <row r="337" spans="1:13" ht="17.25" hidden="1">
      <c r="A337" s="37"/>
      <c r="B337" s="130" t="s">
        <v>80</v>
      </c>
      <c r="C337" s="131"/>
      <c r="D337" s="131"/>
      <c r="E337" s="131"/>
      <c r="F337" s="131"/>
      <c r="G337" s="131"/>
      <c r="H337" s="132"/>
      <c r="I337" s="37"/>
    </row>
    <row r="338" spans="1:13" ht="17.25" hidden="1">
      <c r="A338" s="37"/>
      <c r="B338" s="130" t="s">
        <v>81</v>
      </c>
      <c r="C338" s="131"/>
      <c r="D338" s="131"/>
      <c r="E338" s="131"/>
      <c r="F338" s="131"/>
      <c r="G338" s="131"/>
      <c r="H338" s="132"/>
      <c r="I338" s="37"/>
    </row>
    <row r="339" spans="1:13" hidden="1">
      <c r="A339" s="37"/>
      <c r="B339" s="124"/>
      <c r="C339" s="125"/>
      <c r="D339" s="125"/>
      <c r="E339" s="125"/>
      <c r="F339" s="125"/>
      <c r="G339" s="125"/>
      <c r="H339" s="126"/>
      <c r="I339" s="37"/>
    </row>
    <row r="340" spans="1:13" hidden="1">
      <c r="A340" s="37"/>
      <c r="B340" s="37"/>
      <c r="C340" s="37"/>
      <c r="D340" s="37"/>
      <c r="E340" s="37"/>
      <c r="F340" s="37"/>
      <c r="G340" s="37"/>
      <c r="H340" s="37"/>
      <c r="I340" s="37"/>
    </row>
    <row r="341" spans="1:13">
      <c r="A341" s="59"/>
      <c r="B341" s="98" t="s">
        <v>82</v>
      </c>
      <c r="C341" s="98"/>
      <c r="D341" s="98"/>
      <c r="E341" s="98"/>
      <c r="F341" s="98"/>
      <c r="G341" s="98"/>
      <c r="H341" s="98"/>
      <c r="I341" s="59"/>
      <c r="K341" s="44">
        <f>DATE(L299,L300+1,1)</f>
        <v>45992</v>
      </c>
      <c r="L341" s="33">
        <f>YEAR(K341)</f>
        <v>2025</v>
      </c>
    </row>
    <row r="342" spans="1:13">
      <c r="A342" s="59"/>
      <c r="B342" s="98"/>
      <c r="C342" s="98"/>
      <c r="D342" s="98"/>
      <c r="E342" s="98"/>
      <c r="F342" s="98"/>
      <c r="G342" s="98"/>
      <c r="H342" s="98"/>
      <c r="I342" s="59"/>
      <c r="L342" s="33">
        <f>MONTH(K341)</f>
        <v>12</v>
      </c>
    </row>
    <row r="343" spans="1:13">
      <c r="A343" s="59"/>
      <c r="B343" s="98"/>
      <c r="C343" s="98"/>
      <c r="D343" s="98"/>
      <c r="E343" s="98"/>
      <c r="F343" s="98"/>
      <c r="G343" s="98"/>
      <c r="H343" s="98"/>
      <c r="I343" s="59"/>
    </row>
    <row r="344" spans="1:13" ht="7.5" customHeight="1" thickBot="1">
      <c r="A344" s="59"/>
      <c r="B344" s="83"/>
      <c r="C344" s="83"/>
      <c r="D344" s="83"/>
      <c r="E344" s="83"/>
      <c r="F344" s="83"/>
      <c r="G344" s="83"/>
      <c r="H344" s="83"/>
      <c r="I344" s="59"/>
    </row>
    <row r="345" spans="1:13" ht="15" thickTop="1" thickBot="1">
      <c r="A345" s="59"/>
      <c r="B345" s="61"/>
      <c r="C345" s="59"/>
      <c r="D345" s="59"/>
      <c r="E345" s="59"/>
      <c r="F345" s="59"/>
      <c r="G345" s="99" t="str">
        <f>$B$1</f>
        <v>地区２２</v>
      </c>
      <c r="H345" s="100"/>
      <c r="I345" s="59"/>
      <c r="K345" s="33" t="s">
        <v>83</v>
      </c>
      <c r="L345" s="33" t="s">
        <v>85</v>
      </c>
    </row>
    <row r="346" spans="1:13" ht="14.25" customHeight="1" thickBot="1">
      <c r="A346" s="59"/>
      <c r="B346" s="59"/>
      <c r="C346" s="59"/>
      <c r="D346" s="59"/>
      <c r="E346" s="59"/>
      <c r="F346" s="59"/>
      <c r="G346" s="101"/>
      <c r="H346" s="102"/>
      <c r="I346" s="59"/>
      <c r="K346" s="52" t="s">
        <v>102</v>
      </c>
      <c r="L346" s="50">
        <f>IFERROR('年末年始収集体制(※管理者用)'!F5,0)</f>
        <v>28</v>
      </c>
      <c r="M346" s="33" t="s">
        <v>84</v>
      </c>
    </row>
    <row r="347" spans="1:13" ht="13.5" customHeight="1" thickTop="1" thickBot="1">
      <c r="A347" s="103">
        <f>K341</f>
        <v>45992</v>
      </c>
      <c r="B347" s="103"/>
      <c r="C347" s="104">
        <f>L341</f>
        <v>2025</v>
      </c>
      <c r="D347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347" s="106"/>
      <c r="F347" s="106"/>
      <c r="G347" s="106"/>
      <c r="H347" s="107"/>
      <c r="I347" s="59"/>
      <c r="K347" s="33" t="s">
        <v>22</v>
      </c>
      <c r="L347" s="50">
        <f>IFERROR('年末年始収集体制(※管理者用)'!F6,0)</f>
        <v>22</v>
      </c>
      <c r="M347" s="33" t="s">
        <v>25</v>
      </c>
    </row>
    <row r="348" spans="1:13" ht="13.5" customHeight="1" thickBot="1">
      <c r="A348" s="103"/>
      <c r="B348" s="103"/>
      <c r="C348" s="104"/>
      <c r="D348" s="108"/>
      <c r="E348" s="109"/>
      <c r="F348" s="109"/>
      <c r="G348" s="109"/>
      <c r="H348" s="110"/>
      <c r="I348" s="59"/>
      <c r="K348" s="33" t="s">
        <v>103</v>
      </c>
      <c r="L348" s="53">
        <f>IFERROR('年末年始収集体制(※管理者用)'!F7,0)</f>
        <v>25</v>
      </c>
      <c r="M348" s="33" t="s">
        <v>84</v>
      </c>
    </row>
    <row r="349" spans="1:13" ht="13.5" customHeight="1">
      <c r="A349" s="59"/>
      <c r="B349" s="114" t="str">
        <f>DBCS(L342)</f>
        <v>１２</v>
      </c>
      <c r="C349" s="115" t="s">
        <v>19</v>
      </c>
      <c r="D349" s="108"/>
      <c r="E349" s="109"/>
      <c r="F349" s="109"/>
      <c r="G349" s="109"/>
      <c r="H349" s="110"/>
      <c r="I349" s="59"/>
    </row>
    <row r="350" spans="1:13" ht="13.5" customHeight="1">
      <c r="A350" s="59"/>
      <c r="B350" s="114"/>
      <c r="C350" s="115"/>
      <c r="D350" s="108"/>
      <c r="E350" s="109"/>
      <c r="F350" s="109"/>
      <c r="G350" s="109"/>
      <c r="H350" s="110"/>
      <c r="I350" s="59"/>
    </row>
    <row r="351" spans="1:13" ht="13.5" customHeight="1">
      <c r="A351" s="59"/>
      <c r="B351" s="114"/>
      <c r="C351" s="115"/>
      <c r="D351" s="108"/>
      <c r="E351" s="109"/>
      <c r="F351" s="109"/>
      <c r="G351" s="109"/>
      <c r="H351" s="110"/>
      <c r="I351" s="59"/>
      <c r="L351" s="40"/>
    </row>
    <row r="352" spans="1:13" ht="13.5" customHeight="1" thickBot="1">
      <c r="A352" s="59"/>
      <c r="B352" s="114"/>
      <c r="C352" s="115"/>
      <c r="D352" s="111"/>
      <c r="E352" s="112"/>
      <c r="F352" s="112"/>
      <c r="G352" s="112"/>
      <c r="H352" s="113"/>
      <c r="I352" s="59"/>
    </row>
    <row r="353" spans="1:17" ht="15" thickTop="1" thickBot="1">
      <c r="A353" s="59"/>
      <c r="B353" s="59"/>
      <c r="C353" s="59"/>
      <c r="D353" s="59"/>
      <c r="E353" s="59"/>
      <c r="F353" s="59"/>
      <c r="G353" s="59"/>
      <c r="H353" s="59"/>
      <c r="I353" s="59"/>
    </row>
    <row r="354" spans="1:17" ht="67.5" customHeight="1" thickBot="1">
      <c r="A354" s="59"/>
      <c r="B354" s="63" t="s">
        <v>0</v>
      </c>
      <c r="C354" s="64" t="s">
        <v>1</v>
      </c>
      <c r="D354" s="64" t="s">
        <v>2</v>
      </c>
      <c r="E354" s="64" t="s">
        <v>3</v>
      </c>
      <c r="F354" s="64" t="s">
        <v>4</v>
      </c>
      <c r="G354" s="64" t="s">
        <v>5</v>
      </c>
      <c r="H354" s="64" t="s">
        <v>6</v>
      </c>
      <c r="I354" s="59"/>
      <c r="K354" s="5" t="s">
        <v>25</v>
      </c>
      <c r="L354" s="5" t="s">
        <v>1</v>
      </c>
      <c r="M354" s="5" t="s">
        <v>2</v>
      </c>
      <c r="N354" s="5" t="s">
        <v>3</v>
      </c>
      <c r="O354" s="5" t="s">
        <v>4</v>
      </c>
      <c r="P354" s="5" t="s">
        <v>5</v>
      </c>
      <c r="Q354" s="5" t="s">
        <v>6</v>
      </c>
    </row>
    <row r="355" spans="1:17" s="34" customFormat="1" ht="33.75" customHeight="1">
      <c r="A355" s="66"/>
      <c r="B355" s="67" t="str">
        <f>IF(A347-(WEEKDAY(A347)-1)&lt;K341,"",A347-(WEEKDAY(A347)-1))</f>
        <v/>
      </c>
      <c r="C355" s="67">
        <f>IF(A347-(WEEKDAY(A347)-2)&lt;K341,"",A347-(WEEKDAY(A347)-2))</f>
        <v>45992</v>
      </c>
      <c r="D355" s="67">
        <f>IF(A347-(WEEKDAY(A347)-3)&lt;K341,"",A347-(WEEKDAY(A347)-3))</f>
        <v>45993</v>
      </c>
      <c r="E355" s="67">
        <f>IF(A347-(WEEKDAY(A347)-4)&lt;K341,"",A347-(WEEKDAY(A347)-4))</f>
        <v>45994</v>
      </c>
      <c r="F355" s="67">
        <f>IF(A347-(WEEKDAY(A347)-5)&lt;K341,"",A347-(WEEKDAY(A347)-5))</f>
        <v>45995</v>
      </c>
      <c r="G355" s="67">
        <f>IF(A347-(WEEKDAY(A347)-6)&lt;K341,"",A347-(WEEKDAY(A347)-6))</f>
        <v>45996</v>
      </c>
      <c r="H355" s="67">
        <f>IF(A347-(WEEKDAY(A347)-7)&lt;K341,"",A347-(WEEKDAY(A347)-7))</f>
        <v>45997</v>
      </c>
      <c r="I355" s="66"/>
      <c r="J355" s="42"/>
      <c r="K355" s="7" t="str">
        <f>IFERROR(IF(MOD(DAY(B355),7)=0,QUOTIENT(DAY(B355),7),QUOTIENT(DAY(B355),7)+1),"")</f>
        <v/>
      </c>
      <c r="L355" s="7">
        <f t="shared" ref="L355:Q355" si="112">IFERROR(IF(MOD(DAY(C355),7)=0,QUOTIENT(DAY(C355),7),QUOTIENT(DAY(C355),7)+1),"")</f>
        <v>1</v>
      </c>
      <c r="M355" s="7">
        <f t="shared" si="112"/>
        <v>1</v>
      </c>
      <c r="N355" s="7">
        <f t="shared" si="112"/>
        <v>1</v>
      </c>
      <c r="O355" s="7">
        <f t="shared" si="112"/>
        <v>1</v>
      </c>
      <c r="P355" s="7">
        <f t="shared" si="112"/>
        <v>1</v>
      </c>
      <c r="Q355" s="7">
        <f t="shared" si="112"/>
        <v>1</v>
      </c>
    </row>
    <row r="356" spans="1:17" ht="33.75" customHeight="1" thickBot="1">
      <c r="A356" s="59"/>
      <c r="B356" s="71" t="str">
        <f>K356</f>
        <v/>
      </c>
      <c r="C356" s="71" t="str">
        <f t="shared" ref="C356:H356" si="113">L356</f>
        <v>紙・衣</v>
      </c>
      <c r="D356" s="71" t="str">
        <f t="shared" si="113"/>
        <v/>
      </c>
      <c r="E356" s="71" t="str">
        <f t="shared" si="113"/>
        <v>燃</v>
      </c>
      <c r="F356" s="71" t="str">
        <f t="shared" si="113"/>
        <v>び</v>
      </c>
      <c r="G356" s="71" t="str">
        <f t="shared" si="113"/>
        <v/>
      </c>
      <c r="H356" s="71" t="str">
        <f t="shared" si="113"/>
        <v>燃</v>
      </c>
      <c r="I356" s="59"/>
      <c r="J356" s="43"/>
      <c r="K356" s="6" t="str">
        <f>IF(B355="","",
IF(IFERROR(INDEX($C$1:$H$2,1,MATCH(1,$C$2:$H$2,0)), "")=$G$1,
    IFERROR( IF(WEEKDAY(B355,1)=$H$2, IF(K355=$G$3,$G$1,""),""),""),
  IFERROR(INDEX($C$1:$H$2,1,MATCH(1,$C$2:$H$2,0)),"")
))</f>
        <v/>
      </c>
      <c r="L356" s="6" t="str">
        <f>IF(C355="","",
IF(IFERROR(INDEX($C$1:$H$2,1,MATCH(2,$C$2:$H$2,0)),"")=$G$1,
IFERROR(IF(WEEKDAY(C355,1)=$H$2,IF(L355=$G$3,$G$1,""),""),""),
IFERROR(INDEX($C$1:$H$2,1,MATCH(2,$C$2:$H$2,0)),"")
))</f>
        <v>紙・衣</v>
      </c>
      <c r="M356" s="6" t="str">
        <f>IF(D355="","",
IF(IFERROR(INDEX($C$1:$H$2,1,MATCH(3,$C$2:$H$2,0)),"")=$G$1,
IFERROR(IF(WEEKDAY(D355,1)=$H$2,IF(M355=$G$3,$G$1,""),""),""),
IFERROR(INDEX($C$1:$H$2,1,MATCH(3,$C$2:$H$2,0)),"")
))</f>
        <v/>
      </c>
      <c r="N356" s="6" t="str">
        <f>IF(E355="","",
IF(IFERROR(INDEX($C$1:$H$2,1,MATCH(4,$C$2:$H$2,0)),"")=$G$1,
IFERROR(IF(WEEKDAY(E355,1)=$H$2,IF(N355=$G$3,$G$1,""),""),""),
IFERROR(INDEX($C$1:$H$2,1,MATCH(4,$C$2:$H$2,0)),"")
))</f>
        <v>燃</v>
      </c>
      <c r="O356" s="6" t="str">
        <f>IF(F355="","",
IF(IFERROR(INDEX($C$1:$H$2,1,MATCH(5,$C$2:$H$2,0)),"")=$G$1,
IFERROR(IF(WEEKDAY(F355,1)=$H$2,IF(O355=$G$3,$G$1,""),""),""),
IFERROR(INDEX($C$1:$H$2,1,MATCH(5,$C$2:$H$2,0)),"")
))</f>
        <v>び</v>
      </c>
      <c r="P356" s="6" t="str">
        <f>IF(G355="","",
IF(IFERROR(INDEX($C$1:$H$2,1,MATCH(6,$C$2:$H$2,0)),"")=$G$1,
IFERROR(IF(WEEKDAY(G355,1)=$H$2,IF(P355=$G$3,$G$1,""),""),""),
IFERROR(INDEX($C$1:$H$2,1,MATCH(6,$C$2:$H$2,0)),"")
))</f>
        <v/>
      </c>
      <c r="Q356" s="6" t="str">
        <f>IF(H355="","",
IF(IFERROR(INDEX($C$1:$H$2,1,MATCH(7,$C$2:$H$2,0)),"")=$G$1,
IFERROR(IF(WEEKDAY(H355,1)=$H$2,IF(Q355=$G$3,$G$1,""),""),""),
IFERROR(INDEX($C$1:$H$2,1,MATCH(7,$C$2:$H$2,0)),"")
))</f>
        <v>燃</v>
      </c>
    </row>
    <row r="357" spans="1:17" ht="33.75" customHeight="1">
      <c r="A357" s="59"/>
      <c r="B357" s="67">
        <f>H355+1</f>
        <v>45998</v>
      </c>
      <c r="C357" s="67">
        <f>B357+1</f>
        <v>45999</v>
      </c>
      <c r="D357" s="67">
        <f t="shared" ref="D357:H357" si="114">C357+1</f>
        <v>46000</v>
      </c>
      <c r="E357" s="67">
        <f t="shared" si="114"/>
        <v>46001</v>
      </c>
      <c r="F357" s="67">
        <f t="shared" si="114"/>
        <v>46002</v>
      </c>
      <c r="G357" s="67">
        <f t="shared" si="114"/>
        <v>46003</v>
      </c>
      <c r="H357" s="67">
        <f t="shared" si="114"/>
        <v>46004</v>
      </c>
      <c r="I357" s="59"/>
      <c r="J357" s="43"/>
      <c r="K357" s="7">
        <f t="shared" ref="K357:Q357" si="115">IFERROR(IF(MOD(DAY(B357),7)=0,QUOTIENT(DAY(B357),7),QUOTIENT(DAY(B357),7)+1),"")</f>
        <v>1</v>
      </c>
      <c r="L357" s="7">
        <f t="shared" si="115"/>
        <v>2</v>
      </c>
      <c r="M357" s="7">
        <f t="shared" si="115"/>
        <v>2</v>
      </c>
      <c r="N357" s="7">
        <f t="shared" si="115"/>
        <v>2</v>
      </c>
      <c r="O357" s="7">
        <f t="shared" si="115"/>
        <v>2</v>
      </c>
      <c r="P357" s="7">
        <f t="shared" si="115"/>
        <v>2</v>
      </c>
      <c r="Q357" s="7">
        <f t="shared" si="115"/>
        <v>2</v>
      </c>
    </row>
    <row r="358" spans="1:17" ht="33.75" customHeight="1" thickBot="1">
      <c r="A358" s="59"/>
      <c r="B358" s="71" t="str">
        <f t="shared" ref="B358:H358" si="116">K358</f>
        <v/>
      </c>
      <c r="C358" s="71" t="str">
        <f t="shared" si="116"/>
        <v>紙・衣</v>
      </c>
      <c r="D358" s="71" t="str">
        <f t="shared" si="116"/>
        <v>小・危</v>
      </c>
      <c r="E358" s="71" t="str">
        <f t="shared" si="116"/>
        <v>燃</v>
      </c>
      <c r="F358" s="71" t="str">
        <f t="shared" si="116"/>
        <v>び</v>
      </c>
      <c r="G358" s="71" t="str">
        <f t="shared" si="116"/>
        <v/>
      </c>
      <c r="H358" s="71" t="str">
        <f t="shared" si="116"/>
        <v>燃</v>
      </c>
      <c r="I358" s="59"/>
      <c r="J358" s="43"/>
      <c r="K358" s="6" t="str">
        <f>IF(B357="","",
IF(IFERROR(INDEX($C$1:$H$2,1,MATCH(1,$C$2:$H$2,0)), "")=$G$1,
    IFERROR( IF(WEEKDAY(B357,1)=$H$2, IF(K357=$G$3,$G$1,""),""),""),
  IFERROR(INDEX($C$1:$H$2,1,MATCH(1,$C$2:$H$2,0)),"")
))</f>
        <v/>
      </c>
      <c r="L358" s="6" t="str">
        <f>IF(C357="","",
IF(IFERROR(INDEX($C$1:$H$2,1,MATCH(2,$C$2:$H$2,0)),"")=$G$1,
IFERROR(IF(WEEKDAY(C357,1)=$H$2,IF(L357=$G$3,$G$1,""),""),""),
IFERROR(INDEX($C$1:$H$2,1,MATCH(2,$C$2:$H$2,0)),"")
))</f>
        <v>紙・衣</v>
      </c>
      <c r="M358" s="6" t="str">
        <f>IF(D357="","",
IF(IFERROR(INDEX($C$1:$H$2,1,MATCH(3,$C$2:$H$2,0)),"")=$G$1,
IFERROR(IF(WEEKDAY(D357,1)=$H$2,IF(M357=$G$3,$G$1,""),""),""),
IFERROR(INDEX($C$1:$H$2,1,MATCH(3,$C$2:$H$2,0)),"")
))</f>
        <v>小・危</v>
      </c>
      <c r="N358" s="6" t="str">
        <f>IF(E357="","",
IF(IFERROR(INDEX($C$1:$H$2,1,MATCH(4,$C$2:$H$2,0)),"")=$G$1,
IFERROR(IF(WEEKDAY(E357,1)=$H$2,IF(N357=$G$3,$G$1,""),""),""),
IFERROR(INDEX($C$1:$H$2,1,MATCH(4,$C$2:$H$2,0)),"")
))</f>
        <v>燃</v>
      </c>
      <c r="O358" s="6" t="str">
        <f>IF(F357="","",
IF(IFERROR(INDEX($C$1:$H$2,1,MATCH(5,$C$2:$H$2,0)),"")=$G$1,
IFERROR(IF(WEEKDAY(F357,1)=$H$2,IF(O357=$G$3,$G$1,""),""),""),
IFERROR(INDEX($C$1:$H$2,1,MATCH(5,$C$2:$H$2,0)),"")
))</f>
        <v>び</v>
      </c>
      <c r="P358" s="6" t="str">
        <f>IF(G357="","",
IF(IFERROR(INDEX($C$1:$H$2,1,MATCH(6,$C$2:$H$2,0)),"")=$G$1,
IFERROR(IF(WEEKDAY(G357,1)=$H$2,IF(P357=$G$3,$G$1,""),""),""),
IFERROR(INDEX($C$1:$H$2,1,MATCH(6,$C$2:$H$2,0)),"")
))</f>
        <v/>
      </c>
      <c r="Q358" s="6" t="str">
        <f>IF(H357="","",
IF(IFERROR(INDEX($C$1:$H$2,1,MATCH(7,$C$2:$H$2,0)),"")=$G$1,
IFERROR(IF(WEEKDAY(H357,1)=$H$2,IF(Q357=$G$3,$G$1,""),""),""),
IFERROR(INDEX($C$1:$H$2,1,MATCH(7,$C$2:$H$2,0)),"")
))</f>
        <v>燃</v>
      </c>
    </row>
    <row r="359" spans="1:17" ht="33.75" customHeight="1">
      <c r="A359" s="59"/>
      <c r="B359" s="67">
        <f>B357+7</f>
        <v>46005</v>
      </c>
      <c r="C359" s="67">
        <f t="shared" ref="C359:H359" si="117">C357+7</f>
        <v>46006</v>
      </c>
      <c r="D359" s="67">
        <f t="shared" si="117"/>
        <v>46007</v>
      </c>
      <c r="E359" s="67">
        <f t="shared" si="117"/>
        <v>46008</v>
      </c>
      <c r="F359" s="67">
        <f t="shared" si="117"/>
        <v>46009</v>
      </c>
      <c r="G359" s="67">
        <f t="shared" si="117"/>
        <v>46010</v>
      </c>
      <c r="H359" s="67">
        <f t="shared" si="117"/>
        <v>46011</v>
      </c>
      <c r="I359" s="59"/>
      <c r="K359" s="7">
        <f t="shared" ref="K359:Q359" si="118">IFERROR(IF(MOD(DAY(B359),7)=0,QUOTIENT(DAY(B359),7),QUOTIENT(DAY(B359),7)+1),"")</f>
        <v>2</v>
      </c>
      <c r="L359" s="7">
        <f t="shared" si="118"/>
        <v>3</v>
      </c>
      <c r="M359" s="7">
        <f t="shared" si="118"/>
        <v>3</v>
      </c>
      <c r="N359" s="7">
        <f t="shared" si="118"/>
        <v>3</v>
      </c>
      <c r="O359" s="7">
        <f t="shared" si="118"/>
        <v>3</v>
      </c>
      <c r="P359" s="7">
        <f t="shared" si="118"/>
        <v>3</v>
      </c>
      <c r="Q359" s="7">
        <f t="shared" si="118"/>
        <v>3</v>
      </c>
    </row>
    <row r="360" spans="1:17" ht="33.75" customHeight="1" thickBot="1">
      <c r="A360" s="59"/>
      <c r="B360" s="71" t="str">
        <f t="shared" ref="B360:H360" si="119">K360</f>
        <v/>
      </c>
      <c r="C360" s="71" t="str">
        <f t="shared" si="119"/>
        <v>紙・衣</v>
      </c>
      <c r="D360" s="71" t="str">
        <f t="shared" si="119"/>
        <v/>
      </c>
      <c r="E360" s="71" t="str">
        <f t="shared" si="119"/>
        <v>燃</v>
      </c>
      <c r="F360" s="71" t="str">
        <f t="shared" si="119"/>
        <v>び</v>
      </c>
      <c r="G360" s="71" t="str">
        <f t="shared" si="119"/>
        <v/>
      </c>
      <c r="H360" s="71" t="str">
        <f t="shared" si="119"/>
        <v>燃</v>
      </c>
      <c r="I360" s="59"/>
      <c r="K360" s="6" t="str">
        <f>IF(B359="","",
IF(IFERROR(INDEX($C$1:$H$2,1,MATCH(1,$C$2:$H$2,0)), "")=$G$1,
    IFERROR( IF(WEEKDAY(B359,1)=$H$2, IF(K359=$G$3,$G$1,""),""),""),
  IFERROR(INDEX($C$1:$H$2,1,MATCH(1,$C$2:$H$2,0)),"")
))</f>
        <v/>
      </c>
      <c r="L360" s="6" t="str">
        <f>IF(C359="","",
IF(IFERROR(INDEX($C$1:$H$2,1,MATCH(2,$C$2:$H$2,0)),"")=$G$1,
IFERROR(IF(WEEKDAY(C359,1)=$H$2,IF(L359=$G$3,$G$1,""),""),""),
IFERROR(INDEX($C$1:$H$2,1,MATCH(2,$C$2:$H$2,0)),"")
))</f>
        <v>紙・衣</v>
      </c>
      <c r="M360" s="6" t="str">
        <f>IF(D359="","",
IF(IFERROR(INDEX($C$1:$H$2,1,MATCH(3,$C$2:$H$2,0)),"")=$G$1,
IFERROR(IF(WEEKDAY(D359,1)=$H$2,IF(M359=$G$3,$G$1,""),""),""),
IFERROR(INDEX($C$1:$H$2,1,MATCH(3,$C$2:$H$2,0)),"")
))</f>
        <v/>
      </c>
      <c r="N360" s="6" t="str">
        <f>IF(E359="","",
IF(IFERROR(INDEX($C$1:$H$2,1,MATCH(4,$C$2:$H$2,0)),"")=$G$1,
IFERROR(IF(WEEKDAY(E359,1)=$H$2,IF(N359=$G$3,$G$1,""),""),""),
IFERROR(INDEX($C$1:$H$2,1,MATCH(4,$C$2:$H$2,0)),"")
))</f>
        <v>燃</v>
      </c>
      <c r="O360" s="6" t="str">
        <f>IF(F359="","",
IF(IFERROR(INDEX($C$1:$H$2,1,MATCH(5,$C$2:$H$2,0)),"")=$G$1,
IFERROR(IF(WEEKDAY(F359,1)=$H$2,IF(O359=$G$3,$G$1,""),""),""),
IFERROR(INDEX($C$1:$H$2,1,MATCH(5,$C$2:$H$2,0)),"")
))</f>
        <v>び</v>
      </c>
      <c r="P360" s="6" t="str">
        <f>IF(G359="","",
IF(IFERROR(INDEX($C$1:$H$2,1,MATCH(6,$C$2:$H$2,0)),"")=$G$1,
IFERROR(IF(WEEKDAY(G359,1)=$H$2,IF(P359=$G$3,$G$1,""),""),""),
IFERROR(INDEX($C$1:$H$2,1,MATCH(6,$C$2:$H$2,0)),"")
))</f>
        <v/>
      </c>
      <c r="Q360" s="6" t="str">
        <f>IF(H359="","",
IF(IFERROR(INDEX($C$1:$H$2,1,MATCH(7,$C$2:$H$2,0)),"")=$G$1,
IFERROR(IF(WEEKDAY(H359,1)=$H$2,IF(Q359=$G$3,$G$1,""),""),""),
IFERROR(INDEX($C$1:$H$2,1,MATCH(7,$C$2:$H$2,0)),"")
))</f>
        <v>燃</v>
      </c>
    </row>
    <row r="361" spans="1:17" ht="33.75" customHeight="1">
      <c r="A361" s="59"/>
      <c r="B361" s="67">
        <f>B359+7</f>
        <v>46012</v>
      </c>
      <c r="C361" s="67">
        <f t="shared" ref="C361:H361" si="120">C359+7</f>
        <v>46013</v>
      </c>
      <c r="D361" s="67">
        <f t="shared" si="120"/>
        <v>46014</v>
      </c>
      <c r="E361" s="67">
        <f t="shared" si="120"/>
        <v>46015</v>
      </c>
      <c r="F361" s="67">
        <f t="shared" si="120"/>
        <v>46016</v>
      </c>
      <c r="G361" s="67">
        <f t="shared" si="120"/>
        <v>46017</v>
      </c>
      <c r="H361" s="67">
        <f t="shared" si="120"/>
        <v>46018</v>
      </c>
      <c r="I361" s="59"/>
      <c r="K361" s="7">
        <f t="shared" ref="K361:Q361" si="121">IFERROR(IF(MOD(DAY(B361),7)=0,QUOTIENT(DAY(B361),7),QUOTIENT(DAY(B361),7)+1),"")</f>
        <v>3</v>
      </c>
      <c r="L361" s="7">
        <f t="shared" si="121"/>
        <v>4</v>
      </c>
      <c r="M361" s="7">
        <f t="shared" si="121"/>
        <v>4</v>
      </c>
      <c r="N361" s="7">
        <f t="shared" si="121"/>
        <v>4</v>
      </c>
      <c r="O361" s="7">
        <f t="shared" si="121"/>
        <v>4</v>
      </c>
      <c r="P361" s="7">
        <f t="shared" si="121"/>
        <v>4</v>
      </c>
      <c r="Q361" s="7">
        <f t="shared" si="121"/>
        <v>4</v>
      </c>
    </row>
    <row r="362" spans="1:17" ht="33.75" customHeight="1" thickBot="1">
      <c r="A362" s="59"/>
      <c r="B362" s="71" t="str">
        <f>IFERROR(
IF(K362=$K$346,IF($L$346&gt;1,IF(DAY(B361)&gt;$L$346,IF(K362&lt;&gt;"","収集無し",K362),K362),K362),
IF(K362=$K$347,IF($L$347&gt;1,IF(DAY(B361)&gt;$L$347,IF(K362&lt;&gt;"","収集無し",K362),K362),K362),
IF(K362=$K$348,IF($L$348&gt;1,IF(DAY(B361)&gt;$L$348,IF(K362&lt;&gt;"","収集無し",K362),K362),K362),
K362))),"")</f>
        <v/>
      </c>
      <c r="C362" s="71" t="str">
        <f t="shared" ref="C362:H362" si="122">IFERROR(
IF(L362=$K$346,IF($L$346&gt;1,IF(DAY(C361)&gt;$L$346,IF(L362&lt;&gt;"","収集無し",L362),L362),L362),
IF(L362=$K$347,IF($L$347&gt;1,IF(DAY(C361)&gt;$L$347,IF(L362&lt;&gt;"","収集無し",L362),L362),L362),
IF(L362=$K$348,IF($L$348&gt;1,IF(DAY(C361)&gt;$L$348,IF(L362&lt;&gt;"","収集無し",L362),L362),L362),
L362))),"")</f>
        <v>紙・衣</v>
      </c>
      <c r="D362" s="71" t="str">
        <f t="shared" si="122"/>
        <v/>
      </c>
      <c r="E362" s="71" t="str">
        <f t="shared" si="122"/>
        <v>燃</v>
      </c>
      <c r="F362" s="71" t="str">
        <f t="shared" si="122"/>
        <v>び</v>
      </c>
      <c r="G362" s="71" t="str">
        <f t="shared" si="122"/>
        <v/>
      </c>
      <c r="H362" s="71" t="str">
        <f t="shared" si="122"/>
        <v>燃</v>
      </c>
      <c r="I362" s="59"/>
      <c r="K362" s="6" t="str">
        <f>IF(B361="","",
IF(IFERROR(INDEX($C$1:$H$2,1,MATCH(1,$C$2:$H$2,0)), "")=$G$1,
    IFERROR( IF(WEEKDAY(B361,1)=$H$2, IF(K361=$G$3,$G$1,""),""),""),
  IFERROR(INDEX($C$1:$H$2,1,MATCH(1,$C$2:$H$2,0)),"")
))</f>
        <v/>
      </c>
      <c r="L362" s="6" t="str">
        <f>IF(C361="","",
IF(IFERROR(INDEX($C$1:$H$2,1,MATCH(2,$C$2:$H$2,0)),"")=$G$1,
IFERROR(IF(WEEKDAY(C361,1)=$H$2,IF(L361=$G$3,$G$1,""),""),""),
IFERROR(INDEX($C$1:$H$2,1,MATCH(2,$C$2:$H$2,0)),"")
))</f>
        <v>紙・衣</v>
      </c>
      <c r="M362" s="6" t="str">
        <f>IF(D361="","",
IF(IFERROR(INDEX($C$1:$H$2,1,MATCH(3,$C$2:$H$2,0)),"")=$G$1,
IFERROR(IF(WEEKDAY(D361,1)=$H$2,IF(M361=$G$3,$G$1,""),""),""),
IFERROR(INDEX($C$1:$H$2,1,MATCH(3,$C$2:$H$2,0)),"")
))</f>
        <v/>
      </c>
      <c r="N362" s="6" t="str">
        <f>IF(E361="","",
IF(IFERROR(INDEX($C$1:$H$2,1,MATCH(4,$C$2:$H$2,0)),"")=$G$1,
IFERROR(IF(WEEKDAY(E361,1)=$H$2,IF(N361=$G$3,$G$1,""),""),""),
IFERROR(INDEX($C$1:$H$2,1,MATCH(4,$C$2:$H$2,0)),"")
))</f>
        <v>燃</v>
      </c>
      <c r="O362" s="6" t="str">
        <f>IF(F361="","",
IF(IFERROR(INDEX($C$1:$H$2,1,MATCH(5,$C$2:$H$2,0)),"")=$G$1,
IFERROR(IF(WEEKDAY(F361,1)=$H$2,IF(O361=$G$3,$G$1,""),""),""),
IFERROR(INDEX($C$1:$H$2,1,MATCH(5,$C$2:$H$2,0)),"")
))</f>
        <v>び</v>
      </c>
      <c r="P362" s="6" t="str">
        <f>IF(G361="","",
IF(IFERROR(INDEX($C$1:$H$2,1,MATCH(6,$C$2:$H$2,0)),"")=$G$1,
IFERROR(IF(WEEKDAY(G361,1)=$H$2,IF(P361=$G$3,$G$1,""),""),""),
IFERROR(INDEX($C$1:$H$2,1,MATCH(6,$C$2:$H$2,0)),"")
))</f>
        <v/>
      </c>
      <c r="Q362" s="6" t="str">
        <f>IF(H361="","",
IF(IFERROR(INDEX($C$1:$H$2,1,MATCH(7,$C$2:$H$2,0)),"")=$G$1,
IFERROR(IF(WEEKDAY(H361,1)=$H$2,IF(Q361=$G$3,$G$1,""),""),""),
IFERROR(INDEX($C$1:$H$2,1,MATCH(7,$C$2:$H$2,0)),"")
))</f>
        <v>燃</v>
      </c>
    </row>
    <row r="363" spans="1:17" ht="33.75" customHeight="1">
      <c r="A363" s="59"/>
      <c r="B363" s="67">
        <f>IFERROR(IF(B361+7&lt;DATE(L341,L342+1,1),B361+7,""),"")</f>
        <v>46019</v>
      </c>
      <c r="C363" s="67">
        <f>IFERROR(IF(C361+7&lt;DATE(L341,L342+1,1),C361+7,""),"")</f>
        <v>46020</v>
      </c>
      <c r="D363" s="67">
        <f>IFERROR(IF(D361+7&lt;DATE(L341,L342+1,1),D361+7,""),"")</f>
        <v>46021</v>
      </c>
      <c r="E363" s="67">
        <f>IFERROR(IF(E361+7&lt;DATE(L341,L342+1,1),E361+7,""),"")</f>
        <v>46022</v>
      </c>
      <c r="F363" s="67" t="str">
        <f>IFERROR(IF(F361+7&lt;DATE(L341,L342+1,1),F361+7,""),"")</f>
        <v/>
      </c>
      <c r="G363" s="67" t="str">
        <f>IFERROR(IF(G361+7&lt;DATE(L341,L342+1,1),G361+7,""),"")</f>
        <v/>
      </c>
      <c r="H363" s="67" t="str">
        <f>IFERROR(IF(H361+7&lt;DATE(L341,L342+1,1),H361+7,""),"")</f>
        <v/>
      </c>
      <c r="I363" s="59"/>
      <c r="K363" s="7">
        <f>IFERROR(IF(MOD(DAY(B363),7)=0,QUOTIENT(DAY(B363),7),QUOTIENT(DAY(B363),7)+1),"")</f>
        <v>4</v>
      </c>
      <c r="L363" s="7">
        <f>IFERROR(IF(MOD(DAY(C363),7)=0,QUOTIENT(DAY(C363),7),QUOTIENT(DAY(C363),7)+1),"")</f>
        <v>5</v>
      </c>
      <c r="M363" s="7">
        <f t="shared" ref="M363:Q363" si="123">IFERROR(IF(MOD(DAY(D363),7)=0,QUOTIENT(DAY(D363),7),QUOTIENT(DAY(D363),7)+1),"")</f>
        <v>5</v>
      </c>
      <c r="N363" s="7">
        <f t="shared" si="123"/>
        <v>5</v>
      </c>
      <c r="O363" s="7" t="str">
        <f t="shared" si="123"/>
        <v/>
      </c>
      <c r="P363" s="7" t="str">
        <f t="shared" si="123"/>
        <v/>
      </c>
      <c r="Q363" s="7" t="str">
        <f t="shared" si="123"/>
        <v/>
      </c>
    </row>
    <row r="364" spans="1:17" ht="33.75" customHeight="1" thickBot="1">
      <c r="A364" s="59"/>
      <c r="B364" s="71" t="str">
        <f t="shared" ref="B364:H364" si="124">IFERROR(
IF(K364=$K$346,IF($L$346&gt;1,IF(DAY(B363)&gt;$L$346,IF(K364&lt;&gt;"","収集無し",K364),K364),K364),
IF(K364=$K$347,IF($L$347&gt;1,IF(DAY(B363)&gt;$L$347,IF(K364&lt;&gt;"","収集無し",K364),K364),K364),
IF(K364=$K$348,IF($L$348&gt;1,IF(DAY(B363)&gt;$L$348,IF(K364&lt;&gt;"","収集無し",K364),K364),K364),
K364))),"")</f>
        <v/>
      </c>
      <c r="C364" s="71" t="str">
        <f t="shared" si="124"/>
        <v>収集無し</v>
      </c>
      <c r="D364" s="71" t="str">
        <f t="shared" si="124"/>
        <v/>
      </c>
      <c r="E364" s="71" t="str">
        <f t="shared" si="124"/>
        <v>収集無し</v>
      </c>
      <c r="F364" s="71" t="str">
        <f t="shared" si="124"/>
        <v/>
      </c>
      <c r="G364" s="71" t="str">
        <f t="shared" si="124"/>
        <v/>
      </c>
      <c r="H364" s="71" t="str">
        <f t="shared" si="124"/>
        <v/>
      </c>
      <c r="I364" s="59"/>
      <c r="K364" s="6" t="str">
        <f>IF(B363="","",
IF(IFERROR(INDEX($C$1:$H$2,1,MATCH(1,$C$2:$H$2,0)), "")=$G$1,
    IFERROR( IF(WEEKDAY(B363,1)=$H$2, IF(K363=$G$3,$G$1,""),""),""),
  IFERROR(INDEX($C$1:$H$2,1,MATCH(1,$C$2:$H$2,0)),"")
))</f>
        <v/>
      </c>
      <c r="L364" s="6" t="str">
        <f>IF(C363="","",
IF(IFERROR(INDEX($C$1:$H$2,1,MATCH(2,$C$2:$H$2,0)),"")=$G$1,
IFERROR(IF(WEEKDAY(C363,1)=$H$2,IF(L363=$G$3,$G$1,""),""),""),
IFERROR(INDEX($C$1:$H$2,1,MATCH(2,$C$2:$H$2,0)),"")
))</f>
        <v>紙・衣</v>
      </c>
      <c r="M364" s="6" t="str">
        <f>IF(D363="","",
IF(IFERROR(INDEX($C$1:$H$2,1,MATCH(3,$C$2:$H$2,0)),"")=$G$1,
IFERROR(IF(WEEKDAY(D363,1)=$H$2,IF(M363=$G$3,$G$1,""),""),""),
IFERROR(INDEX($C$1:$H$2,1,MATCH(3,$C$2:$H$2,0)),"")
))</f>
        <v/>
      </c>
      <c r="N364" s="6" t="str">
        <f>IF(E363="","",
IF(IFERROR(INDEX($C$1:$H$2,1,MATCH(4,$C$2:$H$2,0)),"")=$G$1,
IFERROR(IF(WEEKDAY(E363,1)=$H$2,IF(N363=$G$3,$G$1,""),""),""),
IFERROR(INDEX($C$1:$H$2,1,MATCH(4,$C$2:$H$2,0)),"")
))</f>
        <v>燃</v>
      </c>
      <c r="O364" s="6" t="str">
        <f>IF(F363="","",
IF(IFERROR(INDEX($C$1:$H$2,1,MATCH(5,$C$2:$H$2,0)),"")=$G$1,
IFERROR(IF(WEEKDAY(F363,1)=$H$2,IF(O363=$G$3,$G$1,""),""),""),
IFERROR(INDEX($C$1:$H$2,1,MATCH(5,$C$2:$H$2,0)),"")
))</f>
        <v/>
      </c>
      <c r="P364" s="6" t="str">
        <f>IF(G363="","",
IF(IFERROR(INDEX($C$1:$H$2,1,MATCH(6,$C$2:$H$2,0)),"")=$G$1,
IFERROR(IF(WEEKDAY(G363,1)=$H$2,IF(P363=$G$3,$G$1,""),""),""),
IFERROR(INDEX($C$1:$H$2,1,MATCH(6,$C$2:$H$2,0)),"")
))</f>
        <v/>
      </c>
      <c r="Q364" s="6" t="str">
        <f>IF(H363="","",
IF(IFERROR(INDEX($C$1:$H$2,1,MATCH(7,$C$2:$H$2,0)),"")=$G$1,
IFERROR(IF(WEEKDAY(H363,1)=$H$2,IF(Q363=$G$3,$G$1,""),""),""),
IFERROR(INDEX($C$1:$H$2,1,MATCH(7,$C$2:$H$2,0)),"")
))</f>
        <v/>
      </c>
    </row>
    <row r="365" spans="1:17" ht="33.75" customHeight="1">
      <c r="A365" s="59"/>
      <c r="B365" s="67" t="str">
        <f>IFERROR(IF(B363+7&lt;DATE(L341,L342+1,1),B363+7,""),"")</f>
        <v/>
      </c>
      <c r="C365" s="67" t="str">
        <f>IFERROR(IF(C363+7&lt;DATE(L341,L342+1,1),C363+7,""),"")</f>
        <v/>
      </c>
      <c r="D365" s="67"/>
      <c r="E365" s="67"/>
      <c r="F365" s="67"/>
      <c r="G365" s="67"/>
      <c r="H365" s="67"/>
      <c r="I365" s="59"/>
      <c r="K365" s="7" t="str">
        <f>IFERROR(IF(MOD(DAY(B365),7)=0,QUOTIENT(DAY(B365),7),QUOTIENT(DAY(B365),7)+1),"")</f>
        <v/>
      </c>
      <c r="L365" s="7" t="str">
        <f>IFERROR(IF(MOD(DAY(C365),7)=0,QUOTIENT(DAY(C365),7),QUOTIENT(DAY(C365),7)+1),"")</f>
        <v/>
      </c>
      <c r="M365" s="7"/>
      <c r="N365" s="7"/>
      <c r="O365" s="7"/>
      <c r="P365" s="7"/>
      <c r="Q365" s="7"/>
    </row>
    <row r="366" spans="1:17" ht="33.75" customHeight="1" thickBot="1">
      <c r="A366" s="59"/>
      <c r="B366" s="71" t="str">
        <f t="shared" ref="B366:C366" si="125">IFERROR(
IF(K366=$K$346,IF($L$346&gt;1,IF(DAY(B365)&gt;$L$346,IF(K366&lt;&gt;"","収集無し",K366),K366),K366),
IF(K366=$K$347,IF($L$347&gt;1,IF(DAY(B365)&gt;$L$347,IF(K366&lt;&gt;"","収集無し",K366),K366),K366),
IF(K366=$K$348,IF($L$348&gt;1,IF(DAY(B365)&gt;$L$348,IF(K366&lt;&gt;"","収集無し",K366),K366),K366),
K366))),"")</f>
        <v/>
      </c>
      <c r="C366" s="71" t="str">
        <f t="shared" si="125"/>
        <v/>
      </c>
      <c r="D366" s="71"/>
      <c r="E366" s="71"/>
      <c r="F366" s="71"/>
      <c r="G366" s="71"/>
      <c r="H366" s="71"/>
      <c r="I366" s="59"/>
      <c r="K366" s="6" t="str">
        <f>IF(B365="","",
IF(IFERROR(INDEX($C$1:$H$2,1,MATCH(1,$C$2:$H$2,0)), "")=$G$1,
    IFERROR( IF(WEEKDAY(B365,1)=$H$2, IF(K365=$G$3,$G$1,""),""),""),
  IFERROR(INDEX($C$1:$H$2,1,MATCH(1,$C$2:$H$2,0)),"")
))</f>
        <v/>
      </c>
      <c r="L366" s="6" t="str">
        <f>IF(C365="","",
IF(IFERROR(INDEX($C$1:$H$2,1,MATCH(2,$C$2:$H$2,0)),"")=$G$1,
IFERROR(IF(WEEKDAY(C365,1)=$H$2,IF(L365=$G$3,$G$1,""),""),""),
IFERROR(INDEX($C$1:$H$2,1,MATCH(2,$C$2:$H$2,0)),"")
))</f>
        <v/>
      </c>
      <c r="M366" s="6"/>
      <c r="N366" s="6"/>
      <c r="O366" s="6"/>
      <c r="P366" s="6"/>
      <c r="Q366" s="6"/>
    </row>
    <row r="367" spans="1:17">
      <c r="A367" s="59"/>
      <c r="B367" s="61"/>
      <c r="C367" s="61"/>
      <c r="D367" s="61"/>
      <c r="E367" s="61"/>
      <c r="F367" s="61"/>
      <c r="G367" s="61"/>
      <c r="H367" s="61"/>
      <c r="I367" s="59"/>
    </row>
    <row r="368" spans="1:17">
      <c r="A368" s="59"/>
      <c r="B368" s="59"/>
      <c r="C368" s="116" t="s">
        <v>71</v>
      </c>
      <c r="D368" s="117" t="s">
        <v>72</v>
      </c>
      <c r="E368" s="117"/>
      <c r="F368" s="117"/>
      <c r="G368" s="117"/>
      <c r="H368" s="117"/>
      <c r="I368" s="59"/>
    </row>
    <row r="369" spans="1:12">
      <c r="A369" s="59"/>
      <c r="B369" s="59"/>
      <c r="C369" s="116"/>
      <c r="D369" s="117"/>
      <c r="E369" s="117"/>
      <c r="F369" s="117"/>
      <c r="G369" s="117"/>
      <c r="H369" s="117"/>
      <c r="I369" s="59"/>
    </row>
    <row r="370" spans="1:12">
      <c r="A370" s="59"/>
      <c r="B370" s="59"/>
      <c r="C370" s="118" t="s">
        <v>73</v>
      </c>
      <c r="D370" s="117" t="s">
        <v>74</v>
      </c>
      <c r="E370" s="117"/>
      <c r="F370" s="117"/>
      <c r="G370" s="117"/>
      <c r="H370" s="117"/>
      <c r="I370" s="59"/>
    </row>
    <row r="371" spans="1:12">
      <c r="A371" s="59"/>
      <c r="B371" s="59"/>
      <c r="C371" s="118"/>
      <c r="D371" s="117"/>
      <c r="E371" s="117"/>
      <c r="F371" s="117"/>
      <c r="G371" s="117"/>
      <c r="H371" s="117"/>
      <c r="I371" s="59"/>
    </row>
    <row r="372" spans="1:12">
      <c r="A372" s="59"/>
      <c r="B372" s="59"/>
      <c r="C372" s="119" t="s">
        <v>75</v>
      </c>
      <c r="D372" s="120" t="s">
        <v>76</v>
      </c>
      <c r="E372" s="120"/>
      <c r="F372" s="120"/>
      <c r="G372" s="120"/>
      <c r="H372" s="120"/>
      <c r="I372" s="59"/>
    </row>
    <row r="373" spans="1:12">
      <c r="A373" s="59"/>
      <c r="B373" s="59"/>
      <c r="C373" s="119"/>
      <c r="D373" s="120"/>
      <c r="E373" s="120"/>
      <c r="F373" s="120"/>
      <c r="G373" s="120"/>
      <c r="H373" s="120"/>
      <c r="I373" s="59"/>
    </row>
    <row r="374" spans="1:12">
      <c r="A374" s="59"/>
      <c r="B374" s="59"/>
      <c r="C374" s="121" t="s">
        <v>77</v>
      </c>
      <c r="D374" s="117" t="s">
        <v>78</v>
      </c>
      <c r="E374" s="117"/>
      <c r="F374" s="117"/>
      <c r="G374" s="117"/>
      <c r="H374" s="117"/>
      <c r="I374" s="59"/>
    </row>
    <row r="375" spans="1:12">
      <c r="A375" s="59"/>
      <c r="B375" s="59"/>
      <c r="C375" s="121"/>
      <c r="D375" s="117"/>
      <c r="E375" s="117"/>
      <c r="F375" s="117"/>
      <c r="G375" s="117"/>
      <c r="H375" s="117"/>
      <c r="I375" s="59"/>
    </row>
    <row r="376" spans="1:12" s="54" customFormat="1" ht="13.5" customHeight="1">
      <c r="A376" s="59"/>
      <c r="B376" s="61"/>
      <c r="C376" s="122" t="s">
        <v>106</v>
      </c>
      <c r="D376" s="122"/>
      <c r="E376" s="122"/>
      <c r="F376" s="122"/>
      <c r="G376" s="122"/>
      <c r="H376" s="122"/>
      <c r="I376" s="59"/>
    </row>
    <row r="377" spans="1:12" s="54" customFormat="1" ht="20.25" customHeight="1">
      <c r="A377" s="59"/>
      <c r="B377" s="81"/>
      <c r="C377" s="122"/>
      <c r="D377" s="122"/>
      <c r="E377" s="122"/>
      <c r="F377" s="122"/>
      <c r="G377" s="122"/>
      <c r="H377" s="122"/>
      <c r="I377" s="59"/>
    </row>
    <row r="378" spans="1:12" s="54" customFormat="1" ht="17.25">
      <c r="A378" s="59"/>
      <c r="B378" s="123"/>
      <c r="C378" s="123"/>
      <c r="D378" s="123"/>
      <c r="E378" s="123"/>
      <c r="F378" s="123"/>
      <c r="G378" s="123"/>
      <c r="H378" s="123"/>
      <c r="I378" s="59"/>
    </row>
    <row r="379" spans="1:12" s="54" customFormat="1" ht="18.75">
      <c r="A379" s="59"/>
      <c r="B379" s="151" t="s">
        <v>105</v>
      </c>
      <c r="C379" s="151"/>
      <c r="D379" s="151"/>
      <c r="E379" s="151"/>
      <c r="F379" s="151"/>
      <c r="G379" s="151"/>
      <c r="H379" s="151"/>
      <c r="I379" s="59"/>
    </row>
    <row r="380" spans="1:12" s="54" customFormat="1" ht="21">
      <c r="A380" s="59"/>
      <c r="B380" s="151" t="s">
        <v>107</v>
      </c>
      <c r="C380" s="152"/>
      <c r="D380" s="152"/>
      <c r="E380" s="152"/>
      <c r="F380" s="152"/>
      <c r="G380" s="152"/>
      <c r="H380" s="152"/>
      <c r="I380" s="59"/>
    </row>
    <row r="381" spans="1:12" s="54" customFormat="1">
      <c r="A381" s="59"/>
      <c r="B381" s="97"/>
      <c r="C381" s="97"/>
      <c r="D381" s="97"/>
      <c r="E381" s="97"/>
      <c r="F381" s="97"/>
      <c r="G381" s="97"/>
      <c r="H381" s="97"/>
      <c r="I381" s="59"/>
    </row>
    <row r="382" spans="1:12" s="54" customFormat="1" ht="7.5" customHeight="1">
      <c r="A382" s="59"/>
      <c r="B382" s="59"/>
      <c r="C382" s="59"/>
      <c r="D382" s="59"/>
      <c r="E382" s="59"/>
      <c r="F382" s="59"/>
      <c r="G382" s="59"/>
      <c r="H382" s="59"/>
      <c r="I382" s="59"/>
    </row>
    <row r="383" spans="1:12">
      <c r="A383" s="59"/>
      <c r="B383" s="98" t="s">
        <v>82</v>
      </c>
      <c r="C383" s="98"/>
      <c r="D383" s="98"/>
      <c r="E383" s="98"/>
      <c r="F383" s="98"/>
      <c r="G383" s="98"/>
      <c r="H383" s="98"/>
      <c r="I383" s="59"/>
      <c r="K383" s="44">
        <f>DATE(L341,L342+1,1)</f>
        <v>46023</v>
      </c>
      <c r="L383" s="33">
        <f>YEAR(K383)</f>
        <v>2026</v>
      </c>
    </row>
    <row r="384" spans="1:12">
      <c r="A384" s="59"/>
      <c r="B384" s="98"/>
      <c r="C384" s="98"/>
      <c r="D384" s="98"/>
      <c r="E384" s="98"/>
      <c r="F384" s="98"/>
      <c r="G384" s="98"/>
      <c r="H384" s="98"/>
      <c r="I384" s="59"/>
      <c r="L384" s="33">
        <f>MONTH(K383)</f>
        <v>1</v>
      </c>
    </row>
    <row r="385" spans="1:17">
      <c r="A385" s="59"/>
      <c r="B385" s="98"/>
      <c r="C385" s="98"/>
      <c r="D385" s="98"/>
      <c r="E385" s="98"/>
      <c r="F385" s="98"/>
      <c r="G385" s="98"/>
      <c r="H385" s="98"/>
      <c r="I385" s="59"/>
    </row>
    <row r="386" spans="1:17" ht="7.5" customHeight="1" thickBot="1">
      <c r="A386" s="59"/>
      <c r="B386" s="83"/>
      <c r="C386" s="83"/>
      <c r="D386" s="83"/>
      <c r="E386" s="83"/>
      <c r="F386" s="83"/>
      <c r="G386" s="83"/>
      <c r="H386" s="83"/>
      <c r="I386" s="59"/>
    </row>
    <row r="387" spans="1:17" ht="15" thickTop="1" thickBot="1">
      <c r="A387" s="59"/>
      <c r="B387" s="61"/>
      <c r="C387" s="59"/>
      <c r="D387" s="59"/>
      <c r="E387" s="59"/>
      <c r="F387" s="59"/>
      <c r="G387" s="99" t="str">
        <f>$B$1</f>
        <v>地区２２</v>
      </c>
      <c r="H387" s="100"/>
      <c r="I387" s="59"/>
      <c r="K387" s="33" t="s">
        <v>86</v>
      </c>
      <c r="L387" s="33" t="s">
        <v>85</v>
      </c>
    </row>
    <row r="388" spans="1:17" ht="14.25" thickBot="1">
      <c r="A388" s="59"/>
      <c r="B388" s="59"/>
      <c r="C388" s="59"/>
      <c r="D388" s="59"/>
      <c r="E388" s="59"/>
      <c r="F388" s="59"/>
      <c r="G388" s="101"/>
      <c r="H388" s="102"/>
      <c r="I388" s="59"/>
      <c r="K388" s="52" t="s">
        <v>102</v>
      </c>
      <c r="L388" s="3">
        <f>IFERROR('年末年始収集体制(※管理者用)'!F10,0)</f>
        <v>4</v>
      </c>
      <c r="M388" s="33" t="s">
        <v>84</v>
      </c>
    </row>
    <row r="389" spans="1:17" ht="13.5" customHeight="1" thickTop="1" thickBot="1">
      <c r="A389" s="103">
        <f>K383</f>
        <v>46023</v>
      </c>
      <c r="B389" s="103"/>
      <c r="C389" s="104">
        <f>L383</f>
        <v>2026</v>
      </c>
      <c r="D389" s="105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389" s="106"/>
      <c r="F389" s="106"/>
      <c r="G389" s="106"/>
      <c r="H389" s="107"/>
      <c r="I389" s="59"/>
      <c r="K389" s="33" t="s">
        <v>22</v>
      </c>
      <c r="L389" s="3">
        <f>IFERROR('年末年始収集体制(※管理者用)'!F11,0)</f>
        <v>5</v>
      </c>
      <c r="M389" s="33" t="s">
        <v>84</v>
      </c>
    </row>
    <row r="390" spans="1:17" ht="13.5" customHeight="1" thickBot="1">
      <c r="A390" s="103"/>
      <c r="B390" s="103"/>
      <c r="C390" s="104"/>
      <c r="D390" s="108"/>
      <c r="E390" s="109"/>
      <c r="F390" s="109"/>
      <c r="G390" s="109"/>
      <c r="H390" s="110"/>
      <c r="I390" s="59"/>
      <c r="K390" s="33" t="s">
        <v>103</v>
      </c>
      <c r="L390" s="3">
        <f>IFERROR('年末年始収集体制(※管理者用)'!F12,0)</f>
        <v>8</v>
      </c>
      <c r="M390" s="33" t="s">
        <v>84</v>
      </c>
    </row>
    <row r="391" spans="1:17" ht="13.5" customHeight="1">
      <c r="A391" s="59"/>
      <c r="B391" s="114" t="str">
        <f>DBCS(L384)</f>
        <v>１</v>
      </c>
      <c r="C391" s="115" t="s">
        <v>19</v>
      </c>
      <c r="D391" s="108"/>
      <c r="E391" s="109"/>
      <c r="F391" s="109"/>
      <c r="G391" s="109"/>
      <c r="H391" s="110"/>
      <c r="I391" s="59"/>
    </row>
    <row r="392" spans="1:17" ht="13.5" customHeight="1">
      <c r="A392" s="59"/>
      <c r="B392" s="114"/>
      <c r="C392" s="115"/>
      <c r="D392" s="108"/>
      <c r="E392" s="109"/>
      <c r="F392" s="109"/>
      <c r="G392" s="109"/>
      <c r="H392" s="110"/>
      <c r="I392" s="59"/>
    </row>
    <row r="393" spans="1:17" ht="13.5" customHeight="1">
      <c r="A393" s="59"/>
      <c r="B393" s="114"/>
      <c r="C393" s="115"/>
      <c r="D393" s="108"/>
      <c r="E393" s="109"/>
      <c r="F393" s="109"/>
      <c r="G393" s="109"/>
      <c r="H393" s="110"/>
      <c r="I393" s="59"/>
      <c r="L393" s="40"/>
    </row>
    <row r="394" spans="1:17" ht="13.5" customHeight="1" thickBot="1">
      <c r="A394" s="59"/>
      <c r="B394" s="114"/>
      <c r="C394" s="115"/>
      <c r="D394" s="111"/>
      <c r="E394" s="112"/>
      <c r="F394" s="112"/>
      <c r="G394" s="112"/>
      <c r="H394" s="113"/>
      <c r="I394" s="59"/>
    </row>
    <row r="395" spans="1:17" ht="15" thickTop="1" thickBot="1">
      <c r="A395" s="59"/>
      <c r="B395" s="59"/>
      <c r="C395" s="59"/>
      <c r="D395" s="59"/>
      <c r="E395" s="59"/>
      <c r="F395" s="59"/>
      <c r="G395" s="59"/>
      <c r="H395" s="59"/>
      <c r="I395" s="59"/>
    </row>
    <row r="396" spans="1:17" ht="67.5" customHeight="1" thickBot="1">
      <c r="A396" s="59"/>
      <c r="B396" s="63" t="s">
        <v>0</v>
      </c>
      <c r="C396" s="64" t="s">
        <v>1</v>
      </c>
      <c r="D396" s="64" t="s">
        <v>2</v>
      </c>
      <c r="E396" s="64" t="s">
        <v>3</v>
      </c>
      <c r="F396" s="64" t="s">
        <v>4</v>
      </c>
      <c r="G396" s="64" t="s">
        <v>5</v>
      </c>
      <c r="H396" s="64" t="s">
        <v>6</v>
      </c>
      <c r="I396" s="59"/>
      <c r="K396" s="5" t="s">
        <v>25</v>
      </c>
      <c r="L396" s="5" t="s">
        <v>1</v>
      </c>
      <c r="M396" s="5" t="s">
        <v>2</v>
      </c>
      <c r="N396" s="5" t="s">
        <v>3</v>
      </c>
      <c r="O396" s="5" t="s">
        <v>4</v>
      </c>
      <c r="P396" s="5" t="s">
        <v>5</v>
      </c>
      <c r="Q396" s="5" t="s">
        <v>6</v>
      </c>
    </row>
    <row r="397" spans="1:17" s="34" customFormat="1" ht="33.75" customHeight="1">
      <c r="A397" s="66"/>
      <c r="B397" s="67" t="str">
        <f>IF(A389-(WEEKDAY(A389)-1)&lt;K383,"",A389-(WEEKDAY(A389)-1))</f>
        <v/>
      </c>
      <c r="C397" s="67" t="str">
        <f>IF(A389-(WEEKDAY(A389)-2)&lt;K383,"",A389-(WEEKDAY(A389)-2))</f>
        <v/>
      </c>
      <c r="D397" s="67" t="str">
        <f>IF(A389-(WEEKDAY(A389)-3)&lt;K383,"",A389-(WEEKDAY(A389)-3))</f>
        <v/>
      </c>
      <c r="E397" s="67" t="str">
        <f>IF(A389-(WEEKDAY(A389)-4)&lt;K383,"",A389-(WEEKDAY(A389)-4))</f>
        <v/>
      </c>
      <c r="F397" s="67">
        <f>IF(A389-(WEEKDAY(A389)-5)&lt;K383,"",A389-(WEEKDAY(A389)-5))</f>
        <v>46023</v>
      </c>
      <c r="G397" s="67">
        <f>IF(A389-(WEEKDAY(A389)-6)&lt;K383,"",A389-(WEEKDAY(A389)-6))</f>
        <v>46024</v>
      </c>
      <c r="H397" s="67">
        <f>IF(A389-(WEEKDAY(A389)-7)&lt;K383,"",A389-(WEEKDAY(A389)-7))</f>
        <v>46025</v>
      </c>
      <c r="I397" s="66"/>
      <c r="J397" s="42"/>
      <c r="K397" s="7" t="str">
        <f>IFERROR(IF(MOD(DAY(B397),7)=0,QUOTIENT(DAY(B397),7),QUOTIENT(DAY(B397),7)+1),"")</f>
        <v/>
      </c>
      <c r="L397" s="7" t="str">
        <f t="shared" ref="L397:Q397" si="126">IFERROR(IF(MOD(DAY(C397),7)=0,QUOTIENT(DAY(C397),7),QUOTIENT(DAY(C397),7)+1),"")</f>
        <v/>
      </c>
      <c r="M397" s="7" t="str">
        <f t="shared" si="126"/>
        <v/>
      </c>
      <c r="N397" s="7" t="str">
        <f t="shared" si="126"/>
        <v/>
      </c>
      <c r="O397" s="7">
        <f t="shared" si="126"/>
        <v>1</v>
      </c>
      <c r="P397" s="7">
        <f t="shared" si="126"/>
        <v>1</v>
      </c>
      <c r="Q397" s="7">
        <f t="shared" si="126"/>
        <v>1</v>
      </c>
    </row>
    <row r="398" spans="1:17" ht="33.75" customHeight="1" thickBot="1">
      <c r="A398" s="59"/>
      <c r="B398" s="71" t="str">
        <f>IFERROR(
IF(K398=$K$388,IF($L$388&gt;1,IF(DAY(B397)&lt;$L$388,IF(K398&lt;&gt;"","収集無し",K398),K398),K398),
IF(K398=$K$389,IF($L$389&gt;1,IF(DAY(B397)&lt;$L$389,IF(K398&lt;&gt;"","収集無し",K398),K398),K398),
IF(K398=$K$390,IF($L$390&gt;1,IF(DAY(B397)&lt;$L$390,IF(K398&lt;&gt;"","収集無し",K398),K398),K398),
K398))),"")</f>
        <v/>
      </c>
      <c r="C398" s="71" t="str">
        <f t="shared" ref="C398:H398" si="127">IFERROR(
IF(L398=$K$388,IF($L$388&gt;1,IF(DAY(C397)&lt;$L$388,IF(L398&lt;&gt;"","収集無し",L398),L398),L398),
IF(L398=$K$389,IF($L$389&gt;1,IF(DAY(C397)&lt;$L$389,IF(L398&lt;&gt;"","収集無し",L398),L398),L398),
IF(L398=$K$390,IF($L$390&gt;1,IF(DAY(C397)&lt;$L$390,IF(L398&lt;&gt;"","収集無し",L398),L398),L398),
L398))),"")</f>
        <v/>
      </c>
      <c r="D398" s="71" t="str">
        <f t="shared" si="127"/>
        <v/>
      </c>
      <c r="E398" s="71" t="str">
        <f t="shared" si="127"/>
        <v/>
      </c>
      <c r="F398" s="71" t="str">
        <f t="shared" si="127"/>
        <v>収集無し</v>
      </c>
      <c r="G398" s="71" t="str">
        <f t="shared" si="127"/>
        <v/>
      </c>
      <c r="H398" s="71" t="str">
        <f t="shared" si="127"/>
        <v>収集無し</v>
      </c>
      <c r="I398" s="59"/>
      <c r="J398" s="43"/>
      <c r="K398" s="6" t="str">
        <f>IF(B397="","",
IF(IFERROR(INDEX($C$1:$H$2,1,MATCH(1,$C$2:$H$2,0)), "")=$G$1,
    IFERROR( IF(WEEKDAY(B397,1)=$H$2, IF(K397=$G$3,$G$1,""),""),""),
  IFERROR(INDEX($C$1:$H$2,1,MATCH(1,$C$2:$H$2,0)),"")
))</f>
        <v/>
      </c>
      <c r="L398" s="6" t="str">
        <f>IF(C397="","",
IF(IFERROR(INDEX($C$1:$H$2,1,MATCH(2,$C$2:$H$2,0)),"")=$G$1,
IFERROR(IF(WEEKDAY(C397,1)=$H$2,IF(L397=$G$3,$G$1,""),""),""),
IFERROR(INDEX($C$1:$H$2,1,MATCH(2,$C$2:$H$2,0)),"")
))</f>
        <v/>
      </c>
      <c r="M398" s="6" t="str">
        <f>IF(D397="","",
IF(IFERROR(INDEX($C$1:$H$2,1,MATCH(3,$C$2:$H$2,0)),"")=$G$1,
IFERROR(IF(WEEKDAY(D397,1)=$H$2,IF(M397=$G$3,$G$1,""),""),""),
IFERROR(INDEX($C$1:$H$2,1,MATCH(3,$C$2:$H$2,0)),"")
))</f>
        <v/>
      </c>
      <c r="N398" s="6" t="str">
        <f>IF(E397="","",
IF(IFERROR(INDEX($C$1:$H$2,1,MATCH(4,$C$2:$H$2,0)),"")=$G$1,
IFERROR(IF(WEEKDAY(E397,1)=$H$2,IF(N397=$G$3,$G$1,""),""),""),
IFERROR(INDEX($C$1:$H$2,1,MATCH(4,$C$2:$H$2,0)),"")
))</f>
        <v/>
      </c>
      <c r="O398" s="6" t="str">
        <f>IF(F397="","",
IF(IFERROR(INDEX($C$1:$H$2,1,MATCH(5,$C$2:$H$2,0)),"")=$G$1,
IFERROR(IF(WEEKDAY(F397,1)=$H$2,IF(O397=$G$3,$G$1,""),""),""),
IFERROR(INDEX($C$1:$H$2,1,MATCH(5,$C$2:$H$2,0)),"")
))</f>
        <v>び</v>
      </c>
      <c r="P398" s="6" t="str">
        <f>IF(G397="","",
IF(IFERROR(INDEX($C$1:$H$2,1,MATCH(6,$C$2:$H$2,0)),"")=$G$1,
IFERROR(IF(WEEKDAY(G397,1)=$H$2,IF(P397=$G$3,$G$1,""),""),""),
IFERROR(INDEX($C$1:$H$2,1,MATCH(6,$C$2:$H$2,0)),"")
))</f>
        <v/>
      </c>
      <c r="Q398" s="6" t="str">
        <f>IF(H397="","",
IF(IFERROR(INDEX($C$1:$H$2,1,MATCH(7,$C$2:$H$2,0)),"")=$G$1,
IFERROR(IF(WEEKDAY(H397,1)=$H$2,IF(Q397=$G$3,$G$1,""),""),""),
IFERROR(INDEX($C$1:$H$2,1,MATCH(7,$C$2:$H$2,0)),"")
))</f>
        <v>燃</v>
      </c>
    </row>
    <row r="399" spans="1:17" ht="33.75" customHeight="1">
      <c r="A399" s="59"/>
      <c r="B399" s="67">
        <f>H397+1</f>
        <v>46026</v>
      </c>
      <c r="C399" s="67">
        <f>B399+1</f>
        <v>46027</v>
      </c>
      <c r="D399" s="67">
        <f t="shared" ref="D399:H399" si="128">C399+1</f>
        <v>46028</v>
      </c>
      <c r="E399" s="67">
        <f t="shared" si="128"/>
        <v>46029</v>
      </c>
      <c r="F399" s="67">
        <f t="shared" si="128"/>
        <v>46030</v>
      </c>
      <c r="G399" s="67">
        <f t="shared" si="128"/>
        <v>46031</v>
      </c>
      <c r="H399" s="67">
        <f t="shared" si="128"/>
        <v>46032</v>
      </c>
      <c r="I399" s="59"/>
      <c r="J399" s="43"/>
      <c r="K399" s="7">
        <f t="shared" ref="K399:Q399" si="129">IFERROR(IF(MOD(DAY(B399),7)=0,QUOTIENT(DAY(B399),7),QUOTIENT(DAY(B399),7)+1),"")</f>
        <v>1</v>
      </c>
      <c r="L399" s="7">
        <f t="shared" si="129"/>
        <v>1</v>
      </c>
      <c r="M399" s="7">
        <f t="shared" si="129"/>
        <v>1</v>
      </c>
      <c r="N399" s="7">
        <f t="shared" si="129"/>
        <v>1</v>
      </c>
      <c r="O399" s="7">
        <f t="shared" si="129"/>
        <v>2</v>
      </c>
      <c r="P399" s="7">
        <f t="shared" si="129"/>
        <v>2</v>
      </c>
      <c r="Q399" s="7">
        <f t="shared" si="129"/>
        <v>2</v>
      </c>
    </row>
    <row r="400" spans="1:17" ht="33.75" customHeight="1" thickBot="1">
      <c r="A400" s="59"/>
      <c r="B400" s="71" t="str">
        <f t="shared" ref="B400:H400" si="130">IFERROR(
IF(K400=$K$388,IF($L$388&gt;1,IF(DAY(B399)&lt;$L$388,IF(K400&lt;&gt;"","収集無し",K400),K400),K400),
IF(K400=$K$389,IF($L$389&gt;1,IF(DAY(B399)&lt;$L$389,IF(K400&lt;&gt;"","収集無し",K400),K400),K400),
IF(K400=$K$390,IF($L$390&gt;1,IF(DAY(B399)&lt;$L$390,IF(K400&lt;&gt;"","収集無し",K400),K400),K400),
K400))),"")</f>
        <v/>
      </c>
      <c r="C400" s="71" t="str">
        <f t="shared" si="130"/>
        <v>紙・衣</v>
      </c>
      <c r="D400" s="71" t="str">
        <f t="shared" si="130"/>
        <v/>
      </c>
      <c r="E400" s="71" t="str">
        <f t="shared" si="130"/>
        <v>燃</v>
      </c>
      <c r="F400" s="71" t="str">
        <f t="shared" si="130"/>
        <v>び</v>
      </c>
      <c r="G400" s="71" t="str">
        <f t="shared" si="130"/>
        <v/>
      </c>
      <c r="H400" s="71" t="str">
        <f t="shared" si="130"/>
        <v>燃</v>
      </c>
      <c r="I400" s="59"/>
      <c r="J400" s="43"/>
      <c r="K400" s="6" t="str">
        <f>IF(B399="","",
IF(IFERROR(INDEX($C$1:$H$2,1,MATCH(1,$C$2:$H$2,0)), "")=$G$1,
    IFERROR( IF(WEEKDAY(B399,1)=$H$2, IF(K399=$G$3,$G$1,""),""),""),
  IFERROR(INDEX($C$1:$H$2,1,MATCH(1,$C$2:$H$2,0)),"")
))</f>
        <v/>
      </c>
      <c r="L400" s="6" t="str">
        <f>IF(C399="","",
IF(IFERROR(INDEX($C$1:$H$2,1,MATCH(2,$C$2:$H$2,0)),"")=$G$1,
IFERROR(IF(WEEKDAY(C399,1)=$H$2,IF(L399=$G$3,$G$1,""),""),""),
IFERROR(INDEX($C$1:$H$2,1,MATCH(2,$C$2:$H$2,0)),"")
))</f>
        <v>紙・衣</v>
      </c>
      <c r="M400" s="6" t="str">
        <f>IF(D399="","",
IF(IFERROR(INDEX($C$1:$H$2,1,MATCH(3,$C$2:$H$2,0)),"")=$G$1,
IFERROR(IF(WEEKDAY(D399,1)=$H$2,IF(M399=$G$3,$G$1,""),""),""),
IFERROR(INDEX($C$1:$H$2,1,MATCH(3,$C$2:$H$2,0)),"")
))</f>
        <v/>
      </c>
      <c r="N400" s="6" t="str">
        <f>IF(E399="","",
IF(IFERROR(INDEX($C$1:$H$2,1,MATCH(4,$C$2:$H$2,0)),"")=$G$1,
IFERROR(IF(WEEKDAY(E399,1)=$H$2,IF(N399=$G$3,$G$1,""),""),""),
IFERROR(INDEX($C$1:$H$2,1,MATCH(4,$C$2:$H$2,0)),"")
))</f>
        <v>燃</v>
      </c>
      <c r="O400" s="6" t="str">
        <f>IF(F399="","",
IF(IFERROR(INDEX($C$1:$H$2,1,MATCH(5,$C$2:$H$2,0)),"")=$G$1,
IFERROR(IF(WEEKDAY(F399,1)=$H$2,IF(O399=$G$3,$G$1,""),""),""),
IFERROR(INDEX($C$1:$H$2,1,MATCH(5,$C$2:$H$2,0)),"")
))</f>
        <v>び</v>
      </c>
      <c r="P400" s="6" t="str">
        <f>IF(G399="","",
IF(IFERROR(INDEX($C$1:$H$2,1,MATCH(6,$C$2:$H$2,0)),"")=$G$1,
IFERROR(IF(WEEKDAY(G399,1)=$H$2,IF(P399=$G$3,$G$1,""),""),""),
IFERROR(INDEX($C$1:$H$2,1,MATCH(6,$C$2:$H$2,0)),"")
))</f>
        <v/>
      </c>
      <c r="Q400" s="6" t="str">
        <f>IF(H399="","",
IF(IFERROR(INDEX($C$1:$H$2,1,MATCH(7,$C$2:$H$2,0)),"")=$G$1,
IFERROR(IF(WEEKDAY(H399,1)=$H$2,IF(Q399=$G$3,$G$1,""),""),""),
IFERROR(INDEX($C$1:$H$2,1,MATCH(7,$C$2:$H$2,0)),"")
))</f>
        <v>燃</v>
      </c>
    </row>
    <row r="401" spans="1:17" ht="33.75" customHeight="1">
      <c r="A401" s="59"/>
      <c r="B401" s="67">
        <f>B399+7</f>
        <v>46033</v>
      </c>
      <c r="C401" s="67">
        <f t="shared" ref="C401:H401" si="131">C399+7</f>
        <v>46034</v>
      </c>
      <c r="D401" s="67">
        <f t="shared" si="131"/>
        <v>46035</v>
      </c>
      <c r="E401" s="67">
        <f t="shared" si="131"/>
        <v>46036</v>
      </c>
      <c r="F401" s="67">
        <f t="shared" si="131"/>
        <v>46037</v>
      </c>
      <c r="G401" s="67">
        <f t="shared" si="131"/>
        <v>46038</v>
      </c>
      <c r="H401" s="67">
        <f t="shared" si="131"/>
        <v>46039</v>
      </c>
      <c r="I401" s="59"/>
      <c r="K401" s="7">
        <f t="shared" ref="K401:Q401" si="132">IFERROR(IF(MOD(DAY(B401),7)=0,QUOTIENT(DAY(B401),7),QUOTIENT(DAY(B401),7)+1),"")</f>
        <v>2</v>
      </c>
      <c r="L401" s="7">
        <f t="shared" si="132"/>
        <v>2</v>
      </c>
      <c r="M401" s="7">
        <f t="shared" si="132"/>
        <v>2</v>
      </c>
      <c r="N401" s="7">
        <f t="shared" si="132"/>
        <v>2</v>
      </c>
      <c r="O401" s="7">
        <f t="shared" si="132"/>
        <v>3</v>
      </c>
      <c r="P401" s="7">
        <f t="shared" si="132"/>
        <v>3</v>
      </c>
      <c r="Q401" s="7">
        <f t="shared" si="132"/>
        <v>3</v>
      </c>
    </row>
    <row r="402" spans="1:17" ht="33.75" customHeight="1" thickBot="1">
      <c r="A402" s="59"/>
      <c r="B402" s="71" t="str">
        <f t="shared" ref="B402:H402" si="133">IFERROR(
IF(K402=$K$388,IF($L$388&gt;1,IF(DAY(B401)&lt;$L$388,IF(K402&lt;&gt;"","収集無し",K402),K402),K402),
IF(K402=$K$389,IF($L$389&gt;1,IF(DAY(B401)&lt;$L$389,IF(K402&lt;&gt;"","収集無し",K402),K402),K402),
IF(K402=$K$390,IF($L$390&gt;1,IF(DAY(B401)&lt;$L$390,IF(K402&lt;&gt;"","収集無し",K402),K402),K402),
K402))),"")</f>
        <v/>
      </c>
      <c r="C402" s="71" t="str">
        <f t="shared" si="133"/>
        <v>紙・衣</v>
      </c>
      <c r="D402" s="71" t="str">
        <f t="shared" si="133"/>
        <v>小・危</v>
      </c>
      <c r="E402" s="71" t="str">
        <f t="shared" si="133"/>
        <v>燃</v>
      </c>
      <c r="F402" s="71" t="str">
        <f t="shared" si="133"/>
        <v>び</v>
      </c>
      <c r="G402" s="71" t="str">
        <f t="shared" si="133"/>
        <v/>
      </c>
      <c r="H402" s="71" t="str">
        <f t="shared" si="133"/>
        <v>燃</v>
      </c>
      <c r="I402" s="59"/>
      <c r="K402" s="6" t="str">
        <f>IF(B401="","",
IF(IFERROR(INDEX($C$1:$H$2,1,MATCH(1,$C$2:$H$2,0)), "")=$G$1,
    IFERROR( IF(WEEKDAY(B401,1)=$H$2, IF(K401=$G$3,$G$1,""),""),""),
  IFERROR(INDEX($C$1:$H$2,1,MATCH(1,$C$2:$H$2,0)),"")
))</f>
        <v/>
      </c>
      <c r="L402" s="6" t="str">
        <f>IF(C401="","",
IF(IFERROR(INDEX($C$1:$H$2,1,MATCH(2,$C$2:$H$2,0)),"")=$G$1,
IFERROR(IF(WEEKDAY(C401,1)=$H$2,IF(L401=$G$3,$G$1,""),""),""),
IFERROR(INDEX($C$1:$H$2,1,MATCH(2,$C$2:$H$2,0)),"")
))</f>
        <v>紙・衣</v>
      </c>
      <c r="M402" s="6" t="str">
        <f>IF(D401="","",
IF(IFERROR(INDEX($C$1:$H$2,1,MATCH(3,$C$2:$H$2,0)),"")=$G$1,
IFERROR(IF(WEEKDAY(D401,1)=$H$2,IF(M401=$G$3,$G$1,""),""),""),
IFERROR(INDEX($C$1:$H$2,1,MATCH(3,$C$2:$H$2,0)),"")
))</f>
        <v>小・危</v>
      </c>
      <c r="N402" s="6" t="str">
        <f>IF(E401="","",
IF(IFERROR(INDEX($C$1:$H$2,1,MATCH(4,$C$2:$H$2,0)),"")=$G$1,
IFERROR(IF(WEEKDAY(E401,1)=$H$2,IF(N401=$G$3,$G$1,""),""),""),
IFERROR(INDEX($C$1:$H$2,1,MATCH(4,$C$2:$H$2,0)),"")
))</f>
        <v>燃</v>
      </c>
      <c r="O402" s="6" t="str">
        <f>IF(F401="","",
IF(IFERROR(INDEX($C$1:$H$2,1,MATCH(5,$C$2:$H$2,0)),"")=$G$1,
IFERROR(IF(WEEKDAY(F401,1)=$H$2,IF(O401=$G$3,$G$1,""),""),""),
IFERROR(INDEX($C$1:$H$2,1,MATCH(5,$C$2:$H$2,0)),"")
))</f>
        <v>び</v>
      </c>
      <c r="P402" s="6" t="str">
        <f>IF(G401="","",
IF(IFERROR(INDEX($C$1:$H$2,1,MATCH(6,$C$2:$H$2,0)),"")=$G$1,
IFERROR(IF(WEEKDAY(G401,1)=$H$2,IF(P401=$G$3,$G$1,""),""),""),
IFERROR(INDEX($C$1:$H$2,1,MATCH(6,$C$2:$H$2,0)),"")
))</f>
        <v/>
      </c>
      <c r="Q402" s="6" t="str">
        <f>IF(H401="","",
IF(IFERROR(INDEX($C$1:$H$2,1,MATCH(7,$C$2:$H$2,0)),"")=$G$1,
IFERROR(IF(WEEKDAY(H401,1)=$H$2,IF(Q401=$G$3,$G$1,""),""),""),
IFERROR(INDEX($C$1:$H$2,1,MATCH(7,$C$2:$H$2,0)),"")
))</f>
        <v>燃</v>
      </c>
    </row>
    <row r="403" spans="1:17" ht="33.75" customHeight="1">
      <c r="A403" s="59"/>
      <c r="B403" s="67">
        <f>B401+7</f>
        <v>46040</v>
      </c>
      <c r="C403" s="67">
        <f t="shared" ref="C403:H403" si="134">C401+7</f>
        <v>46041</v>
      </c>
      <c r="D403" s="67">
        <f t="shared" si="134"/>
        <v>46042</v>
      </c>
      <c r="E403" s="67">
        <f t="shared" si="134"/>
        <v>46043</v>
      </c>
      <c r="F403" s="67">
        <f t="shared" si="134"/>
        <v>46044</v>
      </c>
      <c r="G403" s="67">
        <f t="shared" si="134"/>
        <v>46045</v>
      </c>
      <c r="H403" s="67">
        <f t="shared" si="134"/>
        <v>46046</v>
      </c>
      <c r="I403" s="59"/>
      <c r="K403" s="7">
        <f t="shared" ref="K403:Q403" si="135">IFERROR(IF(MOD(DAY(B403),7)=0,QUOTIENT(DAY(B403),7),QUOTIENT(DAY(B403),7)+1),"")</f>
        <v>3</v>
      </c>
      <c r="L403" s="7">
        <f t="shared" si="135"/>
        <v>3</v>
      </c>
      <c r="M403" s="7">
        <f t="shared" si="135"/>
        <v>3</v>
      </c>
      <c r="N403" s="7">
        <f t="shared" si="135"/>
        <v>3</v>
      </c>
      <c r="O403" s="7">
        <f t="shared" si="135"/>
        <v>4</v>
      </c>
      <c r="P403" s="7">
        <f t="shared" si="135"/>
        <v>4</v>
      </c>
      <c r="Q403" s="7">
        <f t="shared" si="135"/>
        <v>4</v>
      </c>
    </row>
    <row r="404" spans="1:17" ht="33.75" customHeight="1" thickBot="1">
      <c r="A404" s="59"/>
      <c r="B404" s="71" t="str">
        <f t="shared" ref="B404:H404" si="136">K404</f>
        <v/>
      </c>
      <c r="C404" s="71" t="str">
        <f t="shared" si="136"/>
        <v>紙・衣</v>
      </c>
      <c r="D404" s="71" t="str">
        <f t="shared" si="136"/>
        <v/>
      </c>
      <c r="E404" s="71" t="str">
        <f t="shared" si="136"/>
        <v>燃</v>
      </c>
      <c r="F404" s="71" t="str">
        <f t="shared" si="136"/>
        <v>び</v>
      </c>
      <c r="G404" s="71" t="str">
        <f t="shared" si="136"/>
        <v/>
      </c>
      <c r="H404" s="71" t="str">
        <f t="shared" si="136"/>
        <v>燃</v>
      </c>
      <c r="I404" s="59"/>
      <c r="K404" s="6" t="str">
        <f>IF(B403="","",
IF(IFERROR(INDEX($C$1:$H$2,1,MATCH(1,$C$2:$H$2,0)), "")=$G$1,
    IFERROR( IF(WEEKDAY(B403,1)=$H$2, IF(K403=$G$3,$G$1,""),""),""),
  IFERROR(INDEX($C$1:$H$2,1,MATCH(1,$C$2:$H$2,0)),"")
))</f>
        <v/>
      </c>
      <c r="L404" s="6" t="str">
        <f>IF(C403="","",
IF(IFERROR(INDEX($C$1:$H$2,1,MATCH(2,$C$2:$H$2,0)),"")=$G$1,
IFERROR(IF(WEEKDAY(C403,1)=$H$2,IF(L403=$G$3,$G$1,""),""),""),
IFERROR(INDEX($C$1:$H$2,1,MATCH(2,$C$2:$H$2,0)),"")
))</f>
        <v>紙・衣</v>
      </c>
      <c r="M404" s="6" t="str">
        <f>IF(D403="","",
IF(IFERROR(INDEX($C$1:$H$2,1,MATCH(3,$C$2:$H$2,0)),"")=$G$1,
IFERROR(IF(WEEKDAY(D403,1)=$H$2,IF(M403=$G$3,$G$1,""),""),""),
IFERROR(INDEX($C$1:$H$2,1,MATCH(3,$C$2:$H$2,0)),"")
))</f>
        <v/>
      </c>
      <c r="N404" s="6" t="str">
        <f>IF(E403="","",
IF(IFERROR(INDEX($C$1:$H$2,1,MATCH(4,$C$2:$H$2,0)),"")=$G$1,
IFERROR(IF(WEEKDAY(E403,1)=$H$2,IF(N403=$G$3,$G$1,""),""),""),
IFERROR(INDEX($C$1:$H$2,1,MATCH(4,$C$2:$H$2,0)),"")
))</f>
        <v>燃</v>
      </c>
      <c r="O404" s="6" t="str">
        <f>IF(F403="","",
IF(IFERROR(INDEX($C$1:$H$2,1,MATCH(5,$C$2:$H$2,0)),"")=$G$1,
IFERROR(IF(WEEKDAY(F403,1)=$H$2,IF(O403=$G$3,$G$1,""),""),""),
IFERROR(INDEX($C$1:$H$2,1,MATCH(5,$C$2:$H$2,0)),"")
))</f>
        <v>び</v>
      </c>
      <c r="P404" s="6" t="str">
        <f>IF(G403="","",
IF(IFERROR(INDEX($C$1:$H$2,1,MATCH(6,$C$2:$H$2,0)),"")=$G$1,
IFERROR(IF(WEEKDAY(G403,1)=$H$2,IF(P403=$G$3,$G$1,""),""),""),
IFERROR(INDEX($C$1:$H$2,1,MATCH(6,$C$2:$H$2,0)),"")
))</f>
        <v/>
      </c>
      <c r="Q404" s="6" t="str">
        <f>IF(H403="","",
IF(IFERROR(INDEX($C$1:$H$2,1,MATCH(7,$C$2:$H$2,0)),"")=$G$1,
IFERROR(IF(WEEKDAY(H403,1)=$H$2,IF(Q403=$G$3,$G$1,""),""),""),
IFERROR(INDEX($C$1:$H$2,1,MATCH(7,$C$2:$H$2,0)),"")
))</f>
        <v>燃</v>
      </c>
    </row>
    <row r="405" spans="1:17" ht="33.75" customHeight="1">
      <c r="A405" s="59"/>
      <c r="B405" s="67">
        <f>IFERROR(IF(B403+7&lt;DATE(L383,L384+1,1),B403+7,""),"")</f>
        <v>46047</v>
      </c>
      <c r="C405" s="67">
        <f>IFERROR(IF(C403+7&lt;DATE(L383,L384+1,1),C403+7,""),"")</f>
        <v>46048</v>
      </c>
      <c r="D405" s="67">
        <f>IFERROR(IF(D403+7&lt;DATE(L383,L384+1,1),D403+7,""),"")</f>
        <v>46049</v>
      </c>
      <c r="E405" s="67">
        <f>IFERROR(IF(E403+7&lt;DATE(L383,L384+1,1),E403+7,""),"")</f>
        <v>46050</v>
      </c>
      <c r="F405" s="67">
        <f>IFERROR(IF(F403+7&lt;DATE(L383,L384+1,1),F403+7,""),"")</f>
        <v>46051</v>
      </c>
      <c r="G405" s="67">
        <f>IFERROR(IF(G403+7&lt;DATE(L383,L384+1,1),G403+7,""),"")</f>
        <v>46052</v>
      </c>
      <c r="H405" s="67">
        <f>IFERROR(IF(H403+7&lt;DATE(L383,L384+1,1),H403+7,""),"")</f>
        <v>46053</v>
      </c>
      <c r="I405" s="59"/>
      <c r="K405" s="7">
        <f>IFERROR(IF(MOD(DAY(B405),7)=0,QUOTIENT(DAY(B405),7),QUOTIENT(DAY(B405),7)+1),"")</f>
        <v>4</v>
      </c>
      <c r="L405" s="7">
        <f>IFERROR(IF(MOD(DAY(C405),7)=0,QUOTIENT(DAY(C405),7),QUOTIENT(DAY(C405),7)+1),"")</f>
        <v>4</v>
      </c>
      <c r="M405" s="7">
        <f t="shared" ref="M405:Q405" si="137">IFERROR(IF(MOD(DAY(D405),7)=0,QUOTIENT(DAY(D405),7),QUOTIENT(DAY(D405),7)+1),"")</f>
        <v>4</v>
      </c>
      <c r="N405" s="7">
        <f t="shared" si="137"/>
        <v>4</v>
      </c>
      <c r="O405" s="7">
        <f t="shared" si="137"/>
        <v>5</v>
      </c>
      <c r="P405" s="7">
        <f t="shared" si="137"/>
        <v>5</v>
      </c>
      <c r="Q405" s="7">
        <f t="shared" si="137"/>
        <v>5</v>
      </c>
    </row>
    <row r="406" spans="1:17" ht="33.75" customHeight="1" thickBot="1">
      <c r="A406" s="59"/>
      <c r="B406" s="71" t="str">
        <f t="shared" ref="B406:H406" si="138">K406</f>
        <v/>
      </c>
      <c r="C406" s="71" t="str">
        <f t="shared" si="138"/>
        <v>紙・衣</v>
      </c>
      <c r="D406" s="71" t="str">
        <f t="shared" si="138"/>
        <v/>
      </c>
      <c r="E406" s="71" t="str">
        <f t="shared" si="138"/>
        <v>燃</v>
      </c>
      <c r="F406" s="71" t="str">
        <f t="shared" si="138"/>
        <v>び</v>
      </c>
      <c r="G406" s="71" t="str">
        <f t="shared" si="138"/>
        <v/>
      </c>
      <c r="H406" s="71" t="str">
        <f t="shared" si="138"/>
        <v>燃</v>
      </c>
      <c r="I406" s="59"/>
      <c r="K406" s="6" t="str">
        <f>IF(B405="","",
IF(IFERROR(INDEX($C$1:$H$2,1,MATCH(1,$C$2:$H$2,0)), "")=$G$1,
    IFERROR( IF(WEEKDAY(B405,1)=$H$2, IF(K405=$G$3,$G$1,""),""),""),
  IFERROR(INDEX($C$1:$H$2,1,MATCH(1,$C$2:$H$2,0)),"")
))</f>
        <v/>
      </c>
      <c r="L406" s="6" t="str">
        <f>IF(C405="","",
IF(IFERROR(INDEX($C$1:$H$2,1,MATCH(2,$C$2:$H$2,0)),"")=$G$1,
IFERROR(IF(WEEKDAY(C405,1)=$H$2,IF(L405=$G$3,$G$1,""),""),""),
IFERROR(INDEX($C$1:$H$2,1,MATCH(2,$C$2:$H$2,0)),"")
))</f>
        <v>紙・衣</v>
      </c>
      <c r="M406" s="6" t="str">
        <f>IF(D405="","",
IF(IFERROR(INDEX($C$1:$H$2,1,MATCH(3,$C$2:$H$2,0)),"")=$G$1,
IFERROR(IF(WEEKDAY(D405,1)=$H$2,IF(M405=$G$3,$G$1,""),""),""),
IFERROR(INDEX($C$1:$H$2,1,MATCH(3,$C$2:$H$2,0)),"")
))</f>
        <v/>
      </c>
      <c r="N406" s="6" t="str">
        <f>IF(E405="","",
IF(IFERROR(INDEX($C$1:$H$2,1,MATCH(4,$C$2:$H$2,0)),"")=$G$1,
IFERROR(IF(WEEKDAY(E405,1)=$H$2,IF(N405=$G$3,$G$1,""),""),""),
IFERROR(INDEX($C$1:$H$2,1,MATCH(4,$C$2:$H$2,0)),"")
))</f>
        <v>燃</v>
      </c>
      <c r="O406" s="6" t="str">
        <f>IF(F405="","",
IF(IFERROR(INDEX($C$1:$H$2,1,MATCH(5,$C$2:$H$2,0)),"")=$G$1,
IFERROR(IF(WEEKDAY(F405,1)=$H$2,IF(O405=$G$3,$G$1,""),""),""),
IFERROR(INDEX($C$1:$H$2,1,MATCH(5,$C$2:$H$2,0)),"")
))</f>
        <v>び</v>
      </c>
      <c r="P406" s="6" t="str">
        <f>IF(G405="","",
IF(IFERROR(INDEX($C$1:$H$2,1,MATCH(6,$C$2:$H$2,0)),"")=$G$1,
IFERROR(IF(WEEKDAY(G405,1)=$H$2,IF(P405=$G$3,$G$1,""),""),""),
IFERROR(INDEX($C$1:$H$2,1,MATCH(6,$C$2:$H$2,0)),"")
))</f>
        <v/>
      </c>
      <c r="Q406" s="6" t="str">
        <f>IF(H405="","",
IF(IFERROR(INDEX($C$1:$H$2,1,MATCH(7,$C$2:$H$2,0)),"")=$G$1,
IFERROR(IF(WEEKDAY(H405,1)=$H$2,IF(Q405=$G$3,$G$1,""),""),""),
IFERROR(INDEX($C$1:$H$2,1,MATCH(7,$C$2:$H$2,0)),"")
))</f>
        <v>燃</v>
      </c>
    </row>
    <row r="407" spans="1:17" ht="33.75" customHeight="1">
      <c r="A407" s="59"/>
      <c r="B407" s="67" t="str">
        <f>IFERROR(IF(B405+7&lt;DATE(L383,L384+1,1),B405+7,""),"")</f>
        <v/>
      </c>
      <c r="C407" s="67" t="str">
        <f>IFERROR(IF(C405+7&lt;DATE(L383,L384+1,1),C405+7,""),"")</f>
        <v/>
      </c>
      <c r="D407" s="67"/>
      <c r="E407" s="67"/>
      <c r="F407" s="67"/>
      <c r="G407" s="67"/>
      <c r="H407" s="67"/>
      <c r="I407" s="59"/>
      <c r="K407" s="7" t="str">
        <f>IFERROR(IF(MOD(DAY(B407),7)=0,QUOTIENT(DAY(B407),7),QUOTIENT(DAY(B407),7)+1),"")</f>
        <v/>
      </c>
      <c r="L407" s="7" t="str">
        <f>IFERROR(IF(MOD(DAY(C407),7)=0,QUOTIENT(DAY(C407),7),QUOTIENT(DAY(C407),7)+1),"")</f>
        <v/>
      </c>
      <c r="M407" s="7"/>
      <c r="N407" s="7"/>
      <c r="O407" s="7"/>
      <c r="P407" s="7"/>
      <c r="Q407" s="7"/>
    </row>
    <row r="408" spans="1:17" ht="33.75" customHeight="1" thickBot="1">
      <c r="A408" s="59"/>
      <c r="B408" s="71" t="str">
        <f t="shared" ref="B408:C408" si="139">K408</f>
        <v/>
      </c>
      <c r="C408" s="71" t="str">
        <f t="shared" si="139"/>
        <v/>
      </c>
      <c r="D408" s="71"/>
      <c r="E408" s="71"/>
      <c r="F408" s="71"/>
      <c r="G408" s="71"/>
      <c r="H408" s="71"/>
      <c r="I408" s="59"/>
      <c r="K408" s="6" t="str">
        <f>IF(B407="","",
IF(IFERROR(INDEX($C$1:$H$2,1,MATCH(1,$C$2:$H$2,0)), "")=$G$1,
    IFERROR( IF(WEEKDAY(B407,1)=$H$2, IF(K407=$G$3,$G$1,""),""),""),
  IFERROR(INDEX($C$1:$H$2,1,MATCH(1,$C$2:$H$2,0)),"")
))</f>
        <v/>
      </c>
      <c r="L408" s="6" t="str">
        <f>IF(C407="","",
IF(IFERROR(INDEX($C$1:$H$2,1,MATCH(2,$C$2:$H$2,0)),"")=$G$1,
IFERROR(IF(WEEKDAY(C407,1)=$H$2,IF(L407=$G$3,$G$1,""),""),""),
IFERROR(INDEX($C$1:$H$2,1,MATCH(2,$C$2:$H$2,0)),"")
))</f>
        <v/>
      </c>
      <c r="M408" s="6"/>
      <c r="N408" s="6"/>
      <c r="O408" s="6"/>
      <c r="P408" s="6"/>
      <c r="Q408" s="6"/>
    </row>
    <row r="409" spans="1:17">
      <c r="A409" s="59"/>
      <c r="B409" s="61"/>
      <c r="C409" s="61"/>
      <c r="D409" s="61"/>
      <c r="E409" s="61"/>
      <c r="F409" s="61"/>
      <c r="G409" s="61"/>
      <c r="H409" s="61"/>
      <c r="I409" s="59"/>
    </row>
    <row r="410" spans="1:17">
      <c r="A410" s="59"/>
      <c r="B410" s="59"/>
      <c r="C410" s="116" t="s">
        <v>71</v>
      </c>
      <c r="D410" s="117" t="s">
        <v>72</v>
      </c>
      <c r="E410" s="117"/>
      <c r="F410" s="117"/>
      <c r="G410" s="117"/>
      <c r="H410" s="117"/>
      <c r="I410" s="59"/>
    </row>
    <row r="411" spans="1:17">
      <c r="A411" s="59"/>
      <c r="B411" s="59"/>
      <c r="C411" s="116"/>
      <c r="D411" s="117"/>
      <c r="E411" s="117"/>
      <c r="F411" s="117"/>
      <c r="G411" s="117"/>
      <c r="H411" s="117"/>
      <c r="I411" s="59"/>
    </row>
    <row r="412" spans="1:17">
      <c r="A412" s="59"/>
      <c r="B412" s="59"/>
      <c r="C412" s="118" t="s">
        <v>73</v>
      </c>
      <c r="D412" s="117" t="s">
        <v>74</v>
      </c>
      <c r="E412" s="117"/>
      <c r="F412" s="117"/>
      <c r="G412" s="117"/>
      <c r="H412" s="117"/>
      <c r="I412" s="59"/>
    </row>
    <row r="413" spans="1:17">
      <c r="A413" s="59"/>
      <c r="B413" s="59"/>
      <c r="C413" s="118"/>
      <c r="D413" s="117"/>
      <c r="E413" s="117"/>
      <c r="F413" s="117"/>
      <c r="G413" s="117"/>
      <c r="H413" s="117"/>
      <c r="I413" s="59"/>
    </row>
    <row r="414" spans="1:17">
      <c r="A414" s="59"/>
      <c r="B414" s="59"/>
      <c r="C414" s="119" t="s">
        <v>75</v>
      </c>
      <c r="D414" s="120" t="s">
        <v>76</v>
      </c>
      <c r="E414" s="120"/>
      <c r="F414" s="120"/>
      <c r="G414" s="120"/>
      <c r="H414" s="120"/>
      <c r="I414" s="59"/>
    </row>
    <row r="415" spans="1:17">
      <c r="A415" s="59"/>
      <c r="B415" s="59"/>
      <c r="C415" s="119"/>
      <c r="D415" s="120"/>
      <c r="E415" s="120"/>
      <c r="F415" s="120"/>
      <c r="G415" s="120"/>
      <c r="H415" s="120"/>
      <c r="I415" s="59"/>
    </row>
    <row r="416" spans="1:17">
      <c r="A416" s="59"/>
      <c r="B416" s="59"/>
      <c r="C416" s="121" t="s">
        <v>77</v>
      </c>
      <c r="D416" s="117" t="s">
        <v>78</v>
      </c>
      <c r="E416" s="117"/>
      <c r="F416" s="117"/>
      <c r="G416" s="117"/>
      <c r="H416" s="117"/>
      <c r="I416" s="59"/>
    </row>
    <row r="417" spans="1:12">
      <c r="A417" s="59"/>
      <c r="B417" s="59"/>
      <c r="C417" s="121"/>
      <c r="D417" s="117"/>
      <c r="E417" s="117"/>
      <c r="F417" s="117"/>
      <c r="G417" s="117"/>
      <c r="H417" s="117"/>
      <c r="I417" s="59"/>
    </row>
    <row r="418" spans="1:12" s="54" customFormat="1" ht="13.5" customHeight="1">
      <c r="A418" s="59"/>
      <c r="B418" s="61"/>
      <c r="C418" s="122" t="s">
        <v>106</v>
      </c>
      <c r="D418" s="122"/>
      <c r="E418" s="122"/>
      <c r="F418" s="122"/>
      <c r="G418" s="122"/>
      <c r="H418" s="122"/>
      <c r="I418" s="59"/>
    </row>
    <row r="419" spans="1:12" s="54" customFormat="1" ht="20.25" customHeight="1">
      <c r="A419" s="59"/>
      <c r="B419" s="81"/>
      <c r="C419" s="122"/>
      <c r="D419" s="122"/>
      <c r="E419" s="122"/>
      <c r="F419" s="122"/>
      <c r="G419" s="122"/>
      <c r="H419" s="122"/>
      <c r="I419" s="59"/>
    </row>
    <row r="420" spans="1:12" s="54" customFormat="1" ht="17.25">
      <c r="A420" s="59"/>
      <c r="B420" s="123"/>
      <c r="C420" s="123"/>
      <c r="D420" s="123"/>
      <c r="E420" s="123"/>
      <c r="F420" s="123"/>
      <c r="G420" s="123"/>
      <c r="H420" s="123"/>
      <c r="I420" s="59"/>
    </row>
    <row r="421" spans="1:12" s="54" customFormat="1" ht="18.75">
      <c r="A421" s="59"/>
      <c r="B421" s="151" t="s">
        <v>105</v>
      </c>
      <c r="C421" s="151"/>
      <c r="D421" s="151"/>
      <c r="E421" s="151"/>
      <c r="F421" s="151"/>
      <c r="G421" s="151"/>
      <c r="H421" s="151"/>
      <c r="I421" s="59"/>
    </row>
    <row r="422" spans="1:12" s="54" customFormat="1" ht="21">
      <c r="A422" s="59"/>
      <c r="B422" s="151" t="s">
        <v>107</v>
      </c>
      <c r="C422" s="152"/>
      <c r="D422" s="152"/>
      <c r="E422" s="152"/>
      <c r="F422" s="152"/>
      <c r="G422" s="152"/>
      <c r="H422" s="152"/>
      <c r="I422" s="59"/>
    </row>
    <row r="423" spans="1:12" s="54" customFormat="1">
      <c r="A423" s="59"/>
      <c r="B423" s="97"/>
      <c r="C423" s="97"/>
      <c r="D423" s="97"/>
      <c r="E423" s="97"/>
      <c r="F423" s="97"/>
      <c r="G423" s="97"/>
      <c r="H423" s="97"/>
      <c r="I423" s="59"/>
    </row>
    <row r="424" spans="1:12" s="54" customFormat="1" ht="7.5" customHeight="1">
      <c r="A424" s="59"/>
      <c r="B424" s="59"/>
      <c r="C424" s="59"/>
      <c r="D424" s="59"/>
      <c r="E424" s="59"/>
      <c r="F424" s="59"/>
      <c r="G424" s="59"/>
      <c r="H424" s="59"/>
      <c r="I424" s="59"/>
    </row>
    <row r="425" spans="1:12" hidden="1">
      <c r="A425" s="37"/>
      <c r="B425" s="133" t="s">
        <v>82</v>
      </c>
      <c r="C425" s="133"/>
      <c r="D425" s="133"/>
      <c r="E425" s="133"/>
      <c r="F425" s="133"/>
      <c r="G425" s="133"/>
      <c r="H425" s="133"/>
      <c r="I425" s="37"/>
      <c r="K425" s="44">
        <f>DATE(L383,L384+1,1)</f>
        <v>46054</v>
      </c>
      <c r="L425" s="33">
        <f>YEAR(K425)</f>
        <v>2026</v>
      </c>
    </row>
    <row r="426" spans="1:12" hidden="1">
      <c r="A426" s="37"/>
      <c r="B426" s="133"/>
      <c r="C426" s="133"/>
      <c r="D426" s="133"/>
      <c r="E426" s="133"/>
      <c r="F426" s="133"/>
      <c r="G426" s="133"/>
      <c r="H426" s="133"/>
      <c r="I426" s="37"/>
      <c r="L426" s="33">
        <f>MONTH(K425)</f>
        <v>2</v>
      </c>
    </row>
    <row r="427" spans="1:12" hidden="1">
      <c r="A427" s="37"/>
      <c r="B427" s="133"/>
      <c r="C427" s="133"/>
      <c r="D427" s="133"/>
      <c r="E427" s="133"/>
      <c r="F427" s="133"/>
      <c r="G427" s="133"/>
      <c r="H427" s="133"/>
      <c r="I427" s="37"/>
    </row>
    <row r="428" spans="1:12" ht="7.5" hidden="1" customHeight="1" thickBot="1">
      <c r="A428" s="37"/>
      <c r="B428" s="45"/>
      <c r="C428" s="45"/>
      <c r="D428" s="45"/>
      <c r="E428" s="45"/>
      <c r="F428" s="45"/>
      <c r="G428" s="45"/>
      <c r="H428" s="45"/>
      <c r="I428" s="37"/>
    </row>
    <row r="429" spans="1:12" ht="14.25" hidden="1" thickTop="1">
      <c r="A429" s="37"/>
      <c r="B429" s="38"/>
      <c r="C429" s="37"/>
      <c r="D429" s="37"/>
      <c r="E429" s="37"/>
      <c r="F429" s="37"/>
      <c r="G429" s="134" t="str">
        <f>$B$1</f>
        <v>地区２２</v>
      </c>
      <c r="H429" s="135"/>
      <c r="I429" s="37"/>
    </row>
    <row r="430" spans="1:12" ht="14.25" hidden="1" thickBot="1">
      <c r="A430" s="37"/>
      <c r="B430" s="37"/>
      <c r="C430" s="37"/>
      <c r="D430" s="37"/>
      <c r="E430" s="37"/>
      <c r="F430" s="37"/>
      <c r="G430" s="136"/>
      <c r="H430" s="137"/>
      <c r="I430" s="37"/>
    </row>
    <row r="431" spans="1:12" ht="13.5" hidden="1" customHeight="1" thickTop="1">
      <c r="A431" s="138">
        <f>K425</f>
        <v>46054</v>
      </c>
      <c r="B431" s="138"/>
      <c r="C431" s="139">
        <f>L425</f>
        <v>2026</v>
      </c>
      <c r="D431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431" s="141"/>
      <c r="F431" s="141"/>
      <c r="G431" s="141"/>
      <c r="H431" s="142"/>
      <c r="I431" s="37"/>
    </row>
    <row r="432" spans="1:12" ht="13.5" hidden="1" customHeight="1">
      <c r="A432" s="138"/>
      <c r="B432" s="138"/>
      <c r="C432" s="139"/>
      <c r="D432" s="143"/>
      <c r="E432" s="144"/>
      <c r="F432" s="144"/>
      <c r="G432" s="144"/>
      <c r="H432" s="145"/>
      <c r="I432" s="37"/>
    </row>
    <row r="433" spans="1:17" ht="13.5" hidden="1" customHeight="1">
      <c r="A433" s="37"/>
      <c r="B433" s="149" t="str">
        <f>DBCS(L426)</f>
        <v>２</v>
      </c>
      <c r="C433" s="150" t="s">
        <v>19</v>
      </c>
      <c r="D433" s="143"/>
      <c r="E433" s="144"/>
      <c r="F433" s="144"/>
      <c r="G433" s="144"/>
      <c r="H433" s="145"/>
      <c r="I433" s="37"/>
    </row>
    <row r="434" spans="1:17" ht="13.5" hidden="1" customHeight="1">
      <c r="A434" s="37"/>
      <c r="B434" s="149"/>
      <c r="C434" s="150"/>
      <c r="D434" s="143"/>
      <c r="E434" s="144"/>
      <c r="F434" s="144"/>
      <c r="G434" s="144"/>
      <c r="H434" s="145"/>
      <c r="I434" s="37"/>
    </row>
    <row r="435" spans="1:17" ht="13.5" hidden="1" customHeight="1">
      <c r="A435" s="37"/>
      <c r="B435" s="149"/>
      <c r="C435" s="150"/>
      <c r="D435" s="143"/>
      <c r="E435" s="144"/>
      <c r="F435" s="144"/>
      <c r="G435" s="144"/>
      <c r="H435" s="145"/>
      <c r="I435" s="37"/>
      <c r="L435" s="40"/>
    </row>
    <row r="436" spans="1:17" ht="13.5" hidden="1" customHeight="1" thickBot="1">
      <c r="A436" s="37"/>
      <c r="B436" s="149"/>
      <c r="C436" s="150"/>
      <c r="D436" s="146"/>
      <c r="E436" s="147"/>
      <c r="F436" s="147"/>
      <c r="G436" s="147"/>
      <c r="H436" s="148"/>
      <c r="I436" s="37"/>
    </row>
    <row r="437" spans="1:17" ht="15" hidden="1" thickTop="1" thickBot="1">
      <c r="A437" s="37"/>
      <c r="B437" s="37"/>
      <c r="C437" s="37"/>
      <c r="D437" s="37"/>
      <c r="E437" s="37"/>
      <c r="F437" s="37"/>
      <c r="G437" s="37"/>
      <c r="H437" s="37"/>
      <c r="I437" s="37"/>
    </row>
    <row r="438" spans="1:17" ht="67.5" hidden="1" customHeight="1" thickBot="1">
      <c r="A438" s="37"/>
      <c r="B438" s="35" t="s">
        <v>0</v>
      </c>
      <c r="C438" s="36" t="s">
        <v>1</v>
      </c>
      <c r="D438" s="36" t="s">
        <v>2</v>
      </c>
      <c r="E438" s="36" t="s">
        <v>3</v>
      </c>
      <c r="F438" s="36" t="s">
        <v>4</v>
      </c>
      <c r="G438" s="36" t="s">
        <v>5</v>
      </c>
      <c r="H438" s="36" t="s">
        <v>6</v>
      </c>
      <c r="I438" s="37"/>
      <c r="K438" s="5" t="s">
        <v>25</v>
      </c>
      <c r="L438" s="5" t="s">
        <v>1</v>
      </c>
      <c r="M438" s="5" t="s">
        <v>2</v>
      </c>
      <c r="N438" s="5" t="s">
        <v>3</v>
      </c>
      <c r="O438" s="5" t="s">
        <v>4</v>
      </c>
      <c r="P438" s="5" t="s">
        <v>5</v>
      </c>
      <c r="Q438" s="5" t="s">
        <v>6</v>
      </c>
    </row>
    <row r="439" spans="1:17" s="34" customFormat="1" ht="33.75" hidden="1" customHeight="1">
      <c r="A439" s="39"/>
      <c r="B439" s="1">
        <f>IF(A431-(WEEKDAY(A431)-1)&lt;K425,"",A431-(WEEKDAY(A431)-1))</f>
        <v>46054</v>
      </c>
      <c r="C439" s="1">
        <f>IF(A431-(WEEKDAY(A431)-2)&lt;K425,"",A431-(WEEKDAY(A431)-2))</f>
        <v>46055</v>
      </c>
      <c r="D439" s="1">
        <f>IF(A431-(WEEKDAY(A431)-3)&lt;K425,"",A431-(WEEKDAY(A431)-3))</f>
        <v>46056</v>
      </c>
      <c r="E439" s="1">
        <f>IF(A431-(WEEKDAY(A431)-4)&lt;K425,"",A431-(WEEKDAY(A431)-4))</f>
        <v>46057</v>
      </c>
      <c r="F439" s="1">
        <f>IF(A431-(WEEKDAY(A431)-5)&lt;K425,"",A431-(WEEKDAY(A431)-5))</f>
        <v>46058</v>
      </c>
      <c r="G439" s="1">
        <f>IF(A431-(WEEKDAY(A431)-6)&lt;K425,"",A431-(WEEKDAY(A431)-6))</f>
        <v>46059</v>
      </c>
      <c r="H439" s="1">
        <f>IF(A431-(WEEKDAY(A431)-7)&lt;K425,"",A431-(WEEKDAY(A431)-7))</f>
        <v>46060</v>
      </c>
      <c r="I439" s="39"/>
      <c r="J439" s="42"/>
      <c r="K439" s="7">
        <f>IFERROR(IF(MOD(DAY(B439),7)=0,QUOTIENT(DAY(B439),7),QUOTIENT(DAY(B439),7)+1),"")</f>
        <v>1</v>
      </c>
      <c r="L439" s="7">
        <f t="shared" ref="L439:Q439" si="140">IFERROR(IF(MOD(DAY(C439),7)=0,QUOTIENT(DAY(C439),7),QUOTIENT(DAY(C439),7)+1),"")</f>
        <v>1</v>
      </c>
      <c r="M439" s="7">
        <f t="shared" si="140"/>
        <v>1</v>
      </c>
      <c r="N439" s="7">
        <f t="shared" si="140"/>
        <v>1</v>
      </c>
      <c r="O439" s="7">
        <f t="shared" si="140"/>
        <v>1</v>
      </c>
      <c r="P439" s="7">
        <f t="shared" si="140"/>
        <v>1</v>
      </c>
      <c r="Q439" s="7">
        <f t="shared" si="140"/>
        <v>1</v>
      </c>
    </row>
    <row r="440" spans="1:17" ht="33.75" hidden="1" customHeight="1" thickBot="1">
      <c r="A440" s="37"/>
      <c r="B440" s="41" t="str">
        <f>K440</f>
        <v/>
      </c>
      <c r="C440" s="41" t="str">
        <f t="shared" ref="C440:H440" si="141">L440</f>
        <v>紙・衣</v>
      </c>
      <c r="D440" s="41" t="str">
        <f t="shared" si="141"/>
        <v/>
      </c>
      <c r="E440" s="41" t="str">
        <f t="shared" si="141"/>
        <v>燃</v>
      </c>
      <c r="F440" s="41" t="str">
        <f t="shared" si="141"/>
        <v>び</v>
      </c>
      <c r="G440" s="41" t="str">
        <f t="shared" si="141"/>
        <v/>
      </c>
      <c r="H440" s="41" t="str">
        <f t="shared" si="141"/>
        <v>燃</v>
      </c>
      <c r="I440" s="37"/>
      <c r="J440" s="43"/>
      <c r="K440" s="6" t="str">
        <f>IF(B439="","",
IF(IFERROR(INDEX($C$1:$H$2,1,MATCH(1,$C$2:$H$2,0)), "")=$G$1,
    IFERROR( IF(WEEKDAY(B439,1)=$H$2, IF(K439=$G$3,$G$1,""),""),""),
  IFERROR(INDEX($C$1:$H$2,1,MATCH(1,$C$2:$H$2,0)),"")
))</f>
        <v/>
      </c>
      <c r="L440" s="6" t="str">
        <f>IF(C439="","",
IF(IFERROR(INDEX($C$1:$H$2,1,MATCH(2,$C$2:$H$2,0)),"")=$G$1,
IFERROR(IF(WEEKDAY(C439,1)=$H$2,IF(L439=$G$3,$G$1,""),""),""),
IFERROR(INDEX($C$1:$H$2,1,MATCH(2,$C$2:$H$2,0)),"")
))</f>
        <v>紙・衣</v>
      </c>
      <c r="M440" s="6" t="str">
        <f>IF(D439="","",
IF(IFERROR(INDEX($C$1:$H$2,1,MATCH(3,$C$2:$H$2,0)),"")=$G$1,
IFERROR(IF(WEEKDAY(D439,1)=$H$2,IF(M439=$G$3,$G$1,""),""),""),
IFERROR(INDEX($C$1:$H$2,1,MATCH(3,$C$2:$H$2,0)),"")
))</f>
        <v/>
      </c>
      <c r="N440" s="6" t="str">
        <f>IF(E439="","",
IF(IFERROR(INDEX($C$1:$H$2,1,MATCH(4,$C$2:$H$2,0)),"")=$G$1,
IFERROR(IF(WEEKDAY(E439,1)=$H$2,IF(N439=$G$3,$G$1,""),""),""),
IFERROR(INDEX($C$1:$H$2,1,MATCH(4,$C$2:$H$2,0)),"")
))</f>
        <v>燃</v>
      </c>
      <c r="O440" s="6" t="str">
        <f>IF(F439="","",
IF(IFERROR(INDEX($C$1:$H$2,1,MATCH(5,$C$2:$H$2,0)),"")=$G$1,
IFERROR(IF(WEEKDAY(F439,1)=$H$2,IF(O439=$G$3,$G$1,""),""),""),
IFERROR(INDEX($C$1:$H$2,1,MATCH(5,$C$2:$H$2,0)),"")
))</f>
        <v>び</v>
      </c>
      <c r="P440" s="6" t="str">
        <f>IF(G439="","",
IF(IFERROR(INDEX($C$1:$H$2,1,MATCH(6,$C$2:$H$2,0)),"")=$G$1,
IFERROR(IF(WEEKDAY(G439,1)=$H$2,IF(P439=$G$3,$G$1,""),""),""),
IFERROR(INDEX($C$1:$H$2,1,MATCH(6,$C$2:$H$2,0)),"")
))</f>
        <v/>
      </c>
      <c r="Q440" s="6" t="str">
        <f>IF(H439="","",
IF(IFERROR(INDEX($C$1:$H$2,1,MATCH(7,$C$2:$H$2,0)),"")=$G$1,
IFERROR(IF(WEEKDAY(H439,1)=$H$2,IF(Q439=$G$3,$G$1,""),""),""),
IFERROR(INDEX($C$1:$H$2,1,MATCH(7,$C$2:$H$2,0)),"")
))</f>
        <v>燃</v>
      </c>
    </row>
    <row r="441" spans="1:17" ht="33.75" hidden="1" customHeight="1">
      <c r="A441" s="37"/>
      <c r="B441" s="1">
        <f>H439+1</f>
        <v>46061</v>
      </c>
      <c r="C441" s="1">
        <f>B441+1</f>
        <v>46062</v>
      </c>
      <c r="D441" s="1">
        <f t="shared" ref="D441:H441" si="142">C441+1</f>
        <v>46063</v>
      </c>
      <c r="E441" s="1">
        <f t="shared" si="142"/>
        <v>46064</v>
      </c>
      <c r="F441" s="1">
        <f t="shared" si="142"/>
        <v>46065</v>
      </c>
      <c r="G441" s="1">
        <f t="shared" si="142"/>
        <v>46066</v>
      </c>
      <c r="H441" s="1">
        <f t="shared" si="142"/>
        <v>46067</v>
      </c>
      <c r="I441" s="37"/>
      <c r="J441" s="43"/>
      <c r="K441" s="7">
        <f t="shared" ref="K441:Q441" si="143">IFERROR(IF(MOD(DAY(B441),7)=0,QUOTIENT(DAY(B441),7),QUOTIENT(DAY(B441),7)+1),"")</f>
        <v>2</v>
      </c>
      <c r="L441" s="7">
        <f t="shared" si="143"/>
        <v>2</v>
      </c>
      <c r="M441" s="7">
        <f t="shared" si="143"/>
        <v>2</v>
      </c>
      <c r="N441" s="7">
        <f t="shared" si="143"/>
        <v>2</v>
      </c>
      <c r="O441" s="7">
        <f t="shared" si="143"/>
        <v>2</v>
      </c>
      <c r="P441" s="7">
        <f t="shared" si="143"/>
        <v>2</v>
      </c>
      <c r="Q441" s="7">
        <f t="shared" si="143"/>
        <v>2</v>
      </c>
    </row>
    <row r="442" spans="1:17" ht="33.75" hidden="1" customHeight="1" thickBot="1">
      <c r="A442" s="37"/>
      <c r="B442" s="41" t="str">
        <f t="shared" ref="B442:H442" si="144">K442</f>
        <v/>
      </c>
      <c r="C442" s="41" t="str">
        <f t="shared" si="144"/>
        <v>紙・衣</v>
      </c>
      <c r="D442" s="41" t="str">
        <f t="shared" si="144"/>
        <v>小・危</v>
      </c>
      <c r="E442" s="41" t="str">
        <f t="shared" si="144"/>
        <v>燃</v>
      </c>
      <c r="F442" s="41" t="str">
        <f t="shared" si="144"/>
        <v>び</v>
      </c>
      <c r="G442" s="41" t="str">
        <f t="shared" si="144"/>
        <v/>
      </c>
      <c r="H442" s="41" t="str">
        <f t="shared" si="144"/>
        <v>燃</v>
      </c>
      <c r="I442" s="37"/>
      <c r="J442" s="43"/>
      <c r="K442" s="6" t="str">
        <f>IF(B441="","",
IF(IFERROR(INDEX($C$1:$H$2,1,MATCH(1,$C$2:$H$2,0)), "")=$G$1,
    IFERROR( IF(WEEKDAY(B441,1)=$H$2, IF(K441=$G$3,$G$1,""),""),""),
  IFERROR(INDEX($C$1:$H$2,1,MATCH(1,$C$2:$H$2,0)),"")
))</f>
        <v/>
      </c>
      <c r="L442" s="6" t="str">
        <f>IF(C441="","",
IF(IFERROR(INDEX($C$1:$H$2,1,MATCH(2,$C$2:$H$2,0)),"")=$G$1,
IFERROR(IF(WEEKDAY(C441,1)=$H$2,IF(L441=$G$3,$G$1,""),""),""),
IFERROR(INDEX($C$1:$H$2,1,MATCH(2,$C$2:$H$2,0)),"")
))</f>
        <v>紙・衣</v>
      </c>
      <c r="M442" s="6" t="str">
        <f>IF(D441="","",
IF(IFERROR(INDEX($C$1:$H$2,1,MATCH(3,$C$2:$H$2,0)),"")=$G$1,
IFERROR(IF(WEEKDAY(D441,1)=$H$2,IF(M441=$G$3,$G$1,""),""),""),
IFERROR(INDEX($C$1:$H$2,1,MATCH(3,$C$2:$H$2,0)),"")
))</f>
        <v>小・危</v>
      </c>
      <c r="N442" s="6" t="str">
        <f>IF(E441="","",
IF(IFERROR(INDEX($C$1:$H$2,1,MATCH(4,$C$2:$H$2,0)),"")=$G$1,
IFERROR(IF(WEEKDAY(E441,1)=$H$2,IF(N441=$G$3,$G$1,""),""),""),
IFERROR(INDEX($C$1:$H$2,1,MATCH(4,$C$2:$H$2,0)),"")
))</f>
        <v>燃</v>
      </c>
      <c r="O442" s="6" t="str">
        <f>IF(F441="","",
IF(IFERROR(INDEX($C$1:$H$2,1,MATCH(5,$C$2:$H$2,0)),"")=$G$1,
IFERROR(IF(WEEKDAY(F441,1)=$H$2,IF(O441=$G$3,$G$1,""),""),""),
IFERROR(INDEX($C$1:$H$2,1,MATCH(5,$C$2:$H$2,0)),"")
))</f>
        <v>び</v>
      </c>
      <c r="P442" s="6" t="str">
        <f>IF(G441="","",
IF(IFERROR(INDEX($C$1:$H$2,1,MATCH(6,$C$2:$H$2,0)),"")=$G$1,
IFERROR(IF(WEEKDAY(G441,1)=$H$2,IF(P441=$G$3,$G$1,""),""),""),
IFERROR(INDEX($C$1:$H$2,1,MATCH(6,$C$2:$H$2,0)),"")
))</f>
        <v/>
      </c>
      <c r="Q442" s="6" t="str">
        <f>IF(H441="","",
IF(IFERROR(INDEX($C$1:$H$2,1,MATCH(7,$C$2:$H$2,0)),"")=$G$1,
IFERROR(IF(WEEKDAY(H441,1)=$H$2,IF(Q441=$G$3,$G$1,""),""),""),
IFERROR(INDEX($C$1:$H$2,1,MATCH(7,$C$2:$H$2,0)),"")
))</f>
        <v>燃</v>
      </c>
    </row>
    <row r="443" spans="1:17" ht="33.75" hidden="1" customHeight="1">
      <c r="A443" s="37"/>
      <c r="B443" s="1">
        <f>B441+7</f>
        <v>46068</v>
      </c>
      <c r="C443" s="1">
        <f t="shared" ref="C443:H443" si="145">C441+7</f>
        <v>46069</v>
      </c>
      <c r="D443" s="1">
        <f t="shared" si="145"/>
        <v>46070</v>
      </c>
      <c r="E443" s="1">
        <f t="shared" si="145"/>
        <v>46071</v>
      </c>
      <c r="F443" s="1">
        <f t="shared" si="145"/>
        <v>46072</v>
      </c>
      <c r="G443" s="1">
        <f t="shared" si="145"/>
        <v>46073</v>
      </c>
      <c r="H443" s="1">
        <f t="shared" si="145"/>
        <v>46074</v>
      </c>
      <c r="I443" s="37"/>
      <c r="K443" s="7">
        <f t="shared" ref="K443:Q443" si="146">IFERROR(IF(MOD(DAY(B443),7)=0,QUOTIENT(DAY(B443),7),QUOTIENT(DAY(B443),7)+1),"")</f>
        <v>3</v>
      </c>
      <c r="L443" s="7">
        <f t="shared" si="146"/>
        <v>3</v>
      </c>
      <c r="M443" s="7">
        <f t="shared" si="146"/>
        <v>3</v>
      </c>
      <c r="N443" s="7">
        <f t="shared" si="146"/>
        <v>3</v>
      </c>
      <c r="O443" s="7">
        <f t="shared" si="146"/>
        <v>3</v>
      </c>
      <c r="P443" s="7">
        <f t="shared" si="146"/>
        <v>3</v>
      </c>
      <c r="Q443" s="7">
        <f t="shared" si="146"/>
        <v>3</v>
      </c>
    </row>
    <row r="444" spans="1:17" ht="33.75" hidden="1" customHeight="1" thickBot="1">
      <c r="A444" s="37"/>
      <c r="B444" s="41" t="str">
        <f t="shared" ref="B444:H444" si="147">K444</f>
        <v/>
      </c>
      <c r="C444" s="41" t="str">
        <f t="shared" si="147"/>
        <v>紙・衣</v>
      </c>
      <c r="D444" s="41" t="str">
        <f t="shared" si="147"/>
        <v/>
      </c>
      <c r="E444" s="41" t="str">
        <f t="shared" si="147"/>
        <v>燃</v>
      </c>
      <c r="F444" s="41" t="str">
        <f t="shared" si="147"/>
        <v>び</v>
      </c>
      <c r="G444" s="41" t="str">
        <f t="shared" si="147"/>
        <v/>
      </c>
      <c r="H444" s="41" t="str">
        <f t="shared" si="147"/>
        <v>燃</v>
      </c>
      <c r="I444" s="37"/>
      <c r="K444" s="6" t="str">
        <f>IF(B443="","",
IF(IFERROR(INDEX($C$1:$H$2,1,MATCH(1,$C$2:$H$2,0)), "")=$G$1,
    IFERROR( IF(WEEKDAY(B443,1)=$H$2, IF(K443=$G$3,$G$1,""),""),""),
  IFERROR(INDEX($C$1:$H$2,1,MATCH(1,$C$2:$H$2,0)),"")
))</f>
        <v/>
      </c>
      <c r="L444" s="6" t="str">
        <f>IF(C443="","",
IF(IFERROR(INDEX($C$1:$H$2,1,MATCH(2,$C$2:$H$2,0)),"")=$G$1,
IFERROR(IF(WEEKDAY(C443,1)=$H$2,IF(L443=$G$3,$G$1,""),""),""),
IFERROR(INDEX($C$1:$H$2,1,MATCH(2,$C$2:$H$2,0)),"")
))</f>
        <v>紙・衣</v>
      </c>
      <c r="M444" s="6" t="str">
        <f>IF(D443="","",
IF(IFERROR(INDEX($C$1:$H$2,1,MATCH(3,$C$2:$H$2,0)),"")=$G$1,
IFERROR(IF(WEEKDAY(D443,1)=$H$2,IF(M443=$G$3,$G$1,""),""),""),
IFERROR(INDEX($C$1:$H$2,1,MATCH(3,$C$2:$H$2,0)),"")
))</f>
        <v/>
      </c>
      <c r="N444" s="6" t="str">
        <f>IF(E443="","",
IF(IFERROR(INDEX($C$1:$H$2,1,MATCH(4,$C$2:$H$2,0)),"")=$G$1,
IFERROR(IF(WEEKDAY(E443,1)=$H$2,IF(N443=$G$3,$G$1,""),""),""),
IFERROR(INDEX($C$1:$H$2,1,MATCH(4,$C$2:$H$2,0)),"")
))</f>
        <v>燃</v>
      </c>
      <c r="O444" s="6" t="str">
        <f>IF(F443="","",
IF(IFERROR(INDEX($C$1:$H$2,1,MATCH(5,$C$2:$H$2,0)),"")=$G$1,
IFERROR(IF(WEEKDAY(F443,1)=$H$2,IF(O443=$G$3,$G$1,""),""),""),
IFERROR(INDEX($C$1:$H$2,1,MATCH(5,$C$2:$H$2,0)),"")
))</f>
        <v>び</v>
      </c>
      <c r="P444" s="6" t="str">
        <f>IF(G443="","",
IF(IFERROR(INDEX($C$1:$H$2,1,MATCH(6,$C$2:$H$2,0)),"")=$G$1,
IFERROR(IF(WEEKDAY(G443,1)=$H$2,IF(P443=$G$3,$G$1,""),""),""),
IFERROR(INDEX($C$1:$H$2,1,MATCH(6,$C$2:$H$2,0)),"")
))</f>
        <v/>
      </c>
      <c r="Q444" s="6" t="str">
        <f>IF(H443="","",
IF(IFERROR(INDEX($C$1:$H$2,1,MATCH(7,$C$2:$H$2,0)),"")=$G$1,
IFERROR(IF(WEEKDAY(H443,1)=$H$2,IF(Q443=$G$3,$G$1,""),""),""),
IFERROR(INDEX($C$1:$H$2,1,MATCH(7,$C$2:$H$2,0)),"")
))</f>
        <v>燃</v>
      </c>
    </row>
    <row r="445" spans="1:17" ht="33.75" hidden="1" customHeight="1">
      <c r="A445" s="37"/>
      <c r="B445" s="1">
        <f>B443+7</f>
        <v>46075</v>
      </c>
      <c r="C445" s="1">
        <f t="shared" ref="C445:H445" si="148">C443+7</f>
        <v>46076</v>
      </c>
      <c r="D445" s="1">
        <f t="shared" si="148"/>
        <v>46077</v>
      </c>
      <c r="E445" s="1">
        <f t="shared" si="148"/>
        <v>46078</v>
      </c>
      <c r="F445" s="1">
        <f t="shared" si="148"/>
        <v>46079</v>
      </c>
      <c r="G445" s="1">
        <f t="shared" si="148"/>
        <v>46080</v>
      </c>
      <c r="H445" s="1">
        <f t="shared" si="148"/>
        <v>46081</v>
      </c>
      <c r="I445" s="37"/>
      <c r="K445" s="7">
        <f t="shared" ref="K445:Q445" si="149">IFERROR(IF(MOD(DAY(B445),7)=0,QUOTIENT(DAY(B445),7),QUOTIENT(DAY(B445),7)+1),"")</f>
        <v>4</v>
      </c>
      <c r="L445" s="7">
        <f t="shared" si="149"/>
        <v>4</v>
      </c>
      <c r="M445" s="7">
        <f t="shared" si="149"/>
        <v>4</v>
      </c>
      <c r="N445" s="7">
        <f t="shared" si="149"/>
        <v>4</v>
      </c>
      <c r="O445" s="7">
        <f t="shared" si="149"/>
        <v>4</v>
      </c>
      <c r="P445" s="7">
        <f t="shared" si="149"/>
        <v>4</v>
      </c>
      <c r="Q445" s="7">
        <f t="shared" si="149"/>
        <v>4</v>
      </c>
    </row>
    <row r="446" spans="1:17" ht="33.75" hidden="1" customHeight="1" thickBot="1">
      <c r="A446" s="37"/>
      <c r="B446" s="41" t="str">
        <f t="shared" ref="B446:H446" si="150">K446</f>
        <v/>
      </c>
      <c r="C446" s="41" t="str">
        <f t="shared" si="150"/>
        <v>紙・衣</v>
      </c>
      <c r="D446" s="41" t="str">
        <f t="shared" si="150"/>
        <v/>
      </c>
      <c r="E446" s="41" t="str">
        <f t="shared" si="150"/>
        <v>燃</v>
      </c>
      <c r="F446" s="41" t="str">
        <f t="shared" si="150"/>
        <v>び</v>
      </c>
      <c r="G446" s="41" t="str">
        <f t="shared" si="150"/>
        <v/>
      </c>
      <c r="H446" s="41" t="str">
        <f t="shared" si="150"/>
        <v>燃</v>
      </c>
      <c r="I446" s="37"/>
      <c r="K446" s="6" t="str">
        <f>IF(B445="","",
IF(IFERROR(INDEX($C$1:$H$2,1,MATCH(1,$C$2:$H$2,0)), "")=$G$1,
    IFERROR( IF(WEEKDAY(B445,1)=$H$2, IF(K445=$G$3,$G$1,""),""),""),
  IFERROR(INDEX($C$1:$H$2,1,MATCH(1,$C$2:$H$2,0)),"")
))</f>
        <v/>
      </c>
      <c r="L446" s="6" t="str">
        <f>IF(C445="","",
IF(IFERROR(INDEX($C$1:$H$2,1,MATCH(2,$C$2:$H$2,0)),"")=$G$1,
IFERROR(IF(WEEKDAY(C445,1)=$H$2,IF(L445=$G$3,$G$1,""),""),""),
IFERROR(INDEX($C$1:$H$2,1,MATCH(2,$C$2:$H$2,0)),"")
))</f>
        <v>紙・衣</v>
      </c>
      <c r="M446" s="6" t="str">
        <f>IF(D445="","",
IF(IFERROR(INDEX($C$1:$H$2,1,MATCH(3,$C$2:$H$2,0)),"")=$G$1,
IFERROR(IF(WEEKDAY(D445,1)=$H$2,IF(M445=$G$3,$G$1,""),""),""),
IFERROR(INDEX($C$1:$H$2,1,MATCH(3,$C$2:$H$2,0)),"")
))</f>
        <v/>
      </c>
      <c r="N446" s="6" t="str">
        <f>IF(E445="","",
IF(IFERROR(INDEX($C$1:$H$2,1,MATCH(4,$C$2:$H$2,0)),"")=$G$1,
IFERROR(IF(WEEKDAY(E445,1)=$H$2,IF(N445=$G$3,$G$1,""),""),""),
IFERROR(INDEX($C$1:$H$2,1,MATCH(4,$C$2:$H$2,0)),"")
))</f>
        <v>燃</v>
      </c>
      <c r="O446" s="6" t="str">
        <f>IF(F445="","",
IF(IFERROR(INDEX($C$1:$H$2,1,MATCH(5,$C$2:$H$2,0)),"")=$G$1,
IFERROR(IF(WEEKDAY(F445,1)=$H$2,IF(O445=$G$3,$G$1,""),""),""),
IFERROR(INDEX($C$1:$H$2,1,MATCH(5,$C$2:$H$2,0)),"")
))</f>
        <v>び</v>
      </c>
      <c r="P446" s="6" t="str">
        <f>IF(G445="","",
IF(IFERROR(INDEX($C$1:$H$2,1,MATCH(6,$C$2:$H$2,0)),"")=$G$1,
IFERROR(IF(WEEKDAY(G445,1)=$H$2,IF(P445=$G$3,$G$1,""),""),""),
IFERROR(INDEX($C$1:$H$2,1,MATCH(6,$C$2:$H$2,0)),"")
))</f>
        <v/>
      </c>
      <c r="Q446" s="6" t="str">
        <f>IF(H445="","",
IF(IFERROR(INDEX($C$1:$H$2,1,MATCH(7,$C$2:$H$2,0)),"")=$G$1,
IFERROR(IF(WEEKDAY(H445,1)=$H$2,IF(Q445=$G$3,$G$1,""),""),""),
IFERROR(INDEX($C$1:$H$2,1,MATCH(7,$C$2:$H$2,0)),"")
))</f>
        <v>燃</v>
      </c>
    </row>
    <row r="447" spans="1:17" ht="33.75" hidden="1" customHeight="1">
      <c r="A447" s="37"/>
      <c r="B447" s="1" t="str">
        <f>IFERROR(IF(B445+7&lt;DATE(L425,L426+1,1),B445+7,""),"")</f>
        <v/>
      </c>
      <c r="C447" s="1" t="str">
        <f>IFERROR(IF(C445+7&lt;DATE(L425,L426+1,1),C445+7,""),"")</f>
        <v/>
      </c>
      <c r="D447" s="1" t="str">
        <f>IFERROR(IF(D445+7&lt;DATE(L425,L426+1,1),D445+7,""),"")</f>
        <v/>
      </c>
      <c r="E447" s="1" t="str">
        <f>IFERROR(IF(E445+7&lt;DATE(L425,L426+1,1),E445+7,""),"")</f>
        <v/>
      </c>
      <c r="F447" s="1" t="str">
        <f>IFERROR(IF(F445+7&lt;DATE(L425,L426+1,1),F445+7,""),"")</f>
        <v/>
      </c>
      <c r="G447" s="1" t="str">
        <f>IFERROR(IF(G445+7&lt;DATE(L425,L426+1,1),G445+7,""),"")</f>
        <v/>
      </c>
      <c r="H447" s="1" t="str">
        <f>IFERROR(IF(H445+7&lt;DATE(L425,L426+1,1),H445+7,""),"")</f>
        <v/>
      </c>
      <c r="I447" s="37"/>
      <c r="K447" s="7" t="str">
        <f>IFERROR(IF(MOD(DAY(B447),7)=0,QUOTIENT(DAY(B447),7),QUOTIENT(DAY(B447),7)+1),"")</f>
        <v/>
      </c>
      <c r="L447" s="7" t="str">
        <f>IFERROR(IF(MOD(DAY(C447),7)=0,QUOTIENT(DAY(C447),7),QUOTIENT(DAY(C447),7)+1),"")</f>
        <v/>
      </c>
      <c r="M447" s="7" t="str">
        <f t="shared" ref="M447:Q447" si="151">IFERROR(IF(MOD(DAY(D447),7)=0,QUOTIENT(DAY(D447),7),QUOTIENT(DAY(D447),7)+1),"")</f>
        <v/>
      </c>
      <c r="N447" s="7" t="str">
        <f t="shared" si="151"/>
        <v/>
      </c>
      <c r="O447" s="7" t="str">
        <f t="shared" si="151"/>
        <v/>
      </c>
      <c r="P447" s="7" t="str">
        <f t="shared" si="151"/>
        <v/>
      </c>
      <c r="Q447" s="7" t="str">
        <f t="shared" si="151"/>
        <v/>
      </c>
    </row>
    <row r="448" spans="1:17" ht="33.75" hidden="1" customHeight="1" thickBot="1">
      <c r="A448" s="37"/>
      <c r="B448" s="41" t="str">
        <f t="shared" ref="B448:H448" si="152">K448</f>
        <v/>
      </c>
      <c r="C448" s="41" t="str">
        <f t="shared" si="152"/>
        <v/>
      </c>
      <c r="D448" s="41" t="str">
        <f t="shared" si="152"/>
        <v/>
      </c>
      <c r="E448" s="41" t="str">
        <f t="shared" si="152"/>
        <v/>
      </c>
      <c r="F448" s="41" t="str">
        <f t="shared" si="152"/>
        <v/>
      </c>
      <c r="G448" s="41" t="str">
        <f t="shared" si="152"/>
        <v/>
      </c>
      <c r="H448" s="41" t="str">
        <f t="shared" si="152"/>
        <v/>
      </c>
      <c r="I448" s="37"/>
      <c r="K448" s="6" t="str">
        <f>IF(B447="","",
IF(IFERROR(INDEX($C$1:$H$2,1,MATCH(1,$C$2:$H$2,0)), "")=$G$1,
    IFERROR( IF(WEEKDAY(B447,1)=$H$2, IF(K447=$G$3,$G$1,""),""),""),
  IFERROR(INDEX($C$1:$H$2,1,MATCH(1,$C$2:$H$2,0)),"")
))</f>
        <v/>
      </c>
      <c r="L448" s="6" t="str">
        <f>IF(C447="","",
IF(IFERROR(INDEX($C$1:$H$2,1,MATCH(2,$C$2:$H$2,0)),"")=$G$1,
IFERROR(IF(WEEKDAY(C447,1)=$H$2,IF(L447=$G$3,$G$1,""),""),""),
IFERROR(INDEX($C$1:$H$2,1,MATCH(2,$C$2:$H$2,0)),"")
))</f>
        <v/>
      </c>
      <c r="M448" s="6" t="str">
        <f>IF(D447="","",
IF(IFERROR(INDEX($C$1:$H$2,1,MATCH(3,$C$2:$H$2,0)),"")=$G$1,
IFERROR(IF(WEEKDAY(D447,1)=$H$2,IF(M447=$G$3,$G$1,""),""),""),
IFERROR(INDEX($C$1:$H$2,1,MATCH(3,$C$2:$H$2,0)),"")
))</f>
        <v/>
      </c>
      <c r="N448" s="6" t="str">
        <f>IF(E447="","",
IF(IFERROR(INDEX($C$1:$H$2,1,MATCH(4,$C$2:$H$2,0)),"")=$G$1,
IFERROR(IF(WEEKDAY(E447,1)=$H$2,IF(N447=$G$3,$G$1,""),""),""),
IFERROR(INDEX($C$1:$H$2,1,MATCH(4,$C$2:$H$2,0)),"")
))</f>
        <v/>
      </c>
      <c r="O448" s="6" t="str">
        <f>IF(F447="","",
IF(IFERROR(INDEX($C$1:$H$2,1,MATCH(5,$C$2:$H$2,0)),"")=$G$1,
IFERROR(IF(WEEKDAY(F447,1)=$H$2,IF(O447=$G$3,$G$1,""),""),""),
IFERROR(INDEX($C$1:$H$2,1,MATCH(5,$C$2:$H$2,0)),"")
))</f>
        <v/>
      </c>
      <c r="P448" s="6" t="str">
        <f>IF(G447="","",
IF(IFERROR(INDEX($C$1:$H$2,1,MATCH(6,$C$2:$H$2,0)),"")=$G$1,
IFERROR(IF(WEEKDAY(G447,1)=$H$2,IF(P447=$G$3,$G$1,""),""),""),
IFERROR(INDEX($C$1:$H$2,1,MATCH(6,$C$2:$H$2,0)),"")
))</f>
        <v/>
      </c>
      <c r="Q448" s="6" t="str">
        <f>IF(H447="","",
IF(IFERROR(INDEX($C$1:$H$2,1,MATCH(7,$C$2:$H$2,0)),"")=$G$1,
IFERROR(IF(WEEKDAY(H447,1)=$H$2,IF(Q447=$G$3,$G$1,""),""),""),
IFERROR(INDEX($C$1:$H$2,1,MATCH(7,$C$2:$H$2,0)),"")
))</f>
        <v/>
      </c>
    </row>
    <row r="449" spans="1:17" ht="33.75" hidden="1" customHeight="1">
      <c r="A449" s="37"/>
      <c r="B449" s="1" t="str">
        <f>IFERROR(IF(B447+7&lt;DATE(L425,L426+1,1),B447+7,""),"")</f>
        <v/>
      </c>
      <c r="C449" s="1" t="str">
        <f>IFERROR(IF(C447+7&lt;DATE(L425,L426+1,1),C447+7,""),"")</f>
        <v/>
      </c>
      <c r="D449" s="1"/>
      <c r="E449" s="1"/>
      <c r="F449" s="1"/>
      <c r="G449" s="1"/>
      <c r="H449" s="1"/>
      <c r="I449" s="37"/>
      <c r="K449" s="7" t="str">
        <f>IFERROR(IF(MOD(DAY(B449),7)=0,QUOTIENT(DAY(B449),7),QUOTIENT(DAY(B449),7)+1),"")</f>
        <v/>
      </c>
      <c r="L449" s="7" t="str">
        <f>IFERROR(IF(MOD(DAY(C449),7)=0,QUOTIENT(DAY(C449),7),QUOTIENT(DAY(C449),7)+1),"")</f>
        <v/>
      </c>
      <c r="M449" s="7"/>
      <c r="N449" s="7"/>
      <c r="O449" s="7"/>
      <c r="P449" s="7"/>
      <c r="Q449" s="7"/>
    </row>
    <row r="450" spans="1:17" ht="33.75" hidden="1" customHeight="1" thickBot="1">
      <c r="A450" s="37"/>
      <c r="B450" s="41" t="str">
        <f t="shared" ref="B450:C450" si="153">K450</f>
        <v/>
      </c>
      <c r="C450" s="41" t="str">
        <f t="shared" si="153"/>
        <v/>
      </c>
      <c r="D450" s="41"/>
      <c r="E450" s="41"/>
      <c r="F450" s="41"/>
      <c r="G450" s="41"/>
      <c r="H450" s="41"/>
      <c r="I450" s="37"/>
      <c r="K450" s="6" t="str">
        <f>IF(B449="","",
IF(IFERROR(INDEX($C$1:$H$2,1,MATCH(1,$C$2:$H$2,0)), "")=$G$1,
    IFERROR( IF(WEEKDAY(B449,1)=$H$2, IF(K449=$G$3,$G$1,""),""),""),
  IFERROR(INDEX($C$1:$H$2,1,MATCH(1,$C$2:$H$2,0)),"")
))</f>
        <v/>
      </c>
      <c r="L450" s="6" t="str">
        <f>IF(C449="","",
IF(IFERROR(INDEX($C$1:$H$2,1,MATCH(2,$C$2:$H$2,0)),"")=$G$1,
IFERROR(IF(WEEKDAY(C449,1)=$H$2,IF(L449=$G$3,$G$1,""),""),""),
IFERROR(INDEX($C$1:$H$2,1,MATCH(2,$C$2:$H$2,0)),"")
))</f>
        <v/>
      </c>
      <c r="M450" s="6"/>
      <c r="N450" s="6"/>
      <c r="O450" s="6"/>
      <c r="P450" s="6"/>
      <c r="Q450" s="6"/>
    </row>
    <row r="451" spans="1:17" hidden="1">
      <c r="A451" s="37"/>
      <c r="B451" s="38"/>
      <c r="C451" s="38"/>
      <c r="D451" s="38"/>
      <c r="E451" s="38"/>
      <c r="F451" s="38"/>
      <c r="G451" s="38"/>
      <c r="H451" s="38"/>
      <c r="I451" s="37"/>
    </row>
    <row r="452" spans="1:17" hidden="1">
      <c r="A452" s="37"/>
      <c r="B452" s="37"/>
      <c r="C452" s="116" t="s">
        <v>71</v>
      </c>
      <c r="D452" s="117" t="s">
        <v>72</v>
      </c>
      <c r="E452" s="117"/>
      <c r="F452" s="117"/>
      <c r="G452" s="117"/>
      <c r="H452" s="117"/>
      <c r="I452" s="37"/>
    </row>
    <row r="453" spans="1:17" hidden="1">
      <c r="A453" s="37"/>
      <c r="B453" s="37"/>
      <c r="C453" s="116"/>
      <c r="D453" s="117"/>
      <c r="E453" s="117"/>
      <c r="F453" s="117"/>
      <c r="G453" s="117"/>
      <c r="H453" s="117"/>
      <c r="I453" s="37"/>
    </row>
    <row r="454" spans="1:17" hidden="1">
      <c r="A454" s="37"/>
      <c r="B454" s="37"/>
      <c r="C454" s="118" t="s">
        <v>73</v>
      </c>
      <c r="D454" s="117" t="s">
        <v>74</v>
      </c>
      <c r="E454" s="117"/>
      <c r="F454" s="117"/>
      <c r="G454" s="117"/>
      <c r="H454" s="117"/>
      <c r="I454" s="37"/>
    </row>
    <row r="455" spans="1:17" hidden="1">
      <c r="A455" s="37"/>
      <c r="B455" s="37"/>
      <c r="C455" s="118"/>
      <c r="D455" s="117"/>
      <c r="E455" s="117"/>
      <c r="F455" s="117"/>
      <c r="G455" s="117"/>
      <c r="H455" s="117"/>
      <c r="I455" s="37"/>
    </row>
    <row r="456" spans="1:17" hidden="1">
      <c r="A456" s="37"/>
      <c r="B456" s="37"/>
      <c r="C456" s="119" t="s">
        <v>75</v>
      </c>
      <c r="D456" s="120" t="s">
        <v>76</v>
      </c>
      <c r="E456" s="120"/>
      <c r="F456" s="120"/>
      <c r="G456" s="120"/>
      <c r="H456" s="120"/>
      <c r="I456" s="37"/>
    </row>
    <row r="457" spans="1:17" hidden="1">
      <c r="A457" s="37"/>
      <c r="B457" s="37"/>
      <c r="C457" s="119"/>
      <c r="D457" s="120"/>
      <c r="E457" s="120"/>
      <c r="F457" s="120"/>
      <c r="G457" s="120"/>
      <c r="H457" s="120"/>
      <c r="I457" s="37"/>
    </row>
    <row r="458" spans="1:17" hidden="1">
      <c r="A458" s="37"/>
      <c r="B458" s="37"/>
      <c r="C458" s="121" t="s">
        <v>77</v>
      </c>
      <c r="D458" s="117" t="s">
        <v>78</v>
      </c>
      <c r="E458" s="117"/>
      <c r="F458" s="117"/>
      <c r="G458" s="117"/>
      <c r="H458" s="117"/>
      <c r="I458" s="37"/>
    </row>
    <row r="459" spans="1:17" hidden="1">
      <c r="A459" s="37"/>
      <c r="B459" s="37"/>
      <c r="C459" s="121"/>
      <c r="D459" s="117"/>
      <c r="E459" s="117"/>
      <c r="F459" s="117"/>
      <c r="G459" s="117"/>
      <c r="H459" s="117"/>
      <c r="I459" s="37"/>
    </row>
    <row r="460" spans="1:17" hidden="1">
      <c r="A460" s="37"/>
      <c r="B460" s="37"/>
      <c r="C460" s="37"/>
      <c r="D460" s="37"/>
      <c r="E460" s="37"/>
      <c r="F460" s="37"/>
      <c r="G460" s="37"/>
      <c r="H460" s="37"/>
      <c r="I460" s="37"/>
    </row>
    <row r="461" spans="1:17" hidden="1">
      <c r="A461" s="37"/>
      <c r="B461" s="127"/>
      <c r="C461" s="128"/>
      <c r="D461" s="128"/>
      <c r="E461" s="128"/>
      <c r="F461" s="128"/>
      <c r="G461" s="128"/>
      <c r="H461" s="129"/>
      <c r="I461" s="37"/>
    </row>
    <row r="462" spans="1:17" ht="17.25" hidden="1">
      <c r="A462" s="37"/>
      <c r="B462" s="130" t="s">
        <v>79</v>
      </c>
      <c r="C462" s="131"/>
      <c r="D462" s="131"/>
      <c r="E462" s="131"/>
      <c r="F462" s="131"/>
      <c r="G462" s="131"/>
      <c r="H462" s="132"/>
      <c r="I462" s="37"/>
    </row>
    <row r="463" spans="1:17" ht="17.25" hidden="1">
      <c r="A463" s="37"/>
      <c r="B463" s="130" t="s">
        <v>80</v>
      </c>
      <c r="C463" s="131"/>
      <c r="D463" s="131"/>
      <c r="E463" s="131"/>
      <c r="F463" s="131"/>
      <c r="G463" s="131"/>
      <c r="H463" s="132"/>
      <c r="I463" s="37"/>
    </row>
    <row r="464" spans="1:17" ht="17.25" hidden="1">
      <c r="A464" s="37"/>
      <c r="B464" s="130" t="s">
        <v>81</v>
      </c>
      <c r="C464" s="131"/>
      <c r="D464" s="131"/>
      <c r="E464" s="131"/>
      <c r="F464" s="131"/>
      <c r="G464" s="131"/>
      <c r="H464" s="132"/>
      <c r="I464" s="37"/>
    </row>
    <row r="465" spans="1:17" hidden="1">
      <c r="A465" s="37"/>
      <c r="B465" s="124"/>
      <c r="C465" s="125"/>
      <c r="D465" s="125"/>
      <c r="E465" s="125"/>
      <c r="F465" s="125"/>
      <c r="G465" s="125"/>
      <c r="H465" s="126"/>
      <c r="I465" s="37"/>
    </row>
    <row r="466" spans="1:17" hidden="1">
      <c r="A466" s="37"/>
      <c r="B466" s="37"/>
      <c r="C466" s="37"/>
      <c r="D466" s="37"/>
      <c r="E466" s="37"/>
      <c r="F466" s="37"/>
      <c r="G466" s="37"/>
      <c r="H466" s="37"/>
      <c r="I466" s="37"/>
    </row>
    <row r="467" spans="1:17" hidden="1">
      <c r="A467" s="37"/>
      <c r="B467" s="133" t="s">
        <v>82</v>
      </c>
      <c r="C467" s="133"/>
      <c r="D467" s="133"/>
      <c r="E467" s="133"/>
      <c r="F467" s="133"/>
      <c r="G467" s="133"/>
      <c r="H467" s="133"/>
      <c r="I467" s="37"/>
      <c r="K467" s="44">
        <f>DATE(L425,L426+1,1)</f>
        <v>46082</v>
      </c>
      <c r="L467" s="33">
        <f>YEAR(K467)</f>
        <v>2026</v>
      </c>
    </row>
    <row r="468" spans="1:17" hidden="1">
      <c r="A468" s="37"/>
      <c r="B468" s="133"/>
      <c r="C468" s="133"/>
      <c r="D468" s="133"/>
      <c r="E468" s="133"/>
      <c r="F468" s="133"/>
      <c r="G468" s="133"/>
      <c r="H468" s="133"/>
      <c r="I468" s="37"/>
      <c r="L468" s="33">
        <f>MONTH(K467)</f>
        <v>3</v>
      </c>
    </row>
    <row r="469" spans="1:17" hidden="1">
      <c r="A469" s="37"/>
      <c r="B469" s="133"/>
      <c r="C469" s="133"/>
      <c r="D469" s="133"/>
      <c r="E469" s="133"/>
      <c r="F469" s="133"/>
      <c r="G469" s="133"/>
      <c r="H469" s="133"/>
      <c r="I469" s="37"/>
    </row>
    <row r="470" spans="1:17" ht="7.5" hidden="1" customHeight="1" thickBot="1">
      <c r="A470" s="37"/>
      <c r="B470" s="45"/>
      <c r="C470" s="45"/>
      <c r="D470" s="45"/>
      <c r="E470" s="45"/>
      <c r="F470" s="45"/>
      <c r="G470" s="45"/>
      <c r="H470" s="45"/>
      <c r="I470" s="37"/>
    </row>
    <row r="471" spans="1:17" ht="14.25" hidden="1" thickTop="1">
      <c r="A471" s="37"/>
      <c r="B471" s="38"/>
      <c r="C471" s="37"/>
      <c r="D471" s="37"/>
      <c r="E471" s="37"/>
      <c r="F471" s="37"/>
      <c r="G471" s="134" t="str">
        <f>$B$1</f>
        <v>地区２２</v>
      </c>
      <c r="H471" s="135"/>
      <c r="I471" s="37"/>
    </row>
    <row r="472" spans="1:17" ht="14.25" hidden="1" thickBot="1">
      <c r="A472" s="37"/>
      <c r="B472" s="37"/>
      <c r="C472" s="37"/>
      <c r="D472" s="37"/>
      <c r="E472" s="37"/>
      <c r="F472" s="37"/>
      <c r="G472" s="136"/>
      <c r="H472" s="137"/>
      <c r="I472" s="37"/>
    </row>
    <row r="473" spans="1:17" ht="13.5" hidden="1" customHeight="1" thickTop="1">
      <c r="A473" s="138">
        <f>K467</f>
        <v>46082</v>
      </c>
      <c r="B473" s="138"/>
      <c r="C473" s="139">
        <f>L467</f>
        <v>2026</v>
      </c>
      <c r="D473" s="140" t="str">
        <f>$K$3</f>
        <v>北大物町、金楽寺町２丁目、杭瀬北新町２～４丁目（国道２号に面した家庭は地区２６）、杭瀬本町２丁目（国道２号に面した家庭は地区２６）、常光寺２丁目、昭和通１・２丁目の国道２号以北（国道２号に面した家庭は地区２６）、長洲中通２・３丁目、長洲西通２丁目、長洲東通２・３丁目、長洲本通２・３丁目、西長洲町２丁目</v>
      </c>
      <c r="E473" s="141"/>
      <c r="F473" s="141"/>
      <c r="G473" s="141"/>
      <c r="H473" s="142"/>
      <c r="I473" s="37"/>
    </row>
    <row r="474" spans="1:17" ht="13.5" hidden="1" customHeight="1">
      <c r="A474" s="138"/>
      <c r="B474" s="138"/>
      <c r="C474" s="139"/>
      <c r="D474" s="143"/>
      <c r="E474" s="144"/>
      <c r="F474" s="144"/>
      <c r="G474" s="144"/>
      <c r="H474" s="145"/>
      <c r="I474" s="37"/>
    </row>
    <row r="475" spans="1:17" ht="13.5" hidden="1" customHeight="1">
      <c r="A475" s="37"/>
      <c r="B475" s="149" t="str">
        <f>DBCS(L468)</f>
        <v>３</v>
      </c>
      <c r="C475" s="150" t="s">
        <v>19</v>
      </c>
      <c r="D475" s="143"/>
      <c r="E475" s="144"/>
      <c r="F475" s="144"/>
      <c r="G475" s="144"/>
      <c r="H475" s="145"/>
      <c r="I475" s="37"/>
    </row>
    <row r="476" spans="1:17" ht="13.5" hidden="1" customHeight="1">
      <c r="A476" s="37"/>
      <c r="B476" s="149"/>
      <c r="C476" s="150"/>
      <c r="D476" s="143"/>
      <c r="E476" s="144"/>
      <c r="F476" s="144"/>
      <c r="G476" s="144"/>
      <c r="H476" s="145"/>
      <c r="I476" s="37"/>
    </row>
    <row r="477" spans="1:17" ht="13.5" hidden="1" customHeight="1">
      <c r="A477" s="37"/>
      <c r="B477" s="149"/>
      <c r="C477" s="150"/>
      <c r="D477" s="143"/>
      <c r="E477" s="144"/>
      <c r="F477" s="144"/>
      <c r="G477" s="144"/>
      <c r="H477" s="145"/>
      <c r="I477" s="37"/>
      <c r="L477" s="40"/>
    </row>
    <row r="478" spans="1:17" ht="13.5" hidden="1" customHeight="1" thickBot="1">
      <c r="A478" s="37"/>
      <c r="B478" s="149"/>
      <c r="C478" s="150"/>
      <c r="D478" s="146"/>
      <c r="E478" s="147"/>
      <c r="F478" s="147"/>
      <c r="G478" s="147"/>
      <c r="H478" s="148"/>
      <c r="I478" s="37"/>
    </row>
    <row r="479" spans="1:17" ht="15" hidden="1" thickTop="1" thickBot="1">
      <c r="A479" s="37"/>
      <c r="B479" s="37"/>
      <c r="C479" s="37"/>
      <c r="D479" s="37"/>
      <c r="E479" s="37"/>
      <c r="F479" s="37"/>
      <c r="G479" s="37"/>
      <c r="H479" s="37"/>
      <c r="I479" s="37"/>
    </row>
    <row r="480" spans="1:17" ht="67.5" hidden="1" customHeight="1" thickBot="1">
      <c r="A480" s="37"/>
      <c r="B480" s="35" t="s">
        <v>0</v>
      </c>
      <c r="C480" s="36" t="s">
        <v>1</v>
      </c>
      <c r="D480" s="36" t="s">
        <v>2</v>
      </c>
      <c r="E480" s="36" t="s">
        <v>3</v>
      </c>
      <c r="F480" s="36" t="s">
        <v>4</v>
      </c>
      <c r="G480" s="36" t="s">
        <v>5</v>
      </c>
      <c r="H480" s="36" t="s">
        <v>6</v>
      </c>
      <c r="I480" s="37"/>
      <c r="K480" s="5" t="s">
        <v>25</v>
      </c>
      <c r="L480" s="5" t="s">
        <v>1</v>
      </c>
      <c r="M480" s="5" t="s">
        <v>2</v>
      </c>
      <c r="N480" s="5" t="s">
        <v>3</v>
      </c>
      <c r="O480" s="5" t="s">
        <v>4</v>
      </c>
      <c r="P480" s="5" t="s">
        <v>5</v>
      </c>
      <c r="Q480" s="5" t="s">
        <v>6</v>
      </c>
    </row>
    <row r="481" spans="1:17" s="34" customFormat="1" ht="33.75" hidden="1" customHeight="1">
      <c r="A481" s="39"/>
      <c r="B481" s="1">
        <f>IF(A473-(WEEKDAY(A473)-1)&lt;K467,"",A473-(WEEKDAY(A473)-1))</f>
        <v>46082</v>
      </c>
      <c r="C481" s="1">
        <f>IF(A473-(WEEKDAY(A473)-2)&lt;K467,"",A473-(WEEKDAY(A473)-2))</f>
        <v>46083</v>
      </c>
      <c r="D481" s="1">
        <f>IF(A473-(WEEKDAY(A473)-3)&lt;K467,"",A473-(WEEKDAY(A473)-3))</f>
        <v>46084</v>
      </c>
      <c r="E481" s="1">
        <f>IF(A473-(WEEKDAY(A473)-4)&lt;K467,"",A473-(WEEKDAY(A473)-4))</f>
        <v>46085</v>
      </c>
      <c r="F481" s="1">
        <f>IF(A473-(WEEKDAY(A473)-5)&lt;K467,"",A473-(WEEKDAY(A473)-5))</f>
        <v>46086</v>
      </c>
      <c r="G481" s="1">
        <f>IF(A473-(WEEKDAY(A473)-6)&lt;K467,"",A473-(WEEKDAY(A473)-6))</f>
        <v>46087</v>
      </c>
      <c r="H481" s="1">
        <f>IF(A473-(WEEKDAY(A473)-7)&lt;K467,"",A473-(WEEKDAY(A473)-7))</f>
        <v>46088</v>
      </c>
      <c r="I481" s="39"/>
      <c r="J481" s="42"/>
      <c r="K481" s="7">
        <f>IFERROR(IF(MOD(DAY(B481),7)=0,QUOTIENT(DAY(B481),7),QUOTIENT(DAY(B481),7)+1),"")</f>
        <v>1</v>
      </c>
      <c r="L481" s="7">
        <f t="shared" ref="L481:Q481" si="154">IFERROR(IF(MOD(DAY(C481),7)=0,QUOTIENT(DAY(C481),7),QUOTIENT(DAY(C481),7)+1),"")</f>
        <v>1</v>
      </c>
      <c r="M481" s="7">
        <f t="shared" si="154"/>
        <v>1</v>
      </c>
      <c r="N481" s="7">
        <f t="shared" si="154"/>
        <v>1</v>
      </c>
      <c r="O481" s="7">
        <f t="shared" si="154"/>
        <v>1</v>
      </c>
      <c r="P481" s="7">
        <f t="shared" si="154"/>
        <v>1</v>
      </c>
      <c r="Q481" s="7">
        <f t="shared" si="154"/>
        <v>1</v>
      </c>
    </row>
    <row r="482" spans="1:17" ht="33.75" hidden="1" customHeight="1" thickBot="1">
      <c r="A482" s="37"/>
      <c r="B482" s="41" t="str">
        <f>K482</f>
        <v/>
      </c>
      <c r="C482" s="41" t="str">
        <f t="shared" ref="C482:H482" si="155">L482</f>
        <v>紙・衣</v>
      </c>
      <c r="D482" s="41" t="str">
        <f t="shared" si="155"/>
        <v/>
      </c>
      <c r="E482" s="41" t="str">
        <f t="shared" si="155"/>
        <v>燃</v>
      </c>
      <c r="F482" s="41" t="str">
        <f t="shared" si="155"/>
        <v>び</v>
      </c>
      <c r="G482" s="41" t="str">
        <f t="shared" si="155"/>
        <v/>
      </c>
      <c r="H482" s="41" t="str">
        <f t="shared" si="155"/>
        <v>燃</v>
      </c>
      <c r="I482" s="37"/>
      <c r="J482" s="43"/>
      <c r="K482" s="6" t="str">
        <f>IF(B481="","",
IF(IFERROR(INDEX($C$1:$H$2,1,MATCH(1,$C$2:$H$2,0)), "")=$G$1,
    IFERROR( IF(WEEKDAY(B481,1)=$H$2, IF(K481=$G$3,$G$1,""),""),""),
  IFERROR(INDEX($C$1:$H$2,1,MATCH(1,$C$2:$H$2,0)),"")
))</f>
        <v/>
      </c>
      <c r="L482" s="6" t="str">
        <f>IF(C481="","",
IF(IFERROR(INDEX($C$1:$H$2,1,MATCH(2,$C$2:$H$2,0)),"")=$G$1,
IFERROR(IF(WEEKDAY(C481,1)=$H$2,IF(L481=$G$3,$G$1,""),""),""),
IFERROR(INDEX($C$1:$H$2,1,MATCH(2,$C$2:$H$2,0)),"")
))</f>
        <v>紙・衣</v>
      </c>
      <c r="M482" s="6" t="str">
        <f>IF(D481="","",
IF(IFERROR(INDEX($C$1:$H$2,1,MATCH(3,$C$2:$H$2,0)),"")=$G$1,
IFERROR(IF(WEEKDAY(D481,1)=$H$2,IF(M481=$G$3,$G$1,""),""),""),
IFERROR(INDEX($C$1:$H$2,1,MATCH(3,$C$2:$H$2,0)),"")
))</f>
        <v/>
      </c>
      <c r="N482" s="6" t="str">
        <f>IF(E481="","",
IF(IFERROR(INDEX($C$1:$H$2,1,MATCH(4,$C$2:$H$2,0)),"")=$G$1,
IFERROR(IF(WEEKDAY(E481,1)=$H$2,IF(N481=$G$3,$G$1,""),""),""),
IFERROR(INDEX($C$1:$H$2,1,MATCH(4,$C$2:$H$2,0)),"")
))</f>
        <v>燃</v>
      </c>
      <c r="O482" s="6" t="str">
        <f>IF(F481="","",
IF(IFERROR(INDEX($C$1:$H$2,1,MATCH(5,$C$2:$H$2,0)),"")=$G$1,
IFERROR(IF(WEEKDAY(F481,1)=$H$2,IF(O481=$G$3,$G$1,""),""),""),
IFERROR(INDEX($C$1:$H$2,1,MATCH(5,$C$2:$H$2,0)),"")
))</f>
        <v>び</v>
      </c>
      <c r="P482" s="6" t="str">
        <f>IF(G481="","",
IF(IFERROR(INDEX($C$1:$H$2,1,MATCH(6,$C$2:$H$2,0)),"")=$G$1,
IFERROR(IF(WEEKDAY(G481,1)=$H$2,IF(P481=$G$3,$G$1,""),""),""),
IFERROR(INDEX($C$1:$H$2,1,MATCH(6,$C$2:$H$2,0)),"")
))</f>
        <v/>
      </c>
      <c r="Q482" s="6" t="str">
        <f>IF(H481="","",
IF(IFERROR(INDEX($C$1:$H$2,1,MATCH(7,$C$2:$H$2,0)),"")=$G$1,
IFERROR(IF(WEEKDAY(H481,1)=$H$2,IF(Q481=$G$3,$G$1,""),""),""),
IFERROR(INDEX($C$1:$H$2,1,MATCH(7,$C$2:$H$2,0)),"")
))</f>
        <v>燃</v>
      </c>
    </row>
    <row r="483" spans="1:17" ht="33.75" hidden="1" customHeight="1">
      <c r="A483" s="37"/>
      <c r="B483" s="1">
        <f>H481+1</f>
        <v>46089</v>
      </c>
      <c r="C483" s="1">
        <f>B483+1</f>
        <v>46090</v>
      </c>
      <c r="D483" s="1">
        <f t="shared" ref="D483:H483" si="156">C483+1</f>
        <v>46091</v>
      </c>
      <c r="E483" s="1">
        <f t="shared" si="156"/>
        <v>46092</v>
      </c>
      <c r="F483" s="1">
        <f t="shared" si="156"/>
        <v>46093</v>
      </c>
      <c r="G483" s="1">
        <f t="shared" si="156"/>
        <v>46094</v>
      </c>
      <c r="H483" s="1">
        <f t="shared" si="156"/>
        <v>46095</v>
      </c>
      <c r="I483" s="37"/>
      <c r="J483" s="43"/>
      <c r="K483" s="7">
        <f t="shared" ref="K483:Q483" si="157">IFERROR(IF(MOD(DAY(B483),7)=0,QUOTIENT(DAY(B483),7),QUOTIENT(DAY(B483),7)+1),"")</f>
        <v>2</v>
      </c>
      <c r="L483" s="7">
        <f t="shared" si="157"/>
        <v>2</v>
      </c>
      <c r="M483" s="7">
        <f t="shared" si="157"/>
        <v>2</v>
      </c>
      <c r="N483" s="7">
        <f t="shared" si="157"/>
        <v>2</v>
      </c>
      <c r="O483" s="7">
        <f t="shared" si="157"/>
        <v>2</v>
      </c>
      <c r="P483" s="7">
        <f t="shared" si="157"/>
        <v>2</v>
      </c>
      <c r="Q483" s="7">
        <f t="shared" si="157"/>
        <v>2</v>
      </c>
    </row>
    <row r="484" spans="1:17" ht="33.75" hidden="1" customHeight="1" thickBot="1">
      <c r="A484" s="37"/>
      <c r="B484" s="41" t="str">
        <f t="shared" ref="B484:H484" si="158">K484</f>
        <v/>
      </c>
      <c r="C484" s="41" t="str">
        <f t="shared" si="158"/>
        <v>紙・衣</v>
      </c>
      <c r="D484" s="41" t="str">
        <f t="shared" si="158"/>
        <v>小・危</v>
      </c>
      <c r="E484" s="41" t="str">
        <f t="shared" si="158"/>
        <v>燃</v>
      </c>
      <c r="F484" s="41" t="str">
        <f t="shared" si="158"/>
        <v>び</v>
      </c>
      <c r="G484" s="41" t="str">
        <f t="shared" si="158"/>
        <v/>
      </c>
      <c r="H484" s="41" t="str">
        <f t="shared" si="158"/>
        <v>燃</v>
      </c>
      <c r="I484" s="37"/>
      <c r="J484" s="43"/>
      <c r="K484" s="6" t="str">
        <f>IF(B483="","",
IF(IFERROR(INDEX($C$1:$H$2,1,MATCH(1,$C$2:$H$2,0)), "")=$G$1,
    IFERROR( IF(WEEKDAY(B483,1)=$H$2, IF(K483=$G$3,$G$1,""),""),""),
  IFERROR(INDEX($C$1:$H$2,1,MATCH(1,$C$2:$H$2,0)),"")
))</f>
        <v/>
      </c>
      <c r="L484" s="6" t="str">
        <f>IF(C483="","",
IF(IFERROR(INDEX($C$1:$H$2,1,MATCH(2,$C$2:$H$2,0)),"")=$G$1,
IFERROR(IF(WEEKDAY(C483,1)=$H$2,IF(L483=$G$3,$G$1,""),""),""),
IFERROR(INDEX($C$1:$H$2,1,MATCH(2,$C$2:$H$2,0)),"")
))</f>
        <v>紙・衣</v>
      </c>
      <c r="M484" s="6" t="str">
        <f>IF(D483="","",
IF(IFERROR(INDEX($C$1:$H$2,1,MATCH(3,$C$2:$H$2,0)),"")=$G$1,
IFERROR(IF(WEEKDAY(D483,1)=$H$2,IF(M483=$G$3,$G$1,""),""),""),
IFERROR(INDEX($C$1:$H$2,1,MATCH(3,$C$2:$H$2,0)),"")
))</f>
        <v>小・危</v>
      </c>
      <c r="N484" s="6" t="str">
        <f>IF(E483="","",
IF(IFERROR(INDEX($C$1:$H$2,1,MATCH(4,$C$2:$H$2,0)),"")=$G$1,
IFERROR(IF(WEEKDAY(E483,1)=$H$2,IF(N483=$G$3,$G$1,""),""),""),
IFERROR(INDEX($C$1:$H$2,1,MATCH(4,$C$2:$H$2,0)),"")
))</f>
        <v>燃</v>
      </c>
      <c r="O484" s="6" t="str">
        <f>IF(F483="","",
IF(IFERROR(INDEX($C$1:$H$2,1,MATCH(5,$C$2:$H$2,0)),"")=$G$1,
IFERROR(IF(WEEKDAY(F483,1)=$H$2,IF(O483=$G$3,$G$1,""),""),""),
IFERROR(INDEX($C$1:$H$2,1,MATCH(5,$C$2:$H$2,0)),"")
))</f>
        <v>び</v>
      </c>
      <c r="P484" s="6" t="str">
        <f>IF(G483="","",
IF(IFERROR(INDEX($C$1:$H$2,1,MATCH(6,$C$2:$H$2,0)),"")=$G$1,
IFERROR(IF(WEEKDAY(G483,1)=$H$2,IF(P483=$G$3,$G$1,""),""),""),
IFERROR(INDEX($C$1:$H$2,1,MATCH(6,$C$2:$H$2,0)),"")
))</f>
        <v/>
      </c>
      <c r="Q484" s="6" t="str">
        <f>IF(H483="","",
IF(IFERROR(INDEX($C$1:$H$2,1,MATCH(7,$C$2:$H$2,0)),"")=$G$1,
IFERROR(IF(WEEKDAY(H483,1)=$H$2,IF(Q483=$G$3,$G$1,""),""),""),
IFERROR(INDEX($C$1:$H$2,1,MATCH(7,$C$2:$H$2,0)),"")
))</f>
        <v>燃</v>
      </c>
    </row>
    <row r="485" spans="1:17" ht="33.75" hidden="1" customHeight="1">
      <c r="A485" s="37"/>
      <c r="B485" s="1">
        <f>B483+7</f>
        <v>46096</v>
      </c>
      <c r="C485" s="1">
        <f t="shared" ref="C485:H485" si="159">C483+7</f>
        <v>46097</v>
      </c>
      <c r="D485" s="1">
        <f t="shared" si="159"/>
        <v>46098</v>
      </c>
      <c r="E485" s="1">
        <f t="shared" si="159"/>
        <v>46099</v>
      </c>
      <c r="F485" s="1">
        <f t="shared" si="159"/>
        <v>46100</v>
      </c>
      <c r="G485" s="1">
        <f t="shared" si="159"/>
        <v>46101</v>
      </c>
      <c r="H485" s="1">
        <f t="shared" si="159"/>
        <v>46102</v>
      </c>
      <c r="I485" s="37"/>
      <c r="K485" s="7">
        <f t="shared" ref="K485:Q485" si="160">IFERROR(IF(MOD(DAY(B485),7)=0,QUOTIENT(DAY(B485),7),QUOTIENT(DAY(B485),7)+1),"")</f>
        <v>3</v>
      </c>
      <c r="L485" s="7">
        <f t="shared" si="160"/>
        <v>3</v>
      </c>
      <c r="M485" s="7">
        <f t="shared" si="160"/>
        <v>3</v>
      </c>
      <c r="N485" s="7">
        <f t="shared" si="160"/>
        <v>3</v>
      </c>
      <c r="O485" s="7">
        <f t="shared" si="160"/>
        <v>3</v>
      </c>
      <c r="P485" s="7">
        <f t="shared" si="160"/>
        <v>3</v>
      </c>
      <c r="Q485" s="7">
        <f t="shared" si="160"/>
        <v>3</v>
      </c>
    </row>
    <row r="486" spans="1:17" ht="33.75" hidden="1" customHeight="1" thickBot="1">
      <c r="A486" s="37"/>
      <c r="B486" s="41" t="str">
        <f t="shared" ref="B486:H486" si="161">K486</f>
        <v/>
      </c>
      <c r="C486" s="41" t="str">
        <f t="shared" si="161"/>
        <v>紙・衣</v>
      </c>
      <c r="D486" s="41" t="str">
        <f t="shared" si="161"/>
        <v/>
      </c>
      <c r="E486" s="41" t="str">
        <f t="shared" si="161"/>
        <v>燃</v>
      </c>
      <c r="F486" s="41" t="str">
        <f t="shared" si="161"/>
        <v>び</v>
      </c>
      <c r="G486" s="41" t="str">
        <f t="shared" si="161"/>
        <v/>
      </c>
      <c r="H486" s="41" t="str">
        <f t="shared" si="161"/>
        <v>燃</v>
      </c>
      <c r="I486" s="37"/>
      <c r="K486" s="6" t="str">
        <f>IF(B485="","",
IF(IFERROR(INDEX($C$1:$H$2,1,MATCH(1,$C$2:$H$2,0)), "")=$G$1,
    IFERROR( IF(WEEKDAY(B485,1)=$H$2, IF(K485=$G$3,$G$1,""),""),""),
  IFERROR(INDEX($C$1:$H$2,1,MATCH(1,$C$2:$H$2,0)),"")
))</f>
        <v/>
      </c>
      <c r="L486" s="6" t="str">
        <f>IF(C485="","",
IF(IFERROR(INDEX($C$1:$H$2,1,MATCH(2,$C$2:$H$2,0)),"")=$G$1,
IFERROR(IF(WEEKDAY(C485,1)=$H$2,IF(L485=$G$3,$G$1,""),""),""),
IFERROR(INDEX($C$1:$H$2,1,MATCH(2,$C$2:$H$2,0)),"")
))</f>
        <v>紙・衣</v>
      </c>
      <c r="M486" s="6" t="str">
        <f>IF(D485="","",
IF(IFERROR(INDEX($C$1:$H$2,1,MATCH(3,$C$2:$H$2,0)),"")=$G$1,
IFERROR(IF(WEEKDAY(D485,1)=$H$2,IF(M485=$G$3,$G$1,""),""),""),
IFERROR(INDEX($C$1:$H$2,1,MATCH(3,$C$2:$H$2,0)),"")
))</f>
        <v/>
      </c>
      <c r="N486" s="6" t="str">
        <f>IF(E485="","",
IF(IFERROR(INDEX($C$1:$H$2,1,MATCH(4,$C$2:$H$2,0)),"")=$G$1,
IFERROR(IF(WEEKDAY(E485,1)=$H$2,IF(N485=$G$3,$G$1,""),""),""),
IFERROR(INDEX($C$1:$H$2,1,MATCH(4,$C$2:$H$2,0)),"")
))</f>
        <v>燃</v>
      </c>
      <c r="O486" s="6" t="str">
        <f>IF(F485="","",
IF(IFERROR(INDEX($C$1:$H$2,1,MATCH(5,$C$2:$H$2,0)),"")=$G$1,
IFERROR(IF(WEEKDAY(F485,1)=$H$2,IF(O485=$G$3,$G$1,""),""),""),
IFERROR(INDEX($C$1:$H$2,1,MATCH(5,$C$2:$H$2,0)),"")
))</f>
        <v>び</v>
      </c>
      <c r="P486" s="6" t="str">
        <f>IF(G485="","",
IF(IFERROR(INDEX($C$1:$H$2,1,MATCH(6,$C$2:$H$2,0)),"")=$G$1,
IFERROR(IF(WEEKDAY(G485,1)=$H$2,IF(P485=$G$3,$G$1,""),""),""),
IFERROR(INDEX($C$1:$H$2,1,MATCH(6,$C$2:$H$2,0)),"")
))</f>
        <v/>
      </c>
      <c r="Q486" s="6" t="str">
        <f>IF(H485="","",
IF(IFERROR(INDEX($C$1:$H$2,1,MATCH(7,$C$2:$H$2,0)),"")=$G$1,
IFERROR(IF(WEEKDAY(H485,1)=$H$2,IF(Q485=$G$3,$G$1,""),""),""),
IFERROR(INDEX($C$1:$H$2,1,MATCH(7,$C$2:$H$2,0)),"")
))</f>
        <v>燃</v>
      </c>
    </row>
    <row r="487" spans="1:17" ht="33.75" hidden="1" customHeight="1">
      <c r="A487" s="37"/>
      <c r="B487" s="1">
        <f>B485+7</f>
        <v>46103</v>
      </c>
      <c r="C487" s="1">
        <f t="shared" ref="C487:H487" si="162">C485+7</f>
        <v>46104</v>
      </c>
      <c r="D487" s="1">
        <f t="shared" si="162"/>
        <v>46105</v>
      </c>
      <c r="E487" s="1">
        <f t="shared" si="162"/>
        <v>46106</v>
      </c>
      <c r="F487" s="1">
        <f t="shared" si="162"/>
        <v>46107</v>
      </c>
      <c r="G487" s="1">
        <f t="shared" si="162"/>
        <v>46108</v>
      </c>
      <c r="H487" s="1">
        <f t="shared" si="162"/>
        <v>46109</v>
      </c>
      <c r="I487" s="37"/>
      <c r="K487" s="7">
        <f t="shared" ref="K487:Q487" si="163">IFERROR(IF(MOD(DAY(B487),7)=0,QUOTIENT(DAY(B487),7),QUOTIENT(DAY(B487),7)+1),"")</f>
        <v>4</v>
      </c>
      <c r="L487" s="7">
        <f t="shared" si="163"/>
        <v>4</v>
      </c>
      <c r="M487" s="7">
        <f t="shared" si="163"/>
        <v>4</v>
      </c>
      <c r="N487" s="7">
        <f t="shared" si="163"/>
        <v>4</v>
      </c>
      <c r="O487" s="7">
        <f t="shared" si="163"/>
        <v>4</v>
      </c>
      <c r="P487" s="7">
        <f t="shared" si="163"/>
        <v>4</v>
      </c>
      <c r="Q487" s="7">
        <f t="shared" si="163"/>
        <v>4</v>
      </c>
    </row>
    <row r="488" spans="1:17" ht="33.75" hidden="1" customHeight="1" thickBot="1">
      <c r="A488" s="37"/>
      <c r="B488" s="41" t="str">
        <f t="shared" ref="B488:H488" si="164">K488</f>
        <v/>
      </c>
      <c r="C488" s="41" t="str">
        <f t="shared" si="164"/>
        <v>紙・衣</v>
      </c>
      <c r="D488" s="41" t="str">
        <f t="shared" si="164"/>
        <v/>
      </c>
      <c r="E488" s="41" t="str">
        <f t="shared" si="164"/>
        <v>燃</v>
      </c>
      <c r="F488" s="41" t="str">
        <f t="shared" si="164"/>
        <v>び</v>
      </c>
      <c r="G488" s="41" t="str">
        <f t="shared" si="164"/>
        <v/>
      </c>
      <c r="H488" s="41" t="str">
        <f t="shared" si="164"/>
        <v>燃</v>
      </c>
      <c r="I488" s="37"/>
      <c r="K488" s="6" t="str">
        <f>IF(B487="","",
IF(IFERROR(INDEX($C$1:$H$2,1,MATCH(1,$C$2:$H$2,0)), "")=$G$1,
    IFERROR( IF(WEEKDAY(B487,1)=$H$2, IF(K487=$G$3,$G$1,""),""),""),
  IFERROR(INDEX($C$1:$H$2,1,MATCH(1,$C$2:$H$2,0)),"")
))</f>
        <v/>
      </c>
      <c r="L488" s="6" t="str">
        <f>IF(C487="","",
IF(IFERROR(INDEX($C$1:$H$2,1,MATCH(2,$C$2:$H$2,0)),"")=$G$1,
IFERROR(IF(WEEKDAY(C487,1)=$H$2,IF(L487=$G$3,$G$1,""),""),""),
IFERROR(INDEX($C$1:$H$2,1,MATCH(2,$C$2:$H$2,0)),"")
))</f>
        <v>紙・衣</v>
      </c>
      <c r="M488" s="6" t="str">
        <f>IF(D487="","",
IF(IFERROR(INDEX($C$1:$H$2,1,MATCH(3,$C$2:$H$2,0)),"")=$G$1,
IFERROR(IF(WEEKDAY(D487,1)=$H$2,IF(M487=$G$3,$G$1,""),""),""),
IFERROR(INDEX($C$1:$H$2,1,MATCH(3,$C$2:$H$2,0)),"")
))</f>
        <v/>
      </c>
      <c r="N488" s="6" t="str">
        <f>IF(E487="","",
IF(IFERROR(INDEX($C$1:$H$2,1,MATCH(4,$C$2:$H$2,0)),"")=$G$1,
IFERROR(IF(WEEKDAY(E487,1)=$H$2,IF(N487=$G$3,$G$1,""),""),""),
IFERROR(INDEX($C$1:$H$2,1,MATCH(4,$C$2:$H$2,0)),"")
))</f>
        <v>燃</v>
      </c>
      <c r="O488" s="6" t="str">
        <f>IF(F487="","",
IF(IFERROR(INDEX($C$1:$H$2,1,MATCH(5,$C$2:$H$2,0)),"")=$G$1,
IFERROR(IF(WEEKDAY(F487,1)=$H$2,IF(O487=$G$3,$G$1,""),""),""),
IFERROR(INDEX($C$1:$H$2,1,MATCH(5,$C$2:$H$2,0)),"")
))</f>
        <v>び</v>
      </c>
      <c r="P488" s="6" t="str">
        <f>IF(G487="","",
IF(IFERROR(INDEX($C$1:$H$2,1,MATCH(6,$C$2:$H$2,0)),"")=$G$1,
IFERROR(IF(WEEKDAY(G487,1)=$H$2,IF(P487=$G$3,$G$1,""),""),""),
IFERROR(INDEX($C$1:$H$2,1,MATCH(6,$C$2:$H$2,0)),"")
))</f>
        <v/>
      </c>
      <c r="Q488" s="6" t="str">
        <f>IF(H487="","",
IF(IFERROR(INDEX($C$1:$H$2,1,MATCH(7,$C$2:$H$2,0)),"")=$G$1,
IFERROR(IF(WEEKDAY(H487,1)=$H$2,IF(Q487=$G$3,$G$1,""),""),""),
IFERROR(INDEX($C$1:$H$2,1,MATCH(7,$C$2:$H$2,0)),"")
))</f>
        <v>燃</v>
      </c>
    </row>
    <row r="489" spans="1:17" ht="33.75" hidden="1" customHeight="1">
      <c r="A489" s="37"/>
      <c r="B489" s="1">
        <f>IFERROR(IF(B487+7&lt;DATE(L467,L468+1,1),B487+7,""),"")</f>
        <v>46110</v>
      </c>
      <c r="C489" s="1">
        <f>IFERROR(IF(C487+7&lt;DATE(L467,L468+1,1),C487+7,""),"")</f>
        <v>46111</v>
      </c>
      <c r="D489" s="1">
        <f>IFERROR(IF(D487+7&lt;DATE(L467,L468+1,1),D487+7,""),"")</f>
        <v>46112</v>
      </c>
      <c r="E489" s="1" t="str">
        <f>IFERROR(IF(E487+7&lt;DATE(L467,L468+1,1),E487+7,""),"")</f>
        <v/>
      </c>
      <c r="F489" s="1" t="str">
        <f>IFERROR(IF(F487+7&lt;DATE(L467,L468+1,1),F487+7,""),"")</f>
        <v/>
      </c>
      <c r="G489" s="1" t="str">
        <f>IFERROR(IF(G487+7&lt;DATE(L467,L468+1,1),G487+7,""),"")</f>
        <v/>
      </c>
      <c r="H489" s="1" t="str">
        <f>IFERROR(IF(H487+7&lt;DATE(L467,L468+1,1),H487+7,""),"")</f>
        <v/>
      </c>
      <c r="I489" s="37"/>
      <c r="K489" s="7">
        <f>IFERROR(IF(MOD(DAY(B489),7)=0,QUOTIENT(DAY(B489),7),QUOTIENT(DAY(B489),7)+1),"")</f>
        <v>5</v>
      </c>
      <c r="L489" s="7">
        <f>IFERROR(IF(MOD(DAY(C489),7)=0,QUOTIENT(DAY(C489),7),QUOTIENT(DAY(C489),7)+1),"")</f>
        <v>5</v>
      </c>
      <c r="M489" s="7">
        <f t="shared" ref="M489:Q489" si="165">IFERROR(IF(MOD(DAY(D489),7)=0,QUOTIENT(DAY(D489),7),QUOTIENT(DAY(D489),7)+1),"")</f>
        <v>5</v>
      </c>
      <c r="N489" s="7" t="str">
        <f t="shared" si="165"/>
        <v/>
      </c>
      <c r="O489" s="7" t="str">
        <f t="shared" si="165"/>
        <v/>
      </c>
      <c r="P489" s="7" t="str">
        <f t="shared" si="165"/>
        <v/>
      </c>
      <c r="Q489" s="7" t="str">
        <f t="shared" si="165"/>
        <v/>
      </c>
    </row>
    <row r="490" spans="1:17" ht="33.75" hidden="1" customHeight="1" thickBot="1">
      <c r="A490" s="37"/>
      <c r="B490" s="41" t="str">
        <f t="shared" ref="B490:H490" si="166">K490</f>
        <v/>
      </c>
      <c r="C490" s="41" t="str">
        <f t="shared" si="166"/>
        <v>紙・衣</v>
      </c>
      <c r="D490" s="41" t="str">
        <f t="shared" si="166"/>
        <v/>
      </c>
      <c r="E490" s="41" t="str">
        <f t="shared" si="166"/>
        <v/>
      </c>
      <c r="F490" s="41" t="str">
        <f t="shared" si="166"/>
        <v/>
      </c>
      <c r="G490" s="41" t="str">
        <f t="shared" si="166"/>
        <v/>
      </c>
      <c r="H490" s="41" t="str">
        <f t="shared" si="166"/>
        <v/>
      </c>
      <c r="I490" s="37"/>
      <c r="K490" s="6" t="str">
        <f>IF(B489="","",
IF(IFERROR(INDEX($C$1:$H$2,1,MATCH(1,$C$2:$H$2,0)), "")=$G$1,
    IFERROR( IF(WEEKDAY(B489,1)=$H$2, IF(K489=$G$3,$G$1,""),""),""),
  IFERROR(INDEX($C$1:$H$2,1,MATCH(1,$C$2:$H$2,0)),"")
))</f>
        <v/>
      </c>
      <c r="L490" s="6" t="str">
        <f>IF(C489="","",
IF(IFERROR(INDEX($C$1:$H$2,1,MATCH(2,$C$2:$H$2,0)),"")=$G$1,
IFERROR(IF(WEEKDAY(C489,1)=$H$2,IF(L489=$G$3,$G$1,""),""),""),
IFERROR(INDEX($C$1:$H$2,1,MATCH(2,$C$2:$H$2,0)),"")
))</f>
        <v>紙・衣</v>
      </c>
      <c r="M490" s="6" t="str">
        <f>IF(D489="","",
IF(IFERROR(INDEX($C$1:$H$2,1,MATCH(3,$C$2:$H$2,0)),"")=$G$1,
IFERROR(IF(WEEKDAY(D489,1)=$H$2,IF(M489=$G$3,$G$1,""),""),""),
IFERROR(INDEX($C$1:$H$2,1,MATCH(3,$C$2:$H$2,0)),"")
))</f>
        <v/>
      </c>
      <c r="N490" s="6" t="str">
        <f>IF(E489="","",
IF(IFERROR(INDEX($C$1:$H$2,1,MATCH(4,$C$2:$H$2,0)),"")=$G$1,
IFERROR(IF(WEEKDAY(E489,1)=$H$2,IF(N489=$G$3,$G$1,""),""),""),
IFERROR(INDEX($C$1:$H$2,1,MATCH(4,$C$2:$H$2,0)),"")
))</f>
        <v/>
      </c>
      <c r="O490" s="6" t="str">
        <f>IF(F489="","",
IF(IFERROR(INDEX($C$1:$H$2,1,MATCH(5,$C$2:$H$2,0)),"")=$G$1,
IFERROR(IF(WEEKDAY(F489,1)=$H$2,IF(O489=$G$3,$G$1,""),""),""),
IFERROR(INDEX($C$1:$H$2,1,MATCH(5,$C$2:$H$2,0)),"")
))</f>
        <v/>
      </c>
      <c r="P490" s="6" t="str">
        <f>IF(G489="","",
IF(IFERROR(INDEX($C$1:$H$2,1,MATCH(6,$C$2:$H$2,0)),"")=$G$1,
IFERROR(IF(WEEKDAY(G489,1)=$H$2,IF(P489=$G$3,$G$1,""),""),""),
IFERROR(INDEX($C$1:$H$2,1,MATCH(6,$C$2:$H$2,0)),"")
))</f>
        <v/>
      </c>
      <c r="Q490" s="6" t="str">
        <f>IF(H489="","",
IF(IFERROR(INDEX($C$1:$H$2,1,MATCH(7,$C$2:$H$2,0)),"")=$G$1,
IFERROR(IF(WEEKDAY(H489,1)=$H$2,IF(Q489=$G$3,$G$1,""),""),""),
IFERROR(INDEX($C$1:$H$2,1,MATCH(7,$C$2:$H$2,0)),"")
))</f>
        <v/>
      </c>
    </row>
    <row r="491" spans="1:17" ht="33.75" hidden="1" customHeight="1">
      <c r="A491" s="37"/>
      <c r="B491" s="1" t="str">
        <f>IFERROR(IF(B489+7&lt;DATE(L467,L468+1,1),B489+7,""),"")</f>
        <v/>
      </c>
      <c r="C491" s="1" t="str">
        <f>IFERROR(IF(C489+7&lt;DATE(L467,L468+1,1),C489+7,""),"")</f>
        <v/>
      </c>
      <c r="D491" s="1"/>
      <c r="E491" s="1"/>
      <c r="F491" s="1"/>
      <c r="G491" s="1"/>
      <c r="H491" s="1"/>
      <c r="I491" s="37"/>
      <c r="K491" s="7" t="str">
        <f>IFERROR(IF(MOD(DAY(B491),7)=0,QUOTIENT(DAY(B491),7),QUOTIENT(DAY(B491),7)+1),"")</f>
        <v/>
      </c>
      <c r="L491" s="7" t="str">
        <f>IFERROR(IF(MOD(DAY(C491),7)=0,QUOTIENT(DAY(C491),7),QUOTIENT(DAY(C491),7)+1),"")</f>
        <v/>
      </c>
      <c r="M491" s="7"/>
      <c r="N491" s="7"/>
      <c r="O491" s="7"/>
      <c r="P491" s="7"/>
      <c r="Q491" s="7"/>
    </row>
    <row r="492" spans="1:17" ht="33.75" hidden="1" customHeight="1" thickBot="1">
      <c r="A492" s="37"/>
      <c r="B492" s="41" t="str">
        <f t="shared" ref="B492:C492" si="167">K492</f>
        <v/>
      </c>
      <c r="C492" s="41" t="str">
        <f t="shared" si="167"/>
        <v/>
      </c>
      <c r="D492" s="41"/>
      <c r="E492" s="41"/>
      <c r="F492" s="41"/>
      <c r="G492" s="41"/>
      <c r="H492" s="41"/>
      <c r="I492" s="37"/>
      <c r="K492" s="6" t="str">
        <f>IF(B491="","",
IF(IFERROR(INDEX($C$1:$H$2,1,MATCH(1,$C$2:$H$2,0)), "")=$G$1,
    IFERROR( IF(WEEKDAY(B491,1)=$H$2, IF(K491=$G$3,$G$1,""),""),""),
  IFERROR(INDEX($C$1:$H$2,1,MATCH(1,$C$2:$H$2,0)),"")
))</f>
        <v/>
      </c>
      <c r="L492" s="6" t="str">
        <f>IF(C491="","",
IF(IFERROR(INDEX($C$1:$H$2,1,MATCH(2,$C$2:$H$2,0)),"")=$G$1,
IFERROR(IF(WEEKDAY(C491,1)=$H$2,IF(L491=$G$3,$G$1,""),""),""),
IFERROR(INDEX($C$1:$H$2,1,MATCH(2,$C$2:$H$2,0)),"")
))</f>
        <v/>
      </c>
      <c r="M492" s="6"/>
      <c r="N492" s="6"/>
      <c r="O492" s="6"/>
      <c r="P492" s="6"/>
      <c r="Q492" s="6"/>
    </row>
    <row r="493" spans="1:17" hidden="1">
      <c r="A493" s="37"/>
      <c r="B493" s="38"/>
      <c r="C493" s="38"/>
      <c r="D493" s="38"/>
      <c r="E493" s="38"/>
      <c r="F493" s="38"/>
      <c r="G493" s="38"/>
      <c r="H493" s="38"/>
      <c r="I493" s="37"/>
    </row>
    <row r="494" spans="1:17" hidden="1">
      <c r="A494" s="37"/>
      <c r="B494" s="37"/>
      <c r="C494" s="116" t="s">
        <v>71</v>
      </c>
      <c r="D494" s="117" t="s">
        <v>72</v>
      </c>
      <c r="E494" s="117"/>
      <c r="F494" s="117"/>
      <c r="G494" s="117"/>
      <c r="H494" s="117"/>
      <c r="I494" s="37"/>
    </row>
    <row r="495" spans="1:17" hidden="1">
      <c r="A495" s="37"/>
      <c r="B495" s="37"/>
      <c r="C495" s="116"/>
      <c r="D495" s="117"/>
      <c r="E495" s="117"/>
      <c r="F495" s="117"/>
      <c r="G495" s="117"/>
      <c r="H495" s="117"/>
      <c r="I495" s="37"/>
    </row>
    <row r="496" spans="1:17" hidden="1">
      <c r="A496" s="37"/>
      <c r="B496" s="37"/>
      <c r="C496" s="118" t="s">
        <v>73</v>
      </c>
      <c r="D496" s="117" t="s">
        <v>74</v>
      </c>
      <c r="E496" s="117"/>
      <c r="F496" s="117"/>
      <c r="G496" s="117"/>
      <c r="H496" s="117"/>
      <c r="I496" s="37"/>
    </row>
    <row r="497" spans="1:9" hidden="1">
      <c r="A497" s="37"/>
      <c r="B497" s="37"/>
      <c r="C497" s="118"/>
      <c r="D497" s="117"/>
      <c r="E497" s="117"/>
      <c r="F497" s="117"/>
      <c r="G497" s="117"/>
      <c r="H497" s="117"/>
      <c r="I497" s="37"/>
    </row>
    <row r="498" spans="1:9" hidden="1">
      <c r="A498" s="37"/>
      <c r="B498" s="37"/>
      <c r="C498" s="119" t="s">
        <v>75</v>
      </c>
      <c r="D498" s="120" t="s">
        <v>76</v>
      </c>
      <c r="E498" s="120"/>
      <c r="F498" s="120"/>
      <c r="G498" s="120"/>
      <c r="H498" s="120"/>
      <c r="I498" s="37"/>
    </row>
    <row r="499" spans="1:9" hidden="1">
      <c r="A499" s="37"/>
      <c r="B499" s="37"/>
      <c r="C499" s="119"/>
      <c r="D499" s="120"/>
      <c r="E499" s="120"/>
      <c r="F499" s="120"/>
      <c r="G499" s="120"/>
      <c r="H499" s="120"/>
      <c r="I499" s="37"/>
    </row>
    <row r="500" spans="1:9" hidden="1">
      <c r="A500" s="37"/>
      <c r="B500" s="37"/>
      <c r="C500" s="121" t="s">
        <v>77</v>
      </c>
      <c r="D500" s="117" t="s">
        <v>78</v>
      </c>
      <c r="E500" s="117"/>
      <c r="F500" s="117"/>
      <c r="G500" s="117"/>
      <c r="H500" s="117"/>
      <c r="I500" s="37"/>
    </row>
    <row r="501" spans="1:9" hidden="1">
      <c r="A501" s="37"/>
      <c r="B501" s="37"/>
      <c r="C501" s="121"/>
      <c r="D501" s="117"/>
      <c r="E501" s="117"/>
      <c r="F501" s="117"/>
      <c r="G501" s="117"/>
      <c r="H501" s="117"/>
      <c r="I501" s="37"/>
    </row>
    <row r="502" spans="1:9" hidden="1">
      <c r="A502" s="37"/>
      <c r="B502" s="37"/>
      <c r="C502" s="37"/>
      <c r="D502" s="37"/>
      <c r="E502" s="37"/>
      <c r="F502" s="37"/>
      <c r="G502" s="37"/>
      <c r="H502" s="37"/>
      <c r="I502" s="37"/>
    </row>
    <row r="503" spans="1:9" hidden="1">
      <c r="A503" s="37"/>
      <c r="B503" s="127"/>
      <c r="C503" s="128"/>
      <c r="D503" s="128"/>
      <c r="E503" s="128"/>
      <c r="F503" s="128"/>
      <c r="G503" s="128"/>
      <c r="H503" s="129"/>
      <c r="I503" s="37"/>
    </row>
    <row r="504" spans="1:9" ht="17.25" hidden="1">
      <c r="A504" s="37"/>
      <c r="B504" s="130" t="s">
        <v>79</v>
      </c>
      <c r="C504" s="131"/>
      <c r="D504" s="131"/>
      <c r="E504" s="131"/>
      <c r="F504" s="131"/>
      <c r="G504" s="131"/>
      <c r="H504" s="132"/>
      <c r="I504" s="37"/>
    </row>
    <row r="505" spans="1:9" ht="17.25" hidden="1">
      <c r="A505" s="37"/>
      <c r="B505" s="130" t="s">
        <v>80</v>
      </c>
      <c r="C505" s="131"/>
      <c r="D505" s="131"/>
      <c r="E505" s="131"/>
      <c r="F505" s="131"/>
      <c r="G505" s="131"/>
      <c r="H505" s="132"/>
      <c r="I505" s="37"/>
    </row>
    <row r="506" spans="1:9" ht="17.25" hidden="1">
      <c r="A506" s="37"/>
      <c r="B506" s="130" t="s">
        <v>81</v>
      </c>
      <c r="C506" s="131"/>
      <c r="D506" s="131"/>
      <c r="E506" s="131"/>
      <c r="F506" s="131"/>
      <c r="G506" s="131"/>
      <c r="H506" s="132"/>
      <c r="I506" s="37"/>
    </row>
    <row r="507" spans="1:9" hidden="1">
      <c r="A507" s="37"/>
      <c r="B507" s="124"/>
      <c r="C507" s="125"/>
      <c r="D507" s="125"/>
      <c r="E507" s="125"/>
      <c r="F507" s="125"/>
      <c r="G507" s="125"/>
      <c r="H507" s="126"/>
      <c r="I507" s="37"/>
    </row>
    <row r="508" spans="1:9" hidden="1">
      <c r="A508" s="37"/>
      <c r="B508" s="37"/>
      <c r="C508" s="37"/>
      <c r="D508" s="37"/>
      <c r="E508" s="37"/>
      <c r="F508" s="37"/>
      <c r="G508" s="37"/>
      <c r="H508" s="37"/>
      <c r="I508" s="37"/>
    </row>
    <row r="509" spans="1:9" hidden="1"/>
  </sheetData>
  <sheetProtection formatCells="0"/>
  <protectedRanges>
    <protectedRange password="D32D" sqref="A473:C474 A431:C432 A389:C390 A347:C348 A305:C306 A263:C264 A221:C222 A179:C180 A137:C138 A95:C96 A53:C54 B21:H21 B23:H23 B19:H19 A11:C12 B63:H63 B65:H65 B61:H61 B105:H105 B107:H107 B103:H103 B147:H147 B149:H149 B145:H145 B189:H189 B191:H191 B187:H187 B231:H231 B233:H233 B229:H229 B273:H273 B275:H275 B271:H271 B315:H315 B317:H317 B313:H313 B357:H357 B359:H359 B355:H355 B399:H399 B401:H401 B397:H397 B441:H441 B443:H443 B439:H439 B483:H483 B485:H485 B481:H481 B27:H27 B29:H29 B69:H69 B111:H111 B71:H71 B113:H113 B153:H153 B155:H155 B195:H195 B197:H197 B237:H237 B239:H239 B279:H279 B281:H281 B321:H321 B323:H323 B363:H363 B365:H365 B405:H405 B407:H407 B447:H447 B449:H449 B489:H489 B491:H491" name="範囲1"/>
  </protectedRanges>
  <mergeCells count="240">
    <mergeCell ref="C32:C33"/>
    <mergeCell ref="D32:H33"/>
    <mergeCell ref="C34:C35"/>
    <mergeCell ref="D34:H35"/>
    <mergeCell ref="C36:C37"/>
    <mergeCell ref="D36:H37"/>
    <mergeCell ref="B5:H7"/>
    <mergeCell ref="G9:H10"/>
    <mergeCell ref="A11:B12"/>
    <mergeCell ref="C11:C12"/>
    <mergeCell ref="D11:H16"/>
    <mergeCell ref="B13:B16"/>
    <mergeCell ref="C13:C16"/>
    <mergeCell ref="B45:H45"/>
    <mergeCell ref="B47:H49"/>
    <mergeCell ref="G51:H52"/>
    <mergeCell ref="A53:B54"/>
    <mergeCell ref="C53:C54"/>
    <mergeCell ref="D53:H58"/>
    <mergeCell ref="B55:B58"/>
    <mergeCell ref="C55:C58"/>
    <mergeCell ref="C38:C39"/>
    <mergeCell ref="D38:H39"/>
    <mergeCell ref="B41:H41"/>
    <mergeCell ref="B42:H42"/>
    <mergeCell ref="B43:H43"/>
    <mergeCell ref="B44:H44"/>
    <mergeCell ref="C80:C81"/>
    <mergeCell ref="D80:H81"/>
    <mergeCell ref="B83:H83"/>
    <mergeCell ref="B84:H84"/>
    <mergeCell ref="B85:H85"/>
    <mergeCell ref="B86:H86"/>
    <mergeCell ref="C74:C75"/>
    <mergeCell ref="D74:H75"/>
    <mergeCell ref="C76:C77"/>
    <mergeCell ref="D76:H77"/>
    <mergeCell ref="C78:C79"/>
    <mergeCell ref="D78:H79"/>
    <mergeCell ref="C116:C117"/>
    <mergeCell ref="D116:H117"/>
    <mergeCell ref="C118:C119"/>
    <mergeCell ref="D118:H119"/>
    <mergeCell ref="C120:C121"/>
    <mergeCell ref="D120:H121"/>
    <mergeCell ref="B87:H87"/>
    <mergeCell ref="B89:H91"/>
    <mergeCell ref="G93:H94"/>
    <mergeCell ref="A95:B96"/>
    <mergeCell ref="C95:C96"/>
    <mergeCell ref="D95:H100"/>
    <mergeCell ref="B97:B100"/>
    <mergeCell ref="C97:C100"/>
    <mergeCell ref="B129:H129"/>
    <mergeCell ref="B131:H133"/>
    <mergeCell ref="G135:H136"/>
    <mergeCell ref="A137:B138"/>
    <mergeCell ref="C137:C138"/>
    <mergeCell ref="D137:H142"/>
    <mergeCell ref="B139:B142"/>
    <mergeCell ref="C139:C142"/>
    <mergeCell ref="C122:C123"/>
    <mergeCell ref="D122:H123"/>
    <mergeCell ref="B125:H125"/>
    <mergeCell ref="B126:H126"/>
    <mergeCell ref="B127:H127"/>
    <mergeCell ref="B128:H128"/>
    <mergeCell ref="C164:C165"/>
    <mergeCell ref="D164:H165"/>
    <mergeCell ref="B167:H167"/>
    <mergeCell ref="B168:H168"/>
    <mergeCell ref="B169:H169"/>
    <mergeCell ref="B170:H170"/>
    <mergeCell ref="C158:C159"/>
    <mergeCell ref="D158:H159"/>
    <mergeCell ref="C160:C161"/>
    <mergeCell ref="D160:H161"/>
    <mergeCell ref="C162:C163"/>
    <mergeCell ref="D162:H163"/>
    <mergeCell ref="C200:C201"/>
    <mergeCell ref="D200:H201"/>
    <mergeCell ref="C202:C203"/>
    <mergeCell ref="D202:H203"/>
    <mergeCell ref="C204:C205"/>
    <mergeCell ref="D204:H205"/>
    <mergeCell ref="B171:H171"/>
    <mergeCell ref="B173:H175"/>
    <mergeCell ref="G177:H178"/>
    <mergeCell ref="A179:B180"/>
    <mergeCell ref="C179:C180"/>
    <mergeCell ref="D179:H184"/>
    <mergeCell ref="B181:B184"/>
    <mergeCell ref="C181:C184"/>
    <mergeCell ref="B213:H213"/>
    <mergeCell ref="B215:H217"/>
    <mergeCell ref="G219:H220"/>
    <mergeCell ref="A221:B222"/>
    <mergeCell ref="C221:C222"/>
    <mergeCell ref="D221:H226"/>
    <mergeCell ref="B223:B226"/>
    <mergeCell ref="C223:C226"/>
    <mergeCell ref="C206:C207"/>
    <mergeCell ref="D206:H207"/>
    <mergeCell ref="B209:H209"/>
    <mergeCell ref="B210:H210"/>
    <mergeCell ref="B211:H211"/>
    <mergeCell ref="B212:H212"/>
    <mergeCell ref="C248:C249"/>
    <mergeCell ref="D248:H249"/>
    <mergeCell ref="B251:H251"/>
    <mergeCell ref="B252:H252"/>
    <mergeCell ref="B253:H253"/>
    <mergeCell ref="B254:H254"/>
    <mergeCell ref="C242:C243"/>
    <mergeCell ref="D242:H243"/>
    <mergeCell ref="C244:C245"/>
    <mergeCell ref="D244:H245"/>
    <mergeCell ref="C246:C247"/>
    <mergeCell ref="D246:H247"/>
    <mergeCell ref="C284:C285"/>
    <mergeCell ref="D284:H285"/>
    <mergeCell ref="C286:C287"/>
    <mergeCell ref="D286:H287"/>
    <mergeCell ref="C288:C289"/>
    <mergeCell ref="D288:H289"/>
    <mergeCell ref="B255:H255"/>
    <mergeCell ref="B257:H259"/>
    <mergeCell ref="G261:H262"/>
    <mergeCell ref="A263:B264"/>
    <mergeCell ref="C263:C264"/>
    <mergeCell ref="D263:H268"/>
    <mergeCell ref="B265:B268"/>
    <mergeCell ref="C265:C268"/>
    <mergeCell ref="B297:H297"/>
    <mergeCell ref="B299:H301"/>
    <mergeCell ref="G303:H304"/>
    <mergeCell ref="A305:B306"/>
    <mergeCell ref="C305:C306"/>
    <mergeCell ref="D305:H310"/>
    <mergeCell ref="B307:B310"/>
    <mergeCell ref="C307:C310"/>
    <mergeCell ref="C290:C291"/>
    <mergeCell ref="D290:H291"/>
    <mergeCell ref="B293:H293"/>
    <mergeCell ref="B294:H294"/>
    <mergeCell ref="B295:H295"/>
    <mergeCell ref="B296:H296"/>
    <mergeCell ref="C332:C333"/>
    <mergeCell ref="D332:H333"/>
    <mergeCell ref="B335:H335"/>
    <mergeCell ref="B336:H336"/>
    <mergeCell ref="B337:H337"/>
    <mergeCell ref="B338:H338"/>
    <mergeCell ref="C326:C327"/>
    <mergeCell ref="D326:H327"/>
    <mergeCell ref="C328:C329"/>
    <mergeCell ref="D328:H329"/>
    <mergeCell ref="C330:C331"/>
    <mergeCell ref="D330:H331"/>
    <mergeCell ref="C368:C369"/>
    <mergeCell ref="D368:H369"/>
    <mergeCell ref="C370:C371"/>
    <mergeCell ref="D370:H371"/>
    <mergeCell ref="C372:C373"/>
    <mergeCell ref="D372:H373"/>
    <mergeCell ref="B339:H339"/>
    <mergeCell ref="B341:H343"/>
    <mergeCell ref="G345:H346"/>
    <mergeCell ref="A347:B348"/>
    <mergeCell ref="C347:C348"/>
    <mergeCell ref="D347:H352"/>
    <mergeCell ref="B349:B352"/>
    <mergeCell ref="C349:C352"/>
    <mergeCell ref="B383:H385"/>
    <mergeCell ref="G387:H388"/>
    <mergeCell ref="A389:B390"/>
    <mergeCell ref="C389:C390"/>
    <mergeCell ref="D389:H394"/>
    <mergeCell ref="B391:B394"/>
    <mergeCell ref="C391:C394"/>
    <mergeCell ref="C374:C375"/>
    <mergeCell ref="D374:H375"/>
    <mergeCell ref="C376:H377"/>
    <mergeCell ref="B378:H378"/>
    <mergeCell ref="B379:H379"/>
    <mergeCell ref="B380:H380"/>
    <mergeCell ref="B381:H381"/>
    <mergeCell ref="C416:C417"/>
    <mergeCell ref="D416:H417"/>
    <mergeCell ref="B420:H420"/>
    <mergeCell ref="B421:H421"/>
    <mergeCell ref="B422:H422"/>
    <mergeCell ref="C410:C411"/>
    <mergeCell ref="D410:H411"/>
    <mergeCell ref="C412:C413"/>
    <mergeCell ref="D412:H413"/>
    <mergeCell ref="C414:C415"/>
    <mergeCell ref="D414:H415"/>
    <mergeCell ref="C418:H419"/>
    <mergeCell ref="C452:C453"/>
    <mergeCell ref="D452:H453"/>
    <mergeCell ref="C454:C455"/>
    <mergeCell ref="D454:H455"/>
    <mergeCell ref="C456:C457"/>
    <mergeCell ref="D456:H457"/>
    <mergeCell ref="B423:H423"/>
    <mergeCell ref="B425:H427"/>
    <mergeCell ref="G429:H430"/>
    <mergeCell ref="A431:B432"/>
    <mergeCell ref="C431:C432"/>
    <mergeCell ref="D431:H436"/>
    <mergeCell ref="B433:B436"/>
    <mergeCell ref="C433:C436"/>
    <mergeCell ref="B465:H465"/>
    <mergeCell ref="B467:H469"/>
    <mergeCell ref="G471:H472"/>
    <mergeCell ref="A473:B474"/>
    <mergeCell ref="C473:C474"/>
    <mergeCell ref="D473:H478"/>
    <mergeCell ref="B475:B478"/>
    <mergeCell ref="C475:C478"/>
    <mergeCell ref="C458:C459"/>
    <mergeCell ref="D458:H459"/>
    <mergeCell ref="B461:H461"/>
    <mergeCell ref="B462:H462"/>
    <mergeCell ref="B463:H463"/>
    <mergeCell ref="B464:H464"/>
    <mergeCell ref="B507:H507"/>
    <mergeCell ref="C500:C501"/>
    <mergeCell ref="D500:H501"/>
    <mergeCell ref="B503:H503"/>
    <mergeCell ref="B504:H504"/>
    <mergeCell ref="B505:H505"/>
    <mergeCell ref="B506:H506"/>
    <mergeCell ref="C494:C495"/>
    <mergeCell ref="D494:H495"/>
    <mergeCell ref="C496:C497"/>
    <mergeCell ref="D496:H497"/>
    <mergeCell ref="C498:C499"/>
    <mergeCell ref="D498:H499"/>
  </mergeCells>
  <phoneticPr fontId="1"/>
  <conditionalFormatting sqref="B19:B30">
    <cfRule type="expression" dxfId="1346" priority="1443">
      <formula>IF($F$2=1,1,0)</formula>
    </cfRule>
    <cfRule type="expression" dxfId="1345" priority="1444">
      <formula>IF($E$2=1,1,0)</formula>
    </cfRule>
    <cfRule type="expression" dxfId="1344" priority="1445">
      <formula>IF($D$2=1,1,0)</formula>
    </cfRule>
    <cfRule type="expression" dxfId="1343" priority="1446">
      <formula>IF($C$2=1,1,0)</formula>
    </cfRule>
  </conditionalFormatting>
  <conditionalFormatting sqref="C19:C30">
    <cfRule type="expression" dxfId="1342" priority="1439">
      <formula>IF($F$2=2,1,0)</formula>
    </cfRule>
    <cfRule type="expression" dxfId="1341" priority="1440">
      <formula>IF($E$2=2,1,0)</formula>
    </cfRule>
    <cfRule type="expression" dxfId="1340" priority="1441">
      <formula>IF($D$2=2,1,0)</formula>
    </cfRule>
    <cfRule type="expression" dxfId="1339" priority="1442">
      <formula>IF($C$2=2,1,0)</formula>
    </cfRule>
  </conditionalFormatting>
  <conditionalFormatting sqref="D19:D30">
    <cfRule type="expression" dxfId="1338" priority="1435">
      <formula>IF($F$2=3,1,0)</formula>
    </cfRule>
    <cfRule type="expression" dxfId="1337" priority="1436">
      <formula>IF($E$2=3,1,0)</formula>
    </cfRule>
    <cfRule type="expression" dxfId="1336" priority="1437">
      <formula>IF($D$2=3,1,0)</formula>
    </cfRule>
    <cfRule type="expression" dxfId="1335" priority="1438">
      <formula>IF($C$2=3,1,0)</formula>
    </cfRule>
  </conditionalFormatting>
  <conditionalFormatting sqref="E19:E30">
    <cfRule type="expression" dxfId="1334" priority="1431">
      <formula>IF($F$2=4,1,0)</formula>
    </cfRule>
    <cfRule type="expression" dxfId="1333" priority="1432">
      <formula>IF($E$2=4,1,0)</formula>
    </cfRule>
    <cfRule type="expression" dxfId="1332" priority="1433">
      <formula>IF($D$2=4,1,0)</formula>
    </cfRule>
    <cfRule type="expression" dxfId="1331" priority="1434">
      <formula>IF($C$2=4,1,0)</formula>
    </cfRule>
  </conditionalFormatting>
  <conditionalFormatting sqref="F19:F30">
    <cfRule type="expression" dxfId="1330" priority="1427">
      <formula>IF($F$2=5,1,0)</formula>
    </cfRule>
    <cfRule type="expression" dxfId="1329" priority="1428">
      <formula>IF($E$2=5,1,0)</formula>
    </cfRule>
    <cfRule type="expression" dxfId="1328" priority="1429">
      <formula>IF($D$2=5,1,0)</formula>
    </cfRule>
    <cfRule type="expression" dxfId="1327" priority="1430">
      <formula>IF($C$2=5,1,0)</formula>
    </cfRule>
  </conditionalFormatting>
  <conditionalFormatting sqref="G19:G30">
    <cfRule type="expression" dxfId="1326" priority="1423">
      <formula>IF($F$2=6,1,0)</formula>
    </cfRule>
    <cfRule type="expression" dxfId="1325" priority="1424">
      <formula>IF($E$2=6,1,0)</formula>
    </cfRule>
    <cfRule type="expression" dxfId="1324" priority="1425">
      <formula>IF($D$2=6,1,0)</formula>
    </cfRule>
    <cfRule type="expression" dxfId="1323" priority="1426">
      <formula>IF($C$2=6,1,0)</formula>
    </cfRule>
  </conditionalFormatting>
  <conditionalFormatting sqref="H19:H30">
    <cfRule type="expression" dxfId="1322" priority="1419">
      <formula>IF($F$2=7,1,0)</formula>
    </cfRule>
    <cfRule type="expression" dxfId="1321" priority="1420">
      <formula>IF($E$2=7,1,0)</formula>
    </cfRule>
    <cfRule type="expression" dxfId="1320" priority="1421">
      <formula>IF($D$2=7,1,0)</formula>
    </cfRule>
    <cfRule type="expression" dxfId="1319" priority="1422">
      <formula>IF($C$2=7,1,0)</formula>
    </cfRule>
  </conditionalFormatting>
  <conditionalFormatting sqref="B19:H19 B27:H27 B29:H29">
    <cfRule type="expression" priority="1418" stopIfTrue="1">
      <formula>IF(B19="",1,0)</formula>
    </cfRule>
  </conditionalFormatting>
  <conditionalFormatting sqref="B20:H20 B28:H28 B30:H30">
    <cfRule type="expression" priority="1417" stopIfTrue="1">
      <formula>IF(B19="",1,0)</formula>
    </cfRule>
  </conditionalFormatting>
  <conditionalFormatting sqref="B19:H19 B21:H21 B23:H23 B25:H25 B27:H27 B29:H29">
    <cfRule type="expression" dxfId="1318" priority="1416">
      <formula>IF(B20="小・危",1,0)</formula>
    </cfRule>
  </conditionalFormatting>
  <conditionalFormatting sqref="B20:H20 B22:H22 B24:H24 B26:H26 B28:H28 B30:H30">
    <cfRule type="expression" dxfId="1317" priority="1415">
      <formula>IF(B20="小・危",1,0)</formula>
    </cfRule>
  </conditionalFormatting>
  <conditionalFormatting sqref="B61:B72">
    <cfRule type="expression" dxfId="1316" priority="1411">
      <formula>IF($F$2=1,1,0)</formula>
    </cfRule>
    <cfRule type="expression" dxfId="1315" priority="1412">
      <formula>IF($E$2=1,1,0)</formula>
    </cfRule>
    <cfRule type="expression" dxfId="1314" priority="1413">
      <formula>IF($D$2=1,1,0)</formula>
    </cfRule>
    <cfRule type="expression" dxfId="1313" priority="1414">
      <formula>IF($C$2=1,1,0)</formula>
    </cfRule>
  </conditionalFormatting>
  <conditionalFormatting sqref="C61:C72">
    <cfRule type="expression" dxfId="1312" priority="1407">
      <formula>IF($F$2=2,1,0)</formula>
    </cfRule>
    <cfRule type="expression" dxfId="1311" priority="1408">
      <formula>IF($E$2=2,1,0)</formula>
    </cfRule>
    <cfRule type="expression" dxfId="1310" priority="1409">
      <formula>IF($D$2=2,1,0)</formula>
    </cfRule>
    <cfRule type="expression" dxfId="1309" priority="1410">
      <formula>IF($C$2=2,1,0)</formula>
    </cfRule>
  </conditionalFormatting>
  <conditionalFormatting sqref="D61:D72">
    <cfRule type="expression" dxfId="1308" priority="1403">
      <formula>IF($F$2=3,1,0)</formula>
    </cfRule>
    <cfRule type="expression" dxfId="1307" priority="1404">
      <formula>IF($E$2=3,1,0)</formula>
    </cfRule>
    <cfRule type="expression" dxfId="1306" priority="1405">
      <formula>IF($D$2=3,1,0)</formula>
    </cfRule>
    <cfRule type="expression" dxfId="1305" priority="1406">
      <formula>IF($C$2=3,1,0)</formula>
    </cfRule>
  </conditionalFormatting>
  <conditionalFormatting sqref="E61:E72">
    <cfRule type="expression" dxfId="1304" priority="1399">
      <formula>IF($F$2=4,1,0)</formula>
    </cfRule>
    <cfRule type="expression" dxfId="1303" priority="1400">
      <formula>IF($E$2=4,1,0)</formula>
    </cfRule>
    <cfRule type="expression" dxfId="1302" priority="1401">
      <formula>IF($D$2=4,1,0)</formula>
    </cfRule>
    <cfRule type="expression" dxfId="1301" priority="1402">
      <formula>IF($C$2=4,1,0)</formula>
    </cfRule>
  </conditionalFormatting>
  <conditionalFormatting sqref="F61:F72">
    <cfRule type="expression" dxfId="1300" priority="1395">
      <formula>IF($F$2=5,1,0)</formula>
    </cfRule>
    <cfRule type="expression" dxfId="1299" priority="1396">
      <formula>IF($E$2=5,1,0)</formula>
    </cfRule>
    <cfRule type="expression" dxfId="1298" priority="1397">
      <formula>IF($D$2=5,1,0)</formula>
    </cfRule>
    <cfRule type="expression" dxfId="1297" priority="1398">
      <formula>IF($C$2=5,1,0)</formula>
    </cfRule>
  </conditionalFormatting>
  <conditionalFormatting sqref="G61:G72">
    <cfRule type="expression" dxfId="1296" priority="1391">
      <formula>IF($F$2=6,1,0)</formula>
    </cfRule>
    <cfRule type="expression" dxfId="1295" priority="1392">
      <formula>IF($E$2=6,1,0)</formula>
    </cfRule>
    <cfRule type="expression" dxfId="1294" priority="1393">
      <formula>IF($D$2=6,1,0)</formula>
    </cfRule>
    <cfRule type="expression" dxfId="1293" priority="1394">
      <formula>IF($C$2=6,1,0)</formula>
    </cfRule>
  </conditionalFormatting>
  <conditionalFormatting sqref="H61:H72">
    <cfRule type="expression" dxfId="1292" priority="1387">
      <formula>IF($F$2=7,1,0)</formula>
    </cfRule>
    <cfRule type="expression" dxfId="1291" priority="1388">
      <formula>IF($E$2=7,1,0)</formula>
    </cfRule>
    <cfRule type="expression" dxfId="1290" priority="1389">
      <formula>IF($D$2=7,1,0)</formula>
    </cfRule>
    <cfRule type="expression" dxfId="1289" priority="1390">
      <formula>IF($C$2=7,1,0)</formula>
    </cfRule>
  </conditionalFormatting>
  <conditionalFormatting sqref="B61:H61 B69:H69 B71:H71">
    <cfRule type="expression" priority="1386" stopIfTrue="1">
      <formula>IF(B61="",1,0)</formula>
    </cfRule>
  </conditionalFormatting>
  <conditionalFormatting sqref="B62:H62 B70:H70 B72:H72">
    <cfRule type="expression" priority="1385" stopIfTrue="1">
      <formula>IF(B61="",1,0)</formula>
    </cfRule>
  </conditionalFormatting>
  <conditionalFormatting sqref="B61:H61 B63:H63 B65:H65 B67:H67 B69:H69 B71:H71">
    <cfRule type="expression" dxfId="1288" priority="1384">
      <formula>IF(B62="小・危",1,0)</formula>
    </cfRule>
  </conditionalFormatting>
  <conditionalFormatting sqref="B62:H62 B64:H64 B66:H66 B68:H68 B70:H70 B72:H72">
    <cfRule type="expression" dxfId="1287" priority="1383">
      <formula>IF(B62="小・危",1,0)</formula>
    </cfRule>
  </conditionalFormatting>
  <conditionalFormatting sqref="B103:B114">
    <cfRule type="expression" dxfId="1286" priority="1379">
      <formula>IF($F$2=1,1,0)</formula>
    </cfRule>
    <cfRule type="expression" dxfId="1285" priority="1380">
      <formula>IF($E$2=1,1,0)</formula>
    </cfRule>
    <cfRule type="expression" dxfId="1284" priority="1381">
      <formula>IF($D$2=1,1,0)</formula>
    </cfRule>
    <cfRule type="expression" dxfId="1283" priority="1382">
      <formula>IF($C$2=1,1,0)</formula>
    </cfRule>
  </conditionalFormatting>
  <conditionalFormatting sqref="C103:C114">
    <cfRule type="expression" dxfId="1282" priority="1375">
      <formula>IF($F$2=2,1,0)</formula>
    </cfRule>
    <cfRule type="expression" dxfId="1281" priority="1376">
      <formula>IF($E$2=2,1,0)</formula>
    </cfRule>
    <cfRule type="expression" dxfId="1280" priority="1377">
      <formula>IF($D$2=2,1,0)</formula>
    </cfRule>
    <cfRule type="expression" dxfId="1279" priority="1378">
      <formula>IF($C$2=2,1,0)</formula>
    </cfRule>
  </conditionalFormatting>
  <conditionalFormatting sqref="D103:D114">
    <cfRule type="expression" dxfId="1278" priority="1371">
      <formula>IF($F$2=3,1,0)</formula>
    </cfRule>
    <cfRule type="expression" dxfId="1277" priority="1372">
      <formula>IF($E$2=3,1,0)</formula>
    </cfRule>
    <cfRule type="expression" dxfId="1276" priority="1373">
      <formula>IF($D$2=3,1,0)</formula>
    </cfRule>
    <cfRule type="expression" dxfId="1275" priority="1374">
      <formula>IF($C$2=3,1,0)</formula>
    </cfRule>
  </conditionalFormatting>
  <conditionalFormatting sqref="E103:E114">
    <cfRule type="expression" dxfId="1274" priority="1367">
      <formula>IF($F$2=4,1,0)</formula>
    </cfRule>
    <cfRule type="expression" dxfId="1273" priority="1368">
      <formula>IF($E$2=4,1,0)</formula>
    </cfRule>
    <cfRule type="expression" dxfId="1272" priority="1369">
      <formula>IF($D$2=4,1,0)</formula>
    </cfRule>
    <cfRule type="expression" dxfId="1271" priority="1370">
      <formula>IF($C$2=4,1,0)</formula>
    </cfRule>
  </conditionalFormatting>
  <conditionalFormatting sqref="F103:F114">
    <cfRule type="expression" dxfId="1270" priority="1363">
      <formula>IF($F$2=5,1,0)</formula>
    </cfRule>
    <cfRule type="expression" dxfId="1269" priority="1364">
      <formula>IF($E$2=5,1,0)</formula>
    </cfRule>
    <cfRule type="expression" dxfId="1268" priority="1365">
      <formula>IF($D$2=5,1,0)</formula>
    </cfRule>
    <cfRule type="expression" dxfId="1267" priority="1366">
      <formula>IF($C$2=5,1,0)</formula>
    </cfRule>
  </conditionalFormatting>
  <conditionalFormatting sqref="G103:G114">
    <cfRule type="expression" dxfId="1266" priority="1359">
      <formula>IF($F$2=6,1,0)</formula>
    </cfRule>
    <cfRule type="expression" dxfId="1265" priority="1360">
      <formula>IF($E$2=6,1,0)</formula>
    </cfRule>
    <cfRule type="expression" dxfId="1264" priority="1361">
      <formula>IF($D$2=6,1,0)</formula>
    </cfRule>
    <cfRule type="expression" dxfId="1263" priority="1362">
      <formula>IF($C$2=6,1,0)</formula>
    </cfRule>
  </conditionalFormatting>
  <conditionalFormatting sqref="H103:H114">
    <cfRule type="expression" dxfId="1262" priority="1355">
      <formula>IF($F$2=7,1,0)</formula>
    </cfRule>
    <cfRule type="expression" dxfId="1261" priority="1356">
      <formula>IF($E$2=7,1,0)</formula>
    </cfRule>
    <cfRule type="expression" dxfId="1260" priority="1357">
      <formula>IF($D$2=7,1,0)</formula>
    </cfRule>
    <cfRule type="expression" dxfId="1259" priority="1358">
      <formula>IF($C$2=7,1,0)</formula>
    </cfRule>
  </conditionalFormatting>
  <conditionalFormatting sqref="B103:H103 B111:H111 B113:H113">
    <cfRule type="expression" priority="1354" stopIfTrue="1">
      <formula>IF(B103="",1,0)</formula>
    </cfRule>
  </conditionalFormatting>
  <conditionalFormatting sqref="B104:H104 B112:H112 B114:H114">
    <cfRule type="expression" priority="1353" stopIfTrue="1">
      <formula>IF(B103="",1,0)</formula>
    </cfRule>
  </conditionalFormatting>
  <conditionalFormatting sqref="B103:H103 B105:H105 B107:H107 B109:H109 B111:H111 B113:H113">
    <cfRule type="expression" dxfId="1258" priority="1352">
      <formula>IF(B104="小・危",1,0)</formula>
    </cfRule>
  </conditionalFormatting>
  <conditionalFormatting sqref="B104:H104 B106:H106 B108:H108 B110:H110 B112:H112 B114:H114">
    <cfRule type="expression" dxfId="1257" priority="1351">
      <formula>IF(B104="小・危",1,0)</formula>
    </cfRule>
  </conditionalFormatting>
  <conditionalFormatting sqref="B145:B156">
    <cfRule type="expression" dxfId="1256" priority="1347">
      <formula>IF($F$2=1,1,0)</formula>
    </cfRule>
    <cfRule type="expression" dxfId="1255" priority="1348">
      <formula>IF($E$2=1,1,0)</formula>
    </cfRule>
    <cfRule type="expression" dxfId="1254" priority="1349">
      <formula>IF($D$2=1,1,0)</formula>
    </cfRule>
    <cfRule type="expression" dxfId="1253" priority="1350">
      <formula>IF($C$2=1,1,0)</formula>
    </cfRule>
  </conditionalFormatting>
  <conditionalFormatting sqref="C145:C156">
    <cfRule type="expression" dxfId="1252" priority="1343">
      <formula>IF($F$2=2,1,0)</formula>
    </cfRule>
    <cfRule type="expression" dxfId="1251" priority="1344">
      <formula>IF($E$2=2,1,0)</formula>
    </cfRule>
    <cfRule type="expression" dxfId="1250" priority="1345">
      <formula>IF($D$2=2,1,0)</formula>
    </cfRule>
    <cfRule type="expression" dxfId="1249" priority="1346">
      <formula>IF($C$2=2,1,0)</formula>
    </cfRule>
  </conditionalFormatting>
  <conditionalFormatting sqref="D145:D156">
    <cfRule type="expression" dxfId="1248" priority="1339">
      <formula>IF($F$2=3,1,0)</formula>
    </cfRule>
    <cfRule type="expression" dxfId="1247" priority="1340">
      <formula>IF($E$2=3,1,0)</formula>
    </cfRule>
    <cfRule type="expression" dxfId="1246" priority="1341">
      <formula>IF($D$2=3,1,0)</formula>
    </cfRule>
    <cfRule type="expression" dxfId="1245" priority="1342">
      <formula>IF($C$2=3,1,0)</formula>
    </cfRule>
  </conditionalFormatting>
  <conditionalFormatting sqref="E145:E156">
    <cfRule type="expression" dxfId="1244" priority="1335">
      <formula>IF($F$2=4,1,0)</formula>
    </cfRule>
    <cfRule type="expression" dxfId="1243" priority="1336">
      <formula>IF($E$2=4,1,0)</formula>
    </cfRule>
    <cfRule type="expression" dxfId="1242" priority="1337">
      <formula>IF($D$2=4,1,0)</formula>
    </cfRule>
    <cfRule type="expression" dxfId="1241" priority="1338">
      <formula>IF($C$2=4,1,0)</formula>
    </cfRule>
  </conditionalFormatting>
  <conditionalFormatting sqref="F145:F156">
    <cfRule type="expression" dxfId="1240" priority="1331">
      <formula>IF($F$2=5,1,0)</formula>
    </cfRule>
    <cfRule type="expression" dxfId="1239" priority="1332">
      <formula>IF($E$2=5,1,0)</formula>
    </cfRule>
    <cfRule type="expression" dxfId="1238" priority="1333">
      <formula>IF($D$2=5,1,0)</formula>
    </cfRule>
    <cfRule type="expression" dxfId="1237" priority="1334">
      <formula>IF($C$2=5,1,0)</formula>
    </cfRule>
  </conditionalFormatting>
  <conditionalFormatting sqref="G145:G156">
    <cfRule type="expression" dxfId="1236" priority="1327">
      <formula>IF($F$2=6,1,0)</formula>
    </cfRule>
    <cfRule type="expression" dxfId="1235" priority="1328">
      <formula>IF($E$2=6,1,0)</formula>
    </cfRule>
    <cfRule type="expression" dxfId="1234" priority="1329">
      <formula>IF($D$2=6,1,0)</formula>
    </cfRule>
    <cfRule type="expression" dxfId="1233" priority="1330">
      <formula>IF($C$2=6,1,0)</formula>
    </cfRule>
  </conditionalFormatting>
  <conditionalFormatting sqref="H145:H156">
    <cfRule type="expression" dxfId="1232" priority="1323">
      <formula>IF($F$2=7,1,0)</formula>
    </cfRule>
    <cfRule type="expression" dxfId="1231" priority="1324">
      <formula>IF($E$2=7,1,0)</formula>
    </cfRule>
    <cfRule type="expression" dxfId="1230" priority="1325">
      <formula>IF($D$2=7,1,0)</formula>
    </cfRule>
    <cfRule type="expression" dxfId="1229" priority="1326">
      <formula>IF($C$2=7,1,0)</formula>
    </cfRule>
  </conditionalFormatting>
  <conditionalFormatting sqref="B145:H145 B153:H153 B155:H155">
    <cfRule type="expression" priority="1322" stopIfTrue="1">
      <formula>IF(B145="",1,0)</formula>
    </cfRule>
  </conditionalFormatting>
  <conditionalFormatting sqref="B146:H146 B154:H154 B156:H156">
    <cfRule type="expression" priority="1321" stopIfTrue="1">
      <formula>IF(B145="",1,0)</formula>
    </cfRule>
  </conditionalFormatting>
  <conditionalFormatting sqref="B145:H145 B147:H147 B149:H149 B151:H151 B153:H153 B155:H155">
    <cfRule type="expression" dxfId="1228" priority="1320">
      <formula>IF(B146="小・危",1,0)</formula>
    </cfRule>
  </conditionalFormatting>
  <conditionalFormatting sqref="B146:H146 B148:H148 B150:H150 B152:H152 B154:H154 B156:H156">
    <cfRule type="expression" dxfId="1227" priority="1319">
      <formula>IF(B146="小・危",1,0)</formula>
    </cfRule>
  </conditionalFormatting>
  <conditionalFormatting sqref="B187:B198">
    <cfRule type="expression" dxfId="1226" priority="1315">
      <formula>IF($F$2=1,1,0)</formula>
    </cfRule>
    <cfRule type="expression" dxfId="1225" priority="1316">
      <formula>IF($E$2=1,1,0)</formula>
    </cfRule>
    <cfRule type="expression" dxfId="1224" priority="1317">
      <formula>IF($D$2=1,1,0)</formula>
    </cfRule>
    <cfRule type="expression" dxfId="1223" priority="1318">
      <formula>IF($C$2=1,1,0)</formula>
    </cfRule>
  </conditionalFormatting>
  <conditionalFormatting sqref="C187:C198">
    <cfRule type="expression" dxfId="1222" priority="1311">
      <formula>IF($F$2=2,1,0)</formula>
    </cfRule>
    <cfRule type="expression" dxfId="1221" priority="1312">
      <formula>IF($E$2=2,1,0)</formula>
    </cfRule>
    <cfRule type="expression" dxfId="1220" priority="1313">
      <formula>IF($D$2=2,1,0)</formula>
    </cfRule>
    <cfRule type="expression" dxfId="1219" priority="1314">
      <formula>IF($C$2=2,1,0)</formula>
    </cfRule>
  </conditionalFormatting>
  <conditionalFormatting sqref="D187:D198">
    <cfRule type="expression" dxfId="1218" priority="1307">
      <formula>IF($F$2=3,1,0)</formula>
    </cfRule>
    <cfRule type="expression" dxfId="1217" priority="1308">
      <formula>IF($E$2=3,1,0)</formula>
    </cfRule>
    <cfRule type="expression" dxfId="1216" priority="1309">
      <formula>IF($D$2=3,1,0)</formula>
    </cfRule>
    <cfRule type="expression" dxfId="1215" priority="1310">
      <formula>IF($C$2=3,1,0)</formula>
    </cfRule>
  </conditionalFormatting>
  <conditionalFormatting sqref="E187:E198">
    <cfRule type="expression" dxfId="1214" priority="1303">
      <formula>IF($F$2=4,1,0)</formula>
    </cfRule>
    <cfRule type="expression" dxfId="1213" priority="1304">
      <formula>IF($E$2=4,1,0)</formula>
    </cfRule>
    <cfRule type="expression" dxfId="1212" priority="1305">
      <formula>IF($D$2=4,1,0)</formula>
    </cfRule>
    <cfRule type="expression" dxfId="1211" priority="1306">
      <formula>IF($C$2=4,1,0)</formula>
    </cfRule>
  </conditionalFormatting>
  <conditionalFormatting sqref="F187:F198">
    <cfRule type="expression" dxfId="1210" priority="1299">
      <formula>IF($F$2=5,1,0)</formula>
    </cfRule>
    <cfRule type="expression" dxfId="1209" priority="1300">
      <formula>IF($E$2=5,1,0)</formula>
    </cfRule>
    <cfRule type="expression" dxfId="1208" priority="1301">
      <formula>IF($D$2=5,1,0)</formula>
    </cfRule>
    <cfRule type="expression" dxfId="1207" priority="1302">
      <formula>IF($C$2=5,1,0)</formula>
    </cfRule>
  </conditionalFormatting>
  <conditionalFormatting sqref="G187:G198">
    <cfRule type="expression" dxfId="1206" priority="1295">
      <formula>IF($F$2=6,1,0)</formula>
    </cfRule>
    <cfRule type="expression" dxfId="1205" priority="1296">
      <formula>IF($E$2=6,1,0)</formula>
    </cfRule>
    <cfRule type="expression" dxfId="1204" priority="1297">
      <formula>IF($D$2=6,1,0)</formula>
    </cfRule>
    <cfRule type="expression" dxfId="1203" priority="1298">
      <formula>IF($C$2=6,1,0)</formula>
    </cfRule>
  </conditionalFormatting>
  <conditionalFormatting sqref="H187:H198">
    <cfRule type="expression" dxfId="1202" priority="1291">
      <formula>IF($F$2=7,1,0)</formula>
    </cfRule>
    <cfRule type="expression" dxfId="1201" priority="1292">
      <formula>IF($E$2=7,1,0)</formula>
    </cfRule>
    <cfRule type="expression" dxfId="1200" priority="1293">
      <formula>IF($D$2=7,1,0)</formula>
    </cfRule>
    <cfRule type="expression" dxfId="1199" priority="1294">
      <formula>IF($C$2=7,1,0)</formula>
    </cfRule>
  </conditionalFormatting>
  <conditionalFormatting sqref="B187:H187 B195:H195 B197:H197">
    <cfRule type="expression" priority="1290" stopIfTrue="1">
      <formula>IF(B187="",1,0)</formula>
    </cfRule>
  </conditionalFormatting>
  <conditionalFormatting sqref="B188:H188 B196:H196 B198:H198">
    <cfRule type="expression" priority="1289" stopIfTrue="1">
      <formula>IF(B187="",1,0)</formula>
    </cfRule>
  </conditionalFormatting>
  <conditionalFormatting sqref="B187:H187 B189:H189 B191:H191 B193:H193 B195:H195 B197:H197">
    <cfRule type="expression" dxfId="1198" priority="1288">
      <formula>IF(B188="小・危",1,0)</formula>
    </cfRule>
  </conditionalFormatting>
  <conditionalFormatting sqref="B188:H188 B190:H190 B192:H192 B194:H194 B196:H196 B198:H198">
    <cfRule type="expression" dxfId="1197" priority="1287">
      <formula>IF(B188="小・危",1,0)</formula>
    </cfRule>
  </conditionalFormatting>
  <conditionalFormatting sqref="B229:B240">
    <cfRule type="expression" dxfId="1196" priority="1283">
      <formula>IF($F$2=1,1,0)</formula>
    </cfRule>
    <cfRule type="expression" dxfId="1195" priority="1284">
      <formula>IF($E$2=1,1,0)</formula>
    </cfRule>
    <cfRule type="expression" dxfId="1194" priority="1285">
      <formula>IF($D$2=1,1,0)</formula>
    </cfRule>
    <cfRule type="expression" dxfId="1193" priority="1286">
      <formula>IF($C$2=1,1,0)</formula>
    </cfRule>
  </conditionalFormatting>
  <conditionalFormatting sqref="C229:C240">
    <cfRule type="expression" dxfId="1192" priority="1279">
      <formula>IF($F$2=2,1,0)</formula>
    </cfRule>
    <cfRule type="expression" dxfId="1191" priority="1280">
      <formula>IF($E$2=2,1,0)</formula>
    </cfRule>
    <cfRule type="expression" dxfId="1190" priority="1281">
      <formula>IF($D$2=2,1,0)</formula>
    </cfRule>
    <cfRule type="expression" dxfId="1189" priority="1282">
      <formula>IF($C$2=2,1,0)</formula>
    </cfRule>
  </conditionalFormatting>
  <conditionalFormatting sqref="D229:D240">
    <cfRule type="expression" dxfId="1188" priority="1275">
      <formula>IF($F$2=3,1,0)</formula>
    </cfRule>
    <cfRule type="expression" dxfId="1187" priority="1276">
      <formula>IF($E$2=3,1,0)</formula>
    </cfRule>
    <cfRule type="expression" dxfId="1186" priority="1277">
      <formula>IF($D$2=3,1,0)</formula>
    </cfRule>
    <cfRule type="expression" dxfId="1185" priority="1278">
      <formula>IF($C$2=3,1,0)</formula>
    </cfRule>
  </conditionalFormatting>
  <conditionalFormatting sqref="E229:E240">
    <cfRule type="expression" dxfId="1184" priority="1271">
      <formula>IF($F$2=4,1,0)</formula>
    </cfRule>
    <cfRule type="expression" dxfId="1183" priority="1272">
      <formula>IF($E$2=4,1,0)</formula>
    </cfRule>
    <cfRule type="expression" dxfId="1182" priority="1273">
      <formula>IF($D$2=4,1,0)</formula>
    </cfRule>
    <cfRule type="expression" dxfId="1181" priority="1274">
      <formula>IF($C$2=4,1,0)</formula>
    </cfRule>
  </conditionalFormatting>
  <conditionalFormatting sqref="F229:F240">
    <cfRule type="expression" dxfId="1180" priority="1267">
      <formula>IF($F$2=5,1,0)</formula>
    </cfRule>
    <cfRule type="expression" dxfId="1179" priority="1268">
      <formula>IF($E$2=5,1,0)</formula>
    </cfRule>
    <cfRule type="expression" dxfId="1178" priority="1269">
      <formula>IF($D$2=5,1,0)</formula>
    </cfRule>
    <cfRule type="expression" dxfId="1177" priority="1270">
      <formula>IF($C$2=5,1,0)</formula>
    </cfRule>
  </conditionalFormatting>
  <conditionalFormatting sqref="G229:G240">
    <cfRule type="expression" dxfId="1176" priority="1263">
      <formula>IF($F$2=6,1,0)</formula>
    </cfRule>
    <cfRule type="expression" dxfId="1175" priority="1264">
      <formula>IF($E$2=6,1,0)</formula>
    </cfRule>
    <cfRule type="expression" dxfId="1174" priority="1265">
      <formula>IF($D$2=6,1,0)</formula>
    </cfRule>
    <cfRule type="expression" dxfId="1173" priority="1266">
      <formula>IF($C$2=6,1,0)</formula>
    </cfRule>
  </conditionalFormatting>
  <conditionalFormatting sqref="H229:H240">
    <cfRule type="expression" dxfId="1172" priority="1259">
      <formula>IF($F$2=7,1,0)</formula>
    </cfRule>
    <cfRule type="expression" dxfId="1171" priority="1260">
      <formula>IF($E$2=7,1,0)</formula>
    </cfRule>
    <cfRule type="expression" dxfId="1170" priority="1261">
      <formula>IF($D$2=7,1,0)</formula>
    </cfRule>
    <cfRule type="expression" dxfId="1169" priority="1262">
      <formula>IF($C$2=7,1,0)</formula>
    </cfRule>
  </conditionalFormatting>
  <conditionalFormatting sqref="B229:H229 B237:H237 B239:H239">
    <cfRule type="expression" priority="1258" stopIfTrue="1">
      <formula>IF(B229="",1,0)</formula>
    </cfRule>
  </conditionalFormatting>
  <conditionalFormatting sqref="B230:H230 B238:H238 B240:H240">
    <cfRule type="expression" priority="1257" stopIfTrue="1">
      <formula>IF(B229="",1,0)</formula>
    </cfRule>
  </conditionalFormatting>
  <conditionalFormatting sqref="B229:H229 B231:H231 B233:H233 B235:H235 B237:H237 B239:H239">
    <cfRule type="expression" dxfId="1168" priority="1256">
      <formula>IF(B230="小・危",1,0)</formula>
    </cfRule>
  </conditionalFormatting>
  <conditionalFormatting sqref="B230:H230 B232:H232 B234:H234 B236:H236 B238:H238 B240:H240">
    <cfRule type="expression" dxfId="1167" priority="1255">
      <formula>IF(B230="小・危",1,0)</formula>
    </cfRule>
  </conditionalFormatting>
  <conditionalFormatting sqref="B271:B282">
    <cfRule type="expression" dxfId="1166" priority="1251">
      <formula>IF($F$2=1,1,0)</formula>
    </cfRule>
    <cfRule type="expression" dxfId="1165" priority="1252">
      <formula>IF($E$2=1,1,0)</formula>
    </cfRule>
    <cfRule type="expression" dxfId="1164" priority="1253">
      <formula>IF($D$2=1,1,0)</formula>
    </cfRule>
    <cfRule type="expression" dxfId="1163" priority="1254">
      <formula>IF($C$2=1,1,0)</formula>
    </cfRule>
  </conditionalFormatting>
  <conditionalFormatting sqref="C271:C282">
    <cfRule type="expression" dxfId="1162" priority="1247">
      <formula>IF($F$2=2,1,0)</formula>
    </cfRule>
    <cfRule type="expression" dxfId="1161" priority="1248">
      <formula>IF($E$2=2,1,0)</formula>
    </cfRule>
    <cfRule type="expression" dxfId="1160" priority="1249">
      <formula>IF($D$2=2,1,0)</formula>
    </cfRule>
    <cfRule type="expression" dxfId="1159" priority="1250">
      <formula>IF($C$2=2,1,0)</formula>
    </cfRule>
  </conditionalFormatting>
  <conditionalFormatting sqref="D271:D282">
    <cfRule type="expression" dxfId="1158" priority="1243">
      <formula>IF($F$2=3,1,0)</formula>
    </cfRule>
    <cfRule type="expression" dxfId="1157" priority="1244">
      <formula>IF($E$2=3,1,0)</formula>
    </cfRule>
    <cfRule type="expression" dxfId="1156" priority="1245">
      <formula>IF($D$2=3,1,0)</formula>
    </cfRule>
    <cfRule type="expression" dxfId="1155" priority="1246">
      <formula>IF($C$2=3,1,0)</formula>
    </cfRule>
  </conditionalFormatting>
  <conditionalFormatting sqref="E271:E282">
    <cfRule type="expression" dxfId="1154" priority="1239">
      <formula>IF($F$2=4,1,0)</formula>
    </cfRule>
    <cfRule type="expression" dxfId="1153" priority="1240">
      <formula>IF($E$2=4,1,0)</formula>
    </cfRule>
    <cfRule type="expression" dxfId="1152" priority="1241">
      <formula>IF($D$2=4,1,0)</formula>
    </cfRule>
    <cfRule type="expression" dxfId="1151" priority="1242">
      <formula>IF($C$2=4,1,0)</formula>
    </cfRule>
  </conditionalFormatting>
  <conditionalFormatting sqref="F271:F282">
    <cfRule type="expression" dxfId="1150" priority="1235">
      <formula>IF($F$2=5,1,0)</formula>
    </cfRule>
    <cfRule type="expression" dxfId="1149" priority="1236">
      <formula>IF($E$2=5,1,0)</formula>
    </cfRule>
    <cfRule type="expression" dxfId="1148" priority="1237">
      <formula>IF($D$2=5,1,0)</formula>
    </cfRule>
    <cfRule type="expression" dxfId="1147" priority="1238">
      <formula>IF($C$2=5,1,0)</formula>
    </cfRule>
  </conditionalFormatting>
  <conditionalFormatting sqref="G271:G282">
    <cfRule type="expression" dxfId="1146" priority="1231">
      <formula>IF($F$2=6,1,0)</formula>
    </cfRule>
    <cfRule type="expression" dxfId="1145" priority="1232">
      <formula>IF($E$2=6,1,0)</formula>
    </cfRule>
    <cfRule type="expression" dxfId="1144" priority="1233">
      <formula>IF($D$2=6,1,0)</formula>
    </cfRule>
    <cfRule type="expression" dxfId="1143" priority="1234">
      <formula>IF($C$2=6,1,0)</formula>
    </cfRule>
  </conditionalFormatting>
  <conditionalFormatting sqref="H271:H282">
    <cfRule type="expression" dxfId="1142" priority="1227">
      <formula>IF($F$2=7,1,0)</formula>
    </cfRule>
    <cfRule type="expression" dxfId="1141" priority="1228">
      <formula>IF($E$2=7,1,0)</formula>
    </cfRule>
    <cfRule type="expression" dxfId="1140" priority="1229">
      <formula>IF($D$2=7,1,0)</formula>
    </cfRule>
    <cfRule type="expression" dxfId="1139" priority="1230">
      <formula>IF($C$2=7,1,0)</formula>
    </cfRule>
  </conditionalFormatting>
  <conditionalFormatting sqref="B271:H271 B279:H279 B281:H281">
    <cfRule type="expression" priority="1226" stopIfTrue="1">
      <formula>IF(B271="",1,0)</formula>
    </cfRule>
  </conditionalFormatting>
  <conditionalFormatting sqref="B272:H272 B280:H280 B282:H282">
    <cfRule type="expression" priority="1225" stopIfTrue="1">
      <formula>IF(B271="",1,0)</formula>
    </cfRule>
  </conditionalFormatting>
  <conditionalFormatting sqref="B271:H271 B273:H273 B275:H275 B277:H277 B279:H279 B281:H281">
    <cfRule type="expression" dxfId="1138" priority="1224">
      <formula>IF(B272="小・危",1,0)</formula>
    </cfRule>
  </conditionalFormatting>
  <conditionalFormatting sqref="B272:H272 B274:H274 B276:H276 B278:H278 B280:H280 B282:H282">
    <cfRule type="expression" dxfId="1137" priority="1223">
      <formula>IF(B272="小・危",1,0)</formula>
    </cfRule>
  </conditionalFormatting>
  <conditionalFormatting sqref="B313:B324">
    <cfRule type="expression" dxfId="1136" priority="1219">
      <formula>IF($F$2=1,1,0)</formula>
    </cfRule>
    <cfRule type="expression" dxfId="1135" priority="1220">
      <formula>IF($E$2=1,1,0)</formula>
    </cfRule>
    <cfRule type="expression" dxfId="1134" priority="1221">
      <formula>IF($D$2=1,1,0)</formula>
    </cfRule>
    <cfRule type="expression" dxfId="1133" priority="1222">
      <formula>IF($C$2=1,1,0)</formula>
    </cfRule>
  </conditionalFormatting>
  <conditionalFormatting sqref="C313:C324">
    <cfRule type="expression" dxfId="1132" priority="1215">
      <formula>IF($F$2=2,1,0)</formula>
    </cfRule>
    <cfRule type="expression" dxfId="1131" priority="1216">
      <formula>IF($E$2=2,1,0)</formula>
    </cfRule>
    <cfRule type="expression" dxfId="1130" priority="1217">
      <formula>IF($D$2=2,1,0)</formula>
    </cfRule>
    <cfRule type="expression" dxfId="1129" priority="1218">
      <formula>IF($C$2=2,1,0)</formula>
    </cfRule>
  </conditionalFormatting>
  <conditionalFormatting sqref="D313:D324">
    <cfRule type="expression" dxfId="1128" priority="1211">
      <formula>IF($F$2=3,1,0)</formula>
    </cfRule>
    <cfRule type="expression" dxfId="1127" priority="1212">
      <formula>IF($E$2=3,1,0)</formula>
    </cfRule>
    <cfRule type="expression" dxfId="1126" priority="1213">
      <formula>IF($D$2=3,1,0)</formula>
    </cfRule>
    <cfRule type="expression" dxfId="1125" priority="1214">
      <formula>IF($C$2=3,1,0)</formula>
    </cfRule>
  </conditionalFormatting>
  <conditionalFormatting sqref="E313:E324">
    <cfRule type="expression" dxfId="1124" priority="1207">
      <formula>IF($F$2=4,1,0)</formula>
    </cfRule>
    <cfRule type="expression" dxfId="1123" priority="1208">
      <formula>IF($E$2=4,1,0)</formula>
    </cfRule>
    <cfRule type="expression" dxfId="1122" priority="1209">
      <formula>IF($D$2=4,1,0)</formula>
    </cfRule>
    <cfRule type="expression" dxfId="1121" priority="1210">
      <formula>IF($C$2=4,1,0)</formula>
    </cfRule>
  </conditionalFormatting>
  <conditionalFormatting sqref="F313:F324">
    <cfRule type="expression" dxfId="1120" priority="1203">
      <formula>IF($F$2=5,1,0)</formula>
    </cfRule>
    <cfRule type="expression" dxfId="1119" priority="1204">
      <formula>IF($E$2=5,1,0)</formula>
    </cfRule>
    <cfRule type="expression" dxfId="1118" priority="1205">
      <formula>IF($D$2=5,1,0)</formula>
    </cfRule>
    <cfRule type="expression" dxfId="1117" priority="1206">
      <formula>IF($C$2=5,1,0)</formula>
    </cfRule>
  </conditionalFormatting>
  <conditionalFormatting sqref="G313:G324">
    <cfRule type="expression" dxfId="1116" priority="1199">
      <formula>IF($F$2=6,1,0)</formula>
    </cfRule>
    <cfRule type="expression" dxfId="1115" priority="1200">
      <formula>IF($E$2=6,1,0)</formula>
    </cfRule>
    <cfRule type="expression" dxfId="1114" priority="1201">
      <formula>IF($D$2=6,1,0)</formula>
    </cfRule>
    <cfRule type="expression" dxfId="1113" priority="1202">
      <formula>IF($C$2=6,1,0)</formula>
    </cfRule>
  </conditionalFormatting>
  <conditionalFormatting sqref="H313:H324">
    <cfRule type="expression" dxfId="1112" priority="1195">
      <formula>IF($F$2=7,1,0)</formula>
    </cfRule>
    <cfRule type="expression" dxfId="1111" priority="1196">
      <formula>IF($E$2=7,1,0)</formula>
    </cfRule>
    <cfRule type="expression" dxfId="1110" priority="1197">
      <formula>IF($D$2=7,1,0)</formula>
    </cfRule>
    <cfRule type="expression" dxfId="1109" priority="1198">
      <formula>IF($C$2=7,1,0)</formula>
    </cfRule>
  </conditionalFormatting>
  <conditionalFormatting sqref="B313:H313 B321:H321 B323:H323">
    <cfRule type="expression" priority="1194" stopIfTrue="1">
      <formula>IF(B313="",1,0)</formula>
    </cfRule>
  </conditionalFormatting>
  <conditionalFormatting sqref="B314:H314 B322:H322 B324:H324">
    <cfRule type="expression" priority="1193" stopIfTrue="1">
      <formula>IF(B313="",1,0)</formula>
    </cfRule>
  </conditionalFormatting>
  <conditionalFormatting sqref="B313:H313 B315:H315 B317:H317 B319:H319 B321:H321 B323:H323">
    <cfRule type="expression" dxfId="1108" priority="1192">
      <formula>IF(B314="小・危",1,0)</formula>
    </cfRule>
  </conditionalFormatting>
  <conditionalFormatting sqref="B314:H314 B316:H316 B318:H318 B320:H320 B322:H322 B324:H324">
    <cfRule type="expression" dxfId="1107" priority="1191">
      <formula>IF(B314="小・危",1,0)</formula>
    </cfRule>
  </conditionalFormatting>
  <conditionalFormatting sqref="B355:B366 C366">
    <cfRule type="expression" dxfId="1106" priority="1187">
      <formula>IF($F$2=1,1,0)</formula>
    </cfRule>
    <cfRule type="expression" dxfId="1105" priority="1188">
      <formula>IF($E$2=1,1,0)</formula>
    </cfRule>
    <cfRule type="expression" dxfId="1104" priority="1189">
      <formula>IF($D$2=1,1,0)</formula>
    </cfRule>
    <cfRule type="expression" dxfId="1103" priority="1190">
      <formula>IF($C$2=1,1,0)</formula>
    </cfRule>
  </conditionalFormatting>
  <conditionalFormatting sqref="C355:C366">
    <cfRule type="expression" dxfId="1102" priority="1183">
      <formula>IF($F$2=2,1,0)</formula>
    </cfRule>
    <cfRule type="expression" dxfId="1101" priority="1184">
      <formula>IF($E$2=2,1,0)</formula>
    </cfRule>
    <cfRule type="expression" dxfId="1100" priority="1185">
      <formula>IF($D$2=2,1,0)</formula>
    </cfRule>
    <cfRule type="expression" dxfId="1099" priority="1186">
      <formula>IF($C$2=2,1,0)</formula>
    </cfRule>
  </conditionalFormatting>
  <conditionalFormatting sqref="D355:D366">
    <cfRule type="expression" dxfId="1098" priority="1179">
      <formula>IF($F$2=3,1,0)</formula>
    </cfRule>
    <cfRule type="expression" dxfId="1097" priority="1180">
      <formula>IF($E$2=3,1,0)</formula>
    </cfRule>
    <cfRule type="expression" dxfId="1096" priority="1181">
      <formula>IF($D$2=3,1,0)</formula>
    </cfRule>
    <cfRule type="expression" dxfId="1095" priority="1182">
      <formula>IF($C$2=3,1,0)</formula>
    </cfRule>
  </conditionalFormatting>
  <conditionalFormatting sqref="E355:E366">
    <cfRule type="expression" dxfId="1094" priority="1175">
      <formula>IF($F$2=4,1,0)</formula>
    </cfRule>
    <cfRule type="expression" dxfId="1093" priority="1176">
      <formula>IF($E$2=4,1,0)</formula>
    </cfRule>
    <cfRule type="expression" dxfId="1092" priority="1177">
      <formula>IF($D$2=4,1,0)</formula>
    </cfRule>
    <cfRule type="expression" dxfId="1091" priority="1178">
      <formula>IF($C$2=4,1,0)</formula>
    </cfRule>
  </conditionalFormatting>
  <conditionalFormatting sqref="F355:F366">
    <cfRule type="expression" dxfId="1090" priority="1171">
      <formula>IF($F$2=5,1,0)</formula>
    </cfRule>
    <cfRule type="expression" dxfId="1089" priority="1172">
      <formula>IF($E$2=5,1,0)</formula>
    </cfRule>
    <cfRule type="expression" dxfId="1088" priority="1173">
      <formula>IF($D$2=5,1,0)</formula>
    </cfRule>
    <cfRule type="expression" dxfId="1087" priority="1174">
      <formula>IF($C$2=5,1,0)</formula>
    </cfRule>
  </conditionalFormatting>
  <conditionalFormatting sqref="G355:G366">
    <cfRule type="expression" dxfId="1086" priority="1167">
      <formula>IF($F$2=6,1,0)</formula>
    </cfRule>
    <cfRule type="expression" dxfId="1085" priority="1168">
      <formula>IF($E$2=6,1,0)</formula>
    </cfRule>
    <cfRule type="expression" dxfId="1084" priority="1169">
      <formula>IF($D$2=6,1,0)</formula>
    </cfRule>
    <cfRule type="expression" dxfId="1083" priority="1170">
      <formula>IF($C$2=6,1,0)</formula>
    </cfRule>
  </conditionalFormatting>
  <conditionalFormatting sqref="H355:H366">
    <cfRule type="expression" dxfId="1082" priority="1163">
      <formula>IF($F$2=7,1,0)</formula>
    </cfRule>
    <cfRule type="expression" dxfId="1081" priority="1164">
      <formula>IF($E$2=7,1,0)</formula>
    </cfRule>
    <cfRule type="expression" dxfId="1080" priority="1165">
      <formula>IF($D$2=7,1,0)</formula>
    </cfRule>
    <cfRule type="expression" dxfId="1079" priority="1166">
      <formula>IF($C$2=7,1,0)</formula>
    </cfRule>
  </conditionalFormatting>
  <conditionalFormatting sqref="B355:H355 B363:H363 B365:H365">
    <cfRule type="expression" priority="1162" stopIfTrue="1">
      <formula>IF(B355="",1,0)</formula>
    </cfRule>
  </conditionalFormatting>
  <conditionalFormatting sqref="B356:H356 B364:H364 B366:H366">
    <cfRule type="expression" priority="1161" stopIfTrue="1">
      <formula>IF(B355="",1,0)</formula>
    </cfRule>
  </conditionalFormatting>
  <conditionalFormatting sqref="B355:H355 B357:H357 B359:H359 B361:H361 B363:H363 B365:H365">
    <cfRule type="expression" dxfId="1078" priority="1160">
      <formula>IF(B356="小・危",1,0)</formula>
    </cfRule>
  </conditionalFormatting>
  <conditionalFormatting sqref="B356:H356 B358:H358 B360:H360 B362:H362 B364:H364 B366:H366">
    <cfRule type="expression" dxfId="1077" priority="1159">
      <formula>IF(B356="小・危",1,0)</formula>
    </cfRule>
  </conditionalFormatting>
  <conditionalFormatting sqref="B397:B408">
    <cfRule type="expression" dxfId="1076" priority="1155">
      <formula>IF($F$2=1,1,0)</formula>
    </cfRule>
    <cfRule type="expression" dxfId="1075" priority="1156">
      <formula>IF($E$2=1,1,0)</formula>
    </cfRule>
    <cfRule type="expression" dxfId="1074" priority="1157">
      <formula>IF($D$2=1,1,0)</formula>
    </cfRule>
    <cfRule type="expression" dxfId="1073" priority="1158">
      <formula>IF($C$2=1,1,0)</formula>
    </cfRule>
  </conditionalFormatting>
  <conditionalFormatting sqref="C397:C408">
    <cfRule type="expression" dxfId="1072" priority="1151">
      <formula>IF($F$2=2,1,0)</formula>
    </cfRule>
    <cfRule type="expression" dxfId="1071" priority="1152">
      <formula>IF($E$2=2,1,0)</formula>
    </cfRule>
    <cfRule type="expression" dxfId="1070" priority="1153">
      <formula>IF($D$2=2,1,0)</formula>
    </cfRule>
    <cfRule type="expression" dxfId="1069" priority="1154">
      <formula>IF($C$2=2,1,0)</formula>
    </cfRule>
  </conditionalFormatting>
  <conditionalFormatting sqref="D397:D408">
    <cfRule type="expression" dxfId="1068" priority="1147">
      <formula>IF($F$2=3,1,0)</formula>
    </cfRule>
    <cfRule type="expression" dxfId="1067" priority="1148">
      <formula>IF($E$2=3,1,0)</formula>
    </cfRule>
    <cfRule type="expression" dxfId="1066" priority="1149">
      <formula>IF($D$2=3,1,0)</formula>
    </cfRule>
    <cfRule type="expression" dxfId="1065" priority="1150">
      <formula>IF($C$2=3,1,0)</formula>
    </cfRule>
  </conditionalFormatting>
  <conditionalFormatting sqref="E397:E408">
    <cfRule type="expression" dxfId="1064" priority="1143">
      <formula>IF($F$2=4,1,0)</formula>
    </cfRule>
    <cfRule type="expression" dxfId="1063" priority="1144">
      <formula>IF($E$2=4,1,0)</formula>
    </cfRule>
    <cfRule type="expression" dxfId="1062" priority="1145">
      <formula>IF($D$2=4,1,0)</formula>
    </cfRule>
    <cfRule type="expression" dxfId="1061" priority="1146">
      <formula>IF($C$2=4,1,0)</formula>
    </cfRule>
  </conditionalFormatting>
  <conditionalFormatting sqref="F397:F408">
    <cfRule type="expression" dxfId="1060" priority="1139">
      <formula>IF($F$2=5,1,0)</formula>
    </cfRule>
    <cfRule type="expression" dxfId="1059" priority="1140">
      <formula>IF($E$2=5,1,0)</formula>
    </cfRule>
    <cfRule type="expression" dxfId="1058" priority="1141">
      <formula>IF($D$2=5,1,0)</formula>
    </cfRule>
    <cfRule type="expression" dxfId="1057" priority="1142">
      <formula>IF($C$2=5,1,0)</formula>
    </cfRule>
  </conditionalFormatting>
  <conditionalFormatting sqref="G397:G408">
    <cfRule type="expression" dxfId="1056" priority="1135">
      <formula>IF($F$2=6,1,0)</formula>
    </cfRule>
    <cfRule type="expression" dxfId="1055" priority="1136">
      <formula>IF($E$2=6,1,0)</formula>
    </cfRule>
    <cfRule type="expression" dxfId="1054" priority="1137">
      <formula>IF($D$2=6,1,0)</formula>
    </cfRule>
    <cfRule type="expression" dxfId="1053" priority="1138">
      <formula>IF($C$2=6,1,0)</formula>
    </cfRule>
  </conditionalFormatting>
  <conditionalFormatting sqref="H397:H408">
    <cfRule type="expression" dxfId="1052" priority="1131">
      <formula>IF($F$2=7,1,0)</formula>
    </cfRule>
    <cfRule type="expression" dxfId="1051" priority="1132">
      <formula>IF($E$2=7,1,0)</formula>
    </cfRule>
    <cfRule type="expression" dxfId="1050" priority="1133">
      <formula>IF($D$2=7,1,0)</formula>
    </cfRule>
    <cfRule type="expression" dxfId="1049" priority="1134">
      <formula>IF($C$2=7,1,0)</formula>
    </cfRule>
  </conditionalFormatting>
  <conditionalFormatting sqref="B397:H397 B405:H405 B407:H407">
    <cfRule type="expression" priority="1130" stopIfTrue="1">
      <formula>IF(B397="",1,0)</formula>
    </cfRule>
  </conditionalFormatting>
  <conditionalFormatting sqref="B398:H398 B406:H406 B408:H408">
    <cfRule type="expression" priority="1129" stopIfTrue="1">
      <formula>IF(B397="",1,0)</formula>
    </cfRule>
  </conditionalFormatting>
  <conditionalFormatting sqref="B397:H397 B399:H399 B401:H401 B403:H403 B405:H405 B407:H407">
    <cfRule type="expression" dxfId="1048" priority="1128">
      <formula>IF(B398="小・危",1,0)</formula>
    </cfRule>
  </conditionalFormatting>
  <conditionalFormatting sqref="B398:H398 B400:H400 B402:H402 B404:H404 B406:H406 B408:H408">
    <cfRule type="expression" dxfId="1047" priority="1127">
      <formula>IF(B398="小・危",1,0)</formula>
    </cfRule>
  </conditionalFormatting>
  <conditionalFormatting sqref="B439:B450">
    <cfRule type="expression" dxfId="1046" priority="1123">
      <formula>IF($F$2=1,1,0)</formula>
    </cfRule>
    <cfRule type="expression" dxfId="1045" priority="1124">
      <formula>IF($E$2=1,1,0)</formula>
    </cfRule>
    <cfRule type="expression" dxfId="1044" priority="1125">
      <formula>IF($D$2=1,1,0)</formula>
    </cfRule>
    <cfRule type="expression" dxfId="1043" priority="1126">
      <formula>IF($C$2=1,1,0)</formula>
    </cfRule>
  </conditionalFormatting>
  <conditionalFormatting sqref="C439:C450">
    <cfRule type="expression" dxfId="1042" priority="1119">
      <formula>IF($F$2=2,1,0)</formula>
    </cfRule>
    <cfRule type="expression" dxfId="1041" priority="1120">
      <formula>IF($E$2=2,1,0)</formula>
    </cfRule>
    <cfRule type="expression" dxfId="1040" priority="1121">
      <formula>IF($D$2=2,1,0)</formula>
    </cfRule>
    <cfRule type="expression" dxfId="1039" priority="1122">
      <formula>IF($C$2=2,1,0)</formula>
    </cfRule>
  </conditionalFormatting>
  <conditionalFormatting sqref="D439:D450">
    <cfRule type="expression" dxfId="1038" priority="1115">
      <formula>IF($F$2=3,1,0)</formula>
    </cfRule>
    <cfRule type="expression" dxfId="1037" priority="1116">
      <formula>IF($E$2=3,1,0)</formula>
    </cfRule>
    <cfRule type="expression" dxfId="1036" priority="1117">
      <formula>IF($D$2=3,1,0)</formula>
    </cfRule>
    <cfRule type="expression" dxfId="1035" priority="1118">
      <formula>IF($C$2=3,1,0)</formula>
    </cfRule>
  </conditionalFormatting>
  <conditionalFormatting sqref="E439:E450">
    <cfRule type="expression" dxfId="1034" priority="1111">
      <formula>IF($F$2=4,1,0)</formula>
    </cfRule>
    <cfRule type="expression" dxfId="1033" priority="1112">
      <formula>IF($E$2=4,1,0)</formula>
    </cfRule>
    <cfRule type="expression" dxfId="1032" priority="1113">
      <formula>IF($D$2=4,1,0)</formula>
    </cfRule>
    <cfRule type="expression" dxfId="1031" priority="1114">
      <formula>IF($C$2=4,1,0)</formula>
    </cfRule>
  </conditionalFormatting>
  <conditionalFormatting sqref="F439:F450">
    <cfRule type="expression" dxfId="1030" priority="1107">
      <formula>IF($F$2=5,1,0)</formula>
    </cfRule>
    <cfRule type="expression" dxfId="1029" priority="1108">
      <formula>IF($E$2=5,1,0)</formula>
    </cfRule>
    <cfRule type="expression" dxfId="1028" priority="1109">
      <formula>IF($D$2=5,1,0)</formula>
    </cfRule>
    <cfRule type="expression" dxfId="1027" priority="1110">
      <formula>IF($C$2=5,1,0)</formula>
    </cfRule>
  </conditionalFormatting>
  <conditionalFormatting sqref="G439:G450">
    <cfRule type="expression" dxfId="1026" priority="1103">
      <formula>IF($F$2=6,1,0)</formula>
    </cfRule>
    <cfRule type="expression" dxfId="1025" priority="1104">
      <formula>IF($E$2=6,1,0)</formula>
    </cfRule>
    <cfRule type="expression" dxfId="1024" priority="1105">
      <formula>IF($D$2=6,1,0)</formula>
    </cfRule>
    <cfRule type="expression" dxfId="1023" priority="1106">
      <formula>IF($C$2=6,1,0)</formula>
    </cfRule>
  </conditionalFormatting>
  <conditionalFormatting sqref="H439:H450">
    <cfRule type="expression" dxfId="1022" priority="1099">
      <formula>IF($F$2=7,1,0)</formula>
    </cfRule>
    <cfRule type="expression" dxfId="1021" priority="1100">
      <formula>IF($E$2=7,1,0)</formula>
    </cfRule>
    <cfRule type="expression" dxfId="1020" priority="1101">
      <formula>IF($D$2=7,1,0)</formula>
    </cfRule>
    <cfRule type="expression" dxfId="1019" priority="1102">
      <formula>IF($C$2=7,1,0)</formula>
    </cfRule>
  </conditionalFormatting>
  <conditionalFormatting sqref="B439:H439 B447:H447 B449:H449">
    <cfRule type="expression" priority="1098" stopIfTrue="1">
      <formula>IF(B439="",1,0)</formula>
    </cfRule>
  </conditionalFormatting>
  <conditionalFormatting sqref="B440:H440 B448:H448 B450:H450">
    <cfRule type="expression" priority="1097" stopIfTrue="1">
      <formula>IF(B439="",1,0)</formula>
    </cfRule>
  </conditionalFormatting>
  <conditionalFormatting sqref="B439:H439 B441:H441 B443:H443 B445:H445 B447:H447 B449:H449">
    <cfRule type="expression" dxfId="1018" priority="1096">
      <formula>IF(B440="小・危",1,0)</formula>
    </cfRule>
  </conditionalFormatting>
  <conditionalFormatting sqref="B440:H440 B442:H442 B444:H444 B446:H446 B448:H448 B450:H450">
    <cfRule type="expression" dxfId="1017" priority="1095">
      <formula>IF(B440="小・危",1,0)</formula>
    </cfRule>
  </conditionalFormatting>
  <conditionalFormatting sqref="B481:B492">
    <cfRule type="expression" dxfId="1016" priority="1091">
      <formula>IF($F$2=1,1,0)</formula>
    </cfRule>
    <cfRule type="expression" dxfId="1015" priority="1092">
      <formula>IF($E$2=1,1,0)</formula>
    </cfRule>
    <cfRule type="expression" dxfId="1014" priority="1093">
      <formula>IF($D$2=1,1,0)</formula>
    </cfRule>
    <cfRule type="expression" dxfId="1013" priority="1094">
      <formula>IF($C$2=1,1,0)</formula>
    </cfRule>
  </conditionalFormatting>
  <conditionalFormatting sqref="C481:C492">
    <cfRule type="expression" dxfId="1012" priority="1087">
      <formula>IF($F$2=2,1,0)</formula>
    </cfRule>
    <cfRule type="expression" dxfId="1011" priority="1088">
      <formula>IF($E$2=2,1,0)</formula>
    </cfRule>
    <cfRule type="expression" dxfId="1010" priority="1089">
      <formula>IF($D$2=2,1,0)</formula>
    </cfRule>
    <cfRule type="expression" dxfId="1009" priority="1090">
      <formula>IF($C$2=2,1,0)</formula>
    </cfRule>
  </conditionalFormatting>
  <conditionalFormatting sqref="D481:D492">
    <cfRule type="expression" dxfId="1008" priority="1083">
      <formula>IF($F$2=3,1,0)</formula>
    </cfRule>
    <cfRule type="expression" dxfId="1007" priority="1084">
      <formula>IF($E$2=3,1,0)</formula>
    </cfRule>
    <cfRule type="expression" dxfId="1006" priority="1085">
      <formula>IF($D$2=3,1,0)</formula>
    </cfRule>
    <cfRule type="expression" dxfId="1005" priority="1086">
      <formula>IF($C$2=3,1,0)</formula>
    </cfRule>
  </conditionalFormatting>
  <conditionalFormatting sqref="E481:E492">
    <cfRule type="expression" dxfId="1004" priority="1079">
      <formula>IF($F$2=4,1,0)</formula>
    </cfRule>
    <cfRule type="expression" dxfId="1003" priority="1080">
      <formula>IF($E$2=4,1,0)</formula>
    </cfRule>
    <cfRule type="expression" dxfId="1002" priority="1081">
      <formula>IF($D$2=4,1,0)</formula>
    </cfRule>
    <cfRule type="expression" dxfId="1001" priority="1082">
      <formula>IF($C$2=4,1,0)</formula>
    </cfRule>
  </conditionalFormatting>
  <conditionalFormatting sqref="F481:F492">
    <cfRule type="expression" dxfId="1000" priority="1075">
      <formula>IF($F$2=5,1,0)</formula>
    </cfRule>
    <cfRule type="expression" dxfId="999" priority="1076">
      <formula>IF($E$2=5,1,0)</formula>
    </cfRule>
    <cfRule type="expression" dxfId="998" priority="1077">
      <formula>IF($D$2=5,1,0)</formula>
    </cfRule>
    <cfRule type="expression" dxfId="997" priority="1078">
      <formula>IF($C$2=5,1,0)</formula>
    </cfRule>
  </conditionalFormatting>
  <conditionalFormatting sqref="G481:G492">
    <cfRule type="expression" dxfId="996" priority="1071">
      <formula>IF($F$2=6,1,0)</formula>
    </cfRule>
    <cfRule type="expression" dxfId="995" priority="1072">
      <formula>IF($E$2=6,1,0)</formula>
    </cfRule>
    <cfRule type="expression" dxfId="994" priority="1073">
      <formula>IF($D$2=6,1,0)</formula>
    </cfRule>
    <cfRule type="expression" dxfId="993" priority="1074">
      <formula>IF($C$2=6,1,0)</formula>
    </cfRule>
  </conditionalFormatting>
  <conditionalFormatting sqref="H481:H492">
    <cfRule type="expression" dxfId="992" priority="1067">
      <formula>IF($F$2=7,1,0)</formula>
    </cfRule>
    <cfRule type="expression" dxfId="991" priority="1068">
      <formula>IF($E$2=7,1,0)</formula>
    </cfRule>
    <cfRule type="expression" dxfId="990" priority="1069">
      <formula>IF($D$2=7,1,0)</formula>
    </cfRule>
    <cfRule type="expression" dxfId="989" priority="1070">
      <formula>IF($C$2=7,1,0)</formula>
    </cfRule>
  </conditionalFormatting>
  <conditionalFormatting sqref="B481:H481 B489:H489 B491:H491">
    <cfRule type="expression" priority="1066" stopIfTrue="1">
      <formula>IF(B481="",1,0)</formula>
    </cfRule>
  </conditionalFormatting>
  <conditionalFormatting sqref="B482:H482 B490:H490 B492:H492">
    <cfRule type="expression" priority="1065" stopIfTrue="1">
      <formula>IF(B481="",1,0)</formula>
    </cfRule>
  </conditionalFormatting>
  <conditionalFormatting sqref="B481:H481 B483:H483 B485:H485 B487:H487 B489:H489 B491:H491">
    <cfRule type="expression" dxfId="988" priority="1064">
      <formula>IF(B482="小・危",1,0)</formula>
    </cfRule>
  </conditionalFormatting>
  <conditionalFormatting sqref="B482:H482 B484:H484 B486:H486 B488:H488 B490:H490 B492:H492">
    <cfRule type="expression" dxfId="987" priority="1063">
      <formula>IF(B482="小・危",1,0)</formula>
    </cfRule>
  </conditionalFormatting>
  <conditionalFormatting sqref="C27:H27">
    <cfRule type="expression" dxfId="986" priority="1059">
      <formula>IF($F$2=1,1,0)</formula>
    </cfRule>
    <cfRule type="expression" dxfId="985" priority="1060">
      <formula>IF($E$2=1,1,0)</formula>
    </cfRule>
    <cfRule type="expression" dxfId="984" priority="1061">
      <formula>IF($D$2=1,1,0)</formula>
    </cfRule>
    <cfRule type="expression" dxfId="983" priority="1062">
      <formula>IF($C$2=1,1,0)</formula>
    </cfRule>
  </conditionalFormatting>
  <conditionalFormatting sqref="B69:B72">
    <cfRule type="expression" dxfId="982" priority="1055">
      <formula>IF($F$2=1,1,0)</formula>
    </cfRule>
    <cfRule type="expression" dxfId="981" priority="1056">
      <formula>IF($E$2=1,1,0)</formula>
    </cfRule>
    <cfRule type="expression" dxfId="980" priority="1057">
      <formula>IF($D$2=1,1,0)</formula>
    </cfRule>
    <cfRule type="expression" dxfId="979" priority="1058">
      <formula>IF($C$2=1,1,0)</formula>
    </cfRule>
  </conditionalFormatting>
  <conditionalFormatting sqref="C69:C72">
    <cfRule type="expression" dxfId="978" priority="1051">
      <formula>IF($F$2=2,1,0)</formula>
    </cfRule>
    <cfRule type="expression" dxfId="977" priority="1052">
      <formula>IF($E$2=2,1,0)</formula>
    </cfRule>
    <cfRule type="expression" dxfId="976" priority="1053">
      <formula>IF($D$2=2,1,0)</formula>
    </cfRule>
    <cfRule type="expression" dxfId="975" priority="1054">
      <formula>IF($C$2=2,1,0)</formula>
    </cfRule>
  </conditionalFormatting>
  <conditionalFormatting sqref="D69:D72">
    <cfRule type="expression" dxfId="974" priority="1047">
      <formula>IF($F$2=3,1,0)</formula>
    </cfRule>
    <cfRule type="expression" dxfId="973" priority="1048">
      <formula>IF($E$2=3,1,0)</formula>
    </cfRule>
    <cfRule type="expression" dxfId="972" priority="1049">
      <formula>IF($D$2=3,1,0)</formula>
    </cfRule>
    <cfRule type="expression" dxfId="971" priority="1050">
      <formula>IF($C$2=3,1,0)</formula>
    </cfRule>
  </conditionalFormatting>
  <conditionalFormatting sqref="E69:E72">
    <cfRule type="expression" dxfId="970" priority="1043">
      <formula>IF($F$2=4,1,0)</formula>
    </cfRule>
    <cfRule type="expression" dxfId="969" priority="1044">
      <formula>IF($E$2=4,1,0)</formula>
    </cfRule>
    <cfRule type="expression" dxfId="968" priority="1045">
      <formula>IF($D$2=4,1,0)</formula>
    </cfRule>
    <cfRule type="expression" dxfId="967" priority="1046">
      <formula>IF($C$2=4,1,0)</formula>
    </cfRule>
  </conditionalFormatting>
  <conditionalFormatting sqref="F69:F72">
    <cfRule type="expression" dxfId="966" priority="1039">
      <formula>IF($F$2=5,1,0)</formula>
    </cfRule>
    <cfRule type="expression" dxfId="965" priority="1040">
      <formula>IF($E$2=5,1,0)</formula>
    </cfRule>
    <cfRule type="expression" dxfId="964" priority="1041">
      <formula>IF($D$2=5,1,0)</formula>
    </cfRule>
    <cfRule type="expression" dxfId="963" priority="1042">
      <formula>IF($C$2=5,1,0)</formula>
    </cfRule>
  </conditionalFormatting>
  <conditionalFormatting sqref="G69:G72">
    <cfRule type="expression" dxfId="962" priority="1035">
      <formula>IF($F$2=6,1,0)</formula>
    </cfRule>
    <cfRule type="expression" dxfId="961" priority="1036">
      <formula>IF($E$2=6,1,0)</formula>
    </cfRule>
    <cfRule type="expression" dxfId="960" priority="1037">
      <formula>IF($D$2=6,1,0)</formula>
    </cfRule>
    <cfRule type="expression" dxfId="959" priority="1038">
      <formula>IF($C$2=6,1,0)</formula>
    </cfRule>
  </conditionalFormatting>
  <conditionalFormatting sqref="H69:H72">
    <cfRule type="expression" dxfId="958" priority="1031">
      <formula>IF($F$2=7,1,0)</formula>
    </cfRule>
    <cfRule type="expression" dxfId="957" priority="1032">
      <formula>IF($E$2=7,1,0)</formula>
    </cfRule>
    <cfRule type="expression" dxfId="956" priority="1033">
      <formula>IF($D$2=7,1,0)</formula>
    </cfRule>
    <cfRule type="expression" dxfId="955" priority="1034">
      <formula>IF($C$2=7,1,0)</formula>
    </cfRule>
  </conditionalFormatting>
  <conditionalFormatting sqref="B69:H69 B71:H71">
    <cfRule type="expression" priority="1030" stopIfTrue="1">
      <formula>IF(B69="",1,0)</formula>
    </cfRule>
  </conditionalFormatting>
  <conditionalFormatting sqref="B70:H70 B72:H72">
    <cfRule type="expression" priority="1029" stopIfTrue="1">
      <formula>IF(B69="",1,0)</formula>
    </cfRule>
  </conditionalFormatting>
  <conditionalFormatting sqref="B69:H69 B71:H71">
    <cfRule type="expression" dxfId="954" priority="1028">
      <formula>IF(B70="小・危",1,0)</formula>
    </cfRule>
  </conditionalFormatting>
  <conditionalFormatting sqref="B70:H70 B72:H72">
    <cfRule type="expression" dxfId="953" priority="1027">
      <formula>IF(B70="小・危",1,0)</formula>
    </cfRule>
  </conditionalFormatting>
  <conditionalFormatting sqref="C69:H69">
    <cfRule type="expression" dxfId="952" priority="1023">
      <formula>IF($F$2=1,1,0)</formula>
    </cfRule>
    <cfRule type="expression" dxfId="951" priority="1024">
      <formula>IF($E$2=1,1,0)</formula>
    </cfRule>
    <cfRule type="expression" dxfId="950" priority="1025">
      <formula>IF($D$2=1,1,0)</formula>
    </cfRule>
    <cfRule type="expression" dxfId="949" priority="1026">
      <formula>IF($C$2=1,1,0)</formula>
    </cfRule>
  </conditionalFormatting>
  <conditionalFormatting sqref="B111:B114">
    <cfRule type="expression" dxfId="948" priority="1019">
      <formula>IF($F$2=1,1,0)</formula>
    </cfRule>
    <cfRule type="expression" dxfId="947" priority="1020">
      <formula>IF($E$2=1,1,0)</formula>
    </cfRule>
    <cfRule type="expression" dxfId="946" priority="1021">
      <formula>IF($D$2=1,1,0)</formula>
    </cfRule>
    <cfRule type="expression" dxfId="945" priority="1022">
      <formula>IF($C$2=1,1,0)</formula>
    </cfRule>
  </conditionalFormatting>
  <conditionalFormatting sqref="C111:C114">
    <cfRule type="expression" dxfId="944" priority="1015">
      <formula>IF($F$2=2,1,0)</formula>
    </cfRule>
    <cfRule type="expression" dxfId="943" priority="1016">
      <formula>IF($E$2=2,1,0)</formula>
    </cfRule>
    <cfRule type="expression" dxfId="942" priority="1017">
      <formula>IF($D$2=2,1,0)</formula>
    </cfRule>
    <cfRule type="expression" dxfId="941" priority="1018">
      <formula>IF($C$2=2,1,0)</formula>
    </cfRule>
  </conditionalFormatting>
  <conditionalFormatting sqref="D111:D114">
    <cfRule type="expression" dxfId="940" priority="1011">
      <formula>IF($F$2=3,1,0)</formula>
    </cfRule>
    <cfRule type="expression" dxfId="939" priority="1012">
      <formula>IF($E$2=3,1,0)</formula>
    </cfRule>
    <cfRule type="expression" dxfId="938" priority="1013">
      <formula>IF($D$2=3,1,0)</formula>
    </cfRule>
    <cfRule type="expression" dxfId="937" priority="1014">
      <formula>IF($C$2=3,1,0)</formula>
    </cfRule>
  </conditionalFormatting>
  <conditionalFormatting sqref="E111:E114">
    <cfRule type="expression" dxfId="936" priority="1007">
      <formula>IF($F$2=4,1,0)</formula>
    </cfRule>
    <cfRule type="expression" dxfId="935" priority="1008">
      <formula>IF($E$2=4,1,0)</formula>
    </cfRule>
    <cfRule type="expression" dxfId="934" priority="1009">
      <formula>IF($D$2=4,1,0)</formula>
    </cfRule>
    <cfRule type="expression" dxfId="933" priority="1010">
      <formula>IF($C$2=4,1,0)</formula>
    </cfRule>
  </conditionalFormatting>
  <conditionalFormatting sqref="F111:F114">
    <cfRule type="expression" dxfId="932" priority="1003">
      <formula>IF($F$2=5,1,0)</formula>
    </cfRule>
    <cfRule type="expression" dxfId="931" priority="1004">
      <formula>IF($E$2=5,1,0)</formula>
    </cfRule>
    <cfRule type="expression" dxfId="930" priority="1005">
      <formula>IF($D$2=5,1,0)</formula>
    </cfRule>
    <cfRule type="expression" dxfId="929" priority="1006">
      <formula>IF($C$2=5,1,0)</formula>
    </cfRule>
  </conditionalFormatting>
  <conditionalFormatting sqref="G111:G114">
    <cfRule type="expression" dxfId="928" priority="999">
      <formula>IF($F$2=6,1,0)</formula>
    </cfRule>
    <cfRule type="expression" dxfId="927" priority="1000">
      <formula>IF($E$2=6,1,0)</formula>
    </cfRule>
    <cfRule type="expression" dxfId="926" priority="1001">
      <formula>IF($D$2=6,1,0)</formula>
    </cfRule>
    <cfRule type="expression" dxfId="925" priority="1002">
      <formula>IF($C$2=6,1,0)</formula>
    </cfRule>
  </conditionalFormatting>
  <conditionalFormatting sqref="H111:H114">
    <cfRule type="expression" dxfId="924" priority="995">
      <formula>IF($F$2=7,1,0)</formula>
    </cfRule>
    <cfRule type="expression" dxfId="923" priority="996">
      <formula>IF($E$2=7,1,0)</formula>
    </cfRule>
    <cfRule type="expression" dxfId="922" priority="997">
      <formula>IF($D$2=7,1,0)</formula>
    </cfRule>
    <cfRule type="expression" dxfId="921" priority="998">
      <formula>IF($C$2=7,1,0)</formula>
    </cfRule>
  </conditionalFormatting>
  <conditionalFormatting sqref="B111:H111 B113:H113">
    <cfRule type="expression" priority="994" stopIfTrue="1">
      <formula>IF(B111="",1,0)</formula>
    </cfRule>
  </conditionalFormatting>
  <conditionalFormatting sqref="B112:H112 B114:H114">
    <cfRule type="expression" priority="993" stopIfTrue="1">
      <formula>IF(B111="",1,0)</formula>
    </cfRule>
  </conditionalFormatting>
  <conditionalFormatting sqref="B111:H111 B113:H113">
    <cfRule type="expression" dxfId="920" priority="992">
      <formula>IF(B112="小・危",1,0)</formula>
    </cfRule>
  </conditionalFormatting>
  <conditionalFormatting sqref="B112:H112 B114:H114">
    <cfRule type="expression" dxfId="919" priority="991">
      <formula>IF(B112="小・危",1,0)</formula>
    </cfRule>
  </conditionalFormatting>
  <conditionalFormatting sqref="C111:H111">
    <cfRule type="expression" dxfId="918" priority="987">
      <formula>IF($F$2=1,1,0)</formula>
    </cfRule>
    <cfRule type="expression" dxfId="917" priority="988">
      <formula>IF($E$2=1,1,0)</formula>
    </cfRule>
    <cfRule type="expression" dxfId="916" priority="989">
      <formula>IF($D$2=1,1,0)</formula>
    </cfRule>
    <cfRule type="expression" dxfId="915" priority="990">
      <formula>IF($C$2=1,1,0)</formula>
    </cfRule>
  </conditionalFormatting>
  <conditionalFormatting sqref="B153:B156">
    <cfRule type="expression" dxfId="914" priority="983">
      <formula>IF($F$2=1,1,0)</formula>
    </cfRule>
    <cfRule type="expression" dxfId="913" priority="984">
      <formula>IF($E$2=1,1,0)</formula>
    </cfRule>
    <cfRule type="expression" dxfId="912" priority="985">
      <formula>IF($D$2=1,1,0)</formula>
    </cfRule>
    <cfRule type="expression" dxfId="911" priority="986">
      <formula>IF($C$2=1,1,0)</formula>
    </cfRule>
  </conditionalFormatting>
  <conditionalFormatting sqref="C153:C156">
    <cfRule type="expression" dxfId="910" priority="979">
      <formula>IF($F$2=2,1,0)</formula>
    </cfRule>
    <cfRule type="expression" dxfId="909" priority="980">
      <formula>IF($E$2=2,1,0)</formula>
    </cfRule>
    <cfRule type="expression" dxfId="908" priority="981">
      <formula>IF($D$2=2,1,0)</formula>
    </cfRule>
    <cfRule type="expression" dxfId="907" priority="982">
      <formula>IF($C$2=2,1,0)</formula>
    </cfRule>
  </conditionalFormatting>
  <conditionalFormatting sqref="D153:D156">
    <cfRule type="expression" dxfId="906" priority="975">
      <formula>IF($F$2=3,1,0)</formula>
    </cfRule>
    <cfRule type="expression" dxfId="905" priority="976">
      <formula>IF($E$2=3,1,0)</formula>
    </cfRule>
    <cfRule type="expression" dxfId="904" priority="977">
      <formula>IF($D$2=3,1,0)</formula>
    </cfRule>
    <cfRule type="expression" dxfId="903" priority="978">
      <formula>IF($C$2=3,1,0)</formula>
    </cfRule>
  </conditionalFormatting>
  <conditionalFormatting sqref="E153:E156">
    <cfRule type="expression" dxfId="902" priority="971">
      <formula>IF($F$2=4,1,0)</formula>
    </cfRule>
    <cfRule type="expression" dxfId="901" priority="972">
      <formula>IF($E$2=4,1,0)</formula>
    </cfRule>
    <cfRule type="expression" dxfId="900" priority="973">
      <formula>IF($D$2=4,1,0)</formula>
    </cfRule>
    <cfRule type="expression" dxfId="899" priority="974">
      <formula>IF($C$2=4,1,0)</formula>
    </cfRule>
  </conditionalFormatting>
  <conditionalFormatting sqref="F153:F156">
    <cfRule type="expression" dxfId="898" priority="967">
      <formula>IF($F$2=5,1,0)</formula>
    </cfRule>
    <cfRule type="expression" dxfId="897" priority="968">
      <formula>IF($E$2=5,1,0)</formula>
    </cfRule>
    <cfRule type="expression" dxfId="896" priority="969">
      <formula>IF($D$2=5,1,0)</formula>
    </cfRule>
    <cfRule type="expression" dxfId="895" priority="970">
      <formula>IF($C$2=5,1,0)</formula>
    </cfRule>
  </conditionalFormatting>
  <conditionalFormatting sqref="G153:G156">
    <cfRule type="expression" dxfId="894" priority="963">
      <formula>IF($F$2=6,1,0)</formula>
    </cfRule>
    <cfRule type="expression" dxfId="893" priority="964">
      <formula>IF($E$2=6,1,0)</formula>
    </cfRule>
    <cfRule type="expression" dxfId="892" priority="965">
      <formula>IF($D$2=6,1,0)</formula>
    </cfRule>
    <cfRule type="expression" dxfId="891" priority="966">
      <formula>IF($C$2=6,1,0)</formula>
    </cfRule>
  </conditionalFormatting>
  <conditionalFormatting sqref="H153:H156">
    <cfRule type="expression" dxfId="890" priority="959">
      <formula>IF($F$2=7,1,0)</formula>
    </cfRule>
    <cfRule type="expression" dxfId="889" priority="960">
      <formula>IF($E$2=7,1,0)</formula>
    </cfRule>
    <cfRule type="expression" dxfId="888" priority="961">
      <formula>IF($D$2=7,1,0)</formula>
    </cfRule>
    <cfRule type="expression" dxfId="887" priority="962">
      <formula>IF($C$2=7,1,0)</formula>
    </cfRule>
  </conditionalFormatting>
  <conditionalFormatting sqref="B153:H153 B155:H155">
    <cfRule type="expression" priority="958" stopIfTrue="1">
      <formula>IF(B153="",1,0)</formula>
    </cfRule>
  </conditionalFormatting>
  <conditionalFormatting sqref="B154:H154 B156:H156">
    <cfRule type="expression" priority="957" stopIfTrue="1">
      <formula>IF(B153="",1,0)</formula>
    </cfRule>
  </conditionalFormatting>
  <conditionalFormatting sqref="B153:H153 B155:H155">
    <cfRule type="expression" dxfId="886" priority="956">
      <formula>IF(B154="小・危",1,0)</formula>
    </cfRule>
  </conditionalFormatting>
  <conditionalFormatting sqref="B154:H154 B156:H156">
    <cfRule type="expression" dxfId="885" priority="955">
      <formula>IF(B154="小・危",1,0)</formula>
    </cfRule>
  </conditionalFormatting>
  <conditionalFormatting sqref="C153:H153">
    <cfRule type="expression" dxfId="884" priority="951">
      <formula>IF($F$2=1,1,0)</formula>
    </cfRule>
    <cfRule type="expression" dxfId="883" priority="952">
      <formula>IF($E$2=1,1,0)</formula>
    </cfRule>
    <cfRule type="expression" dxfId="882" priority="953">
      <formula>IF($D$2=1,1,0)</formula>
    </cfRule>
    <cfRule type="expression" dxfId="881" priority="954">
      <formula>IF($C$2=1,1,0)</formula>
    </cfRule>
  </conditionalFormatting>
  <conditionalFormatting sqref="B195:B198">
    <cfRule type="expression" dxfId="880" priority="947">
      <formula>IF($F$2=1,1,0)</formula>
    </cfRule>
    <cfRule type="expression" dxfId="879" priority="948">
      <formula>IF($E$2=1,1,0)</formula>
    </cfRule>
    <cfRule type="expression" dxfId="878" priority="949">
      <formula>IF($D$2=1,1,0)</formula>
    </cfRule>
    <cfRule type="expression" dxfId="877" priority="950">
      <formula>IF($C$2=1,1,0)</formula>
    </cfRule>
  </conditionalFormatting>
  <conditionalFormatting sqref="C195:C198">
    <cfRule type="expression" dxfId="876" priority="943">
      <formula>IF($F$2=2,1,0)</formula>
    </cfRule>
    <cfRule type="expression" dxfId="875" priority="944">
      <formula>IF($E$2=2,1,0)</formula>
    </cfRule>
    <cfRule type="expression" dxfId="874" priority="945">
      <formula>IF($D$2=2,1,0)</formula>
    </cfRule>
    <cfRule type="expression" dxfId="873" priority="946">
      <formula>IF($C$2=2,1,0)</formula>
    </cfRule>
  </conditionalFormatting>
  <conditionalFormatting sqref="D195:D198">
    <cfRule type="expression" dxfId="872" priority="939">
      <formula>IF($F$2=3,1,0)</formula>
    </cfRule>
    <cfRule type="expression" dxfId="871" priority="940">
      <formula>IF($E$2=3,1,0)</formula>
    </cfRule>
    <cfRule type="expression" dxfId="870" priority="941">
      <formula>IF($D$2=3,1,0)</formula>
    </cfRule>
    <cfRule type="expression" dxfId="869" priority="942">
      <formula>IF($C$2=3,1,0)</formula>
    </cfRule>
  </conditionalFormatting>
  <conditionalFormatting sqref="E195:E198">
    <cfRule type="expression" dxfId="868" priority="935">
      <formula>IF($F$2=4,1,0)</formula>
    </cfRule>
    <cfRule type="expression" dxfId="867" priority="936">
      <formula>IF($E$2=4,1,0)</formula>
    </cfRule>
    <cfRule type="expression" dxfId="866" priority="937">
      <formula>IF($D$2=4,1,0)</formula>
    </cfRule>
    <cfRule type="expression" dxfId="865" priority="938">
      <formula>IF($C$2=4,1,0)</formula>
    </cfRule>
  </conditionalFormatting>
  <conditionalFormatting sqref="F195:F198">
    <cfRule type="expression" dxfId="864" priority="931">
      <formula>IF($F$2=5,1,0)</formula>
    </cfRule>
    <cfRule type="expression" dxfId="863" priority="932">
      <formula>IF($E$2=5,1,0)</formula>
    </cfRule>
    <cfRule type="expression" dxfId="862" priority="933">
      <formula>IF($D$2=5,1,0)</formula>
    </cfRule>
    <cfRule type="expression" dxfId="861" priority="934">
      <formula>IF($C$2=5,1,0)</formula>
    </cfRule>
  </conditionalFormatting>
  <conditionalFormatting sqref="G195:G198">
    <cfRule type="expression" dxfId="860" priority="927">
      <formula>IF($F$2=6,1,0)</formula>
    </cfRule>
    <cfRule type="expression" dxfId="859" priority="928">
      <formula>IF($E$2=6,1,0)</formula>
    </cfRule>
    <cfRule type="expression" dxfId="858" priority="929">
      <formula>IF($D$2=6,1,0)</formula>
    </cfRule>
    <cfRule type="expression" dxfId="857" priority="930">
      <formula>IF($C$2=6,1,0)</formula>
    </cfRule>
  </conditionalFormatting>
  <conditionalFormatting sqref="H195:H198">
    <cfRule type="expression" dxfId="856" priority="923">
      <formula>IF($F$2=7,1,0)</formula>
    </cfRule>
    <cfRule type="expression" dxfId="855" priority="924">
      <formula>IF($E$2=7,1,0)</formula>
    </cfRule>
    <cfRule type="expression" dxfId="854" priority="925">
      <formula>IF($D$2=7,1,0)</formula>
    </cfRule>
    <cfRule type="expression" dxfId="853" priority="926">
      <formula>IF($C$2=7,1,0)</formula>
    </cfRule>
  </conditionalFormatting>
  <conditionalFormatting sqref="B195:H195 B197:H197">
    <cfRule type="expression" priority="922" stopIfTrue="1">
      <formula>IF(B195="",1,0)</formula>
    </cfRule>
  </conditionalFormatting>
  <conditionalFormatting sqref="B196:H196 B198:H198">
    <cfRule type="expression" priority="921" stopIfTrue="1">
      <formula>IF(B195="",1,0)</formula>
    </cfRule>
  </conditionalFormatting>
  <conditionalFormatting sqref="B195:H195 B197:H197">
    <cfRule type="expression" dxfId="852" priority="920">
      <formula>IF(B196="小・危",1,0)</formula>
    </cfRule>
  </conditionalFormatting>
  <conditionalFormatting sqref="B196:H196 B198:H198">
    <cfRule type="expression" dxfId="851" priority="919">
      <formula>IF(B196="小・危",1,0)</formula>
    </cfRule>
  </conditionalFormatting>
  <conditionalFormatting sqref="C195:H195">
    <cfRule type="expression" dxfId="850" priority="915">
      <formula>IF($F$2=1,1,0)</formula>
    </cfRule>
    <cfRule type="expression" dxfId="849" priority="916">
      <formula>IF($E$2=1,1,0)</formula>
    </cfRule>
    <cfRule type="expression" dxfId="848" priority="917">
      <formula>IF($D$2=1,1,0)</formula>
    </cfRule>
    <cfRule type="expression" dxfId="847" priority="918">
      <formula>IF($C$2=1,1,0)</formula>
    </cfRule>
  </conditionalFormatting>
  <conditionalFormatting sqref="B237:B240">
    <cfRule type="expression" dxfId="846" priority="911">
      <formula>IF($F$2=1,1,0)</formula>
    </cfRule>
    <cfRule type="expression" dxfId="845" priority="912">
      <formula>IF($E$2=1,1,0)</formula>
    </cfRule>
    <cfRule type="expression" dxfId="844" priority="913">
      <formula>IF($D$2=1,1,0)</formula>
    </cfRule>
    <cfRule type="expression" dxfId="843" priority="914">
      <formula>IF($C$2=1,1,0)</formula>
    </cfRule>
  </conditionalFormatting>
  <conditionalFormatting sqref="C237:C240">
    <cfRule type="expression" dxfId="842" priority="907">
      <formula>IF($F$2=2,1,0)</formula>
    </cfRule>
    <cfRule type="expression" dxfId="841" priority="908">
      <formula>IF($E$2=2,1,0)</formula>
    </cfRule>
    <cfRule type="expression" dxfId="840" priority="909">
      <formula>IF($D$2=2,1,0)</formula>
    </cfRule>
    <cfRule type="expression" dxfId="839" priority="910">
      <formula>IF($C$2=2,1,0)</formula>
    </cfRule>
  </conditionalFormatting>
  <conditionalFormatting sqref="D237:D240">
    <cfRule type="expression" dxfId="838" priority="903">
      <formula>IF($F$2=3,1,0)</formula>
    </cfRule>
    <cfRule type="expression" dxfId="837" priority="904">
      <formula>IF($E$2=3,1,0)</formula>
    </cfRule>
    <cfRule type="expression" dxfId="836" priority="905">
      <formula>IF($D$2=3,1,0)</formula>
    </cfRule>
    <cfRule type="expression" dxfId="835" priority="906">
      <formula>IF($C$2=3,1,0)</formula>
    </cfRule>
  </conditionalFormatting>
  <conditionalFormatting sqref="E237:E240">
    <cfRule type="expression" dxfId="834" priority="899">
      <formula>IF($F$2=4,1,0)</formula>
    </cfRule>
    <cfRule type="expression" dxfId="833" priority="900">
      <formula>IF($E$2=4,1,0)</formula>
    </cfRule>
    <cfRule type="expression" dxfId="832" priority="901">
      <formula>IF($D$2=4,1,0)</formula>
    </cfRule>
    <cfRule type="expression" dxfId="831" priority="902">
      <formula>IF($C$2=4,1,0)</formula>
    </cfRule>
  </conditionalFormatting>
  <conditionalFormatting sqref="F237:F240">
    <cfRule type="expression" dxfId="830" priority="895">
      <formula>IF($F$2=5,1,0)</formula>
    </cfRule>
    <cfRule type="expression" dxfId="829" priority="896">
      <formula>IF($E$2=5,1,0)</formula>
    </cfRule>
    <cfRule type="expression" dxfId="828" priority="897">
      <formula>IF($D$2=5,1,0)</formula>
    </cfRule>
    <cfRule type="expression" dxfId="827" priority="898">
      <formula>IF($C$2=5,1,0)</formula>
    </cfRule>
  </conditionalFormatting>
  <conditionalFormatting sqref="G237:G240">
    <cfRule type="expression" dxfId="826" priority="891">
      <formula>IF($F$2=6,1,0)</formula>
    </cfRule>
    <cfRule type="expression" dxfId="825" priority="892">
      <formula>IF($E$2=6,1,0)</formula>
    </cfRule>
    <cfRule type="expression" dxfId="824" priority="893">
      <formula>IF($D$2=6,1,0)</formula>
    </cfRule>
    <cfRule type="expression" dxfId="823" priority="894">
      <formula>IF($C$2=6,1,0)</formula>
    </cfRule>
  </conditionalFormatting>
  <conditionalFormatting sqref="H237:H240">
    <cfRule type="expression" dxfId="822" priority="887">
      <formula>IF($F$2=7,1,0)</formula>
    </cfRule>
    <cfRule type="expression" dxfId="821" priority="888">
      <formula>IF($E$2=7,1,0)</formula>
    </cfRule>
    <cfRule type="expression" dxfId="820" priority="889">
      <formula>IF($D$2=7,1,0)</formula>
    </cfRule>
    <cfRule type="expression" dxfId="819" priority="890">
      <formula>IF($C$2=7,1,0)</formula>
    </cfRule>
  </conditionalFormatting>
  <conditionalFormatting sqref="B237:H237 B239:H239">
    <cfRule type="expression" priority="886" stopIfTrue="1">
      <formula>IF(B237="",1,0)</formula>
    </cfRule>
  </conditionalFormatting>
  <conditionalFormatting sqref="B238:H238 B240:H240">
    <cfRule type="expression" priority="885" stopIfTrue="1">
      <formula>IF(B237="",1,0)</formula>
    </cfRule>
  </conditionalFormatting>
  <conditionalFormatting sqref="B237:H237 B239:H239">
    <cfRule type="expression" dxfId="818" priority="884">
      <formula>IF(B238="小・危",1,0)</formula>
    </cfRule>
  </conditionalFormatting>
  <conditionalFormatting sqref="B238:H238 B240:H240">
    <cfRule type="expression" dxfId="817" priority="883">
      <formula>IF(B238="小・危",1,0)</formula>
    </cfRule>
  </conditionalFormatting>
  <conditionalFormatting sqref="C237:H237">
    <cfRule type="expression" dxfId="816" priority="879">
      <formula>IF($F$2=1,1,0)</formula>
    </cfRule>
    <cfRule type="expression" dxfId="815" priority="880">
      <formula>IF($E$2=1,1,0)</formula>
    </cfRule>
    <cfRule type="expression" dxfId="814" priority="881">
      <formula>IF($D$2=1,1,0)</formula>
    </cfRule>
    <cfRule type="expression" dxfId="813" priority="882">
      <formula>IF($C$2=1,1,0)</formula>
    </cfRule>
  </conditionalFormatting>
  <conditionalFormatting sqref="B279:B282">
    <cfRule type="expression" dxfId="812" priority="875">
      <formula>IF($F$2=1,1,0)</formula>
    </cfRule>
    <cfRule type="expression" dxfId="811" priority="876">
      <formula>IF($E$2=1,1,0)</formula>
    </cfRule>
    <cfRule type="expression" dxfId="810" priority="877">
      <formula>IF($D$2=1,1,0)</formula>
    </cfRule>
    <cfRule type="expression" dxfId="809" priority="878">
      <formula>IF($C$2=1,1,0)</formula>
    </cfRule>
  </conditionalFormatting>
  <conditionalFormatting sqref="C279:C282">
    <cfRule type="expression" dxfId="808" priority="871">
      <formula>IF($F$2=2,1,0)</formula>
    </cfRule>
    <cfRule type="expression" dxfId="807" priority="872">
      <formula>IF($E$2=2,1,0)</formula>
    </cfRule>
    <cfRule type="expression" dxfId="806" priority="873">
      <formula>IF($D$2=2,1,0)</formula>
    </cfRule>
    <cfRule type="expression" dxfId="805" priority="874">
      <formula>IF($C$2=2,1,0)</formula>
    </cfRule>
  </conditionalFormatting>
  <conditionalFormatting sqref="D279:D282">
    <cfRule type="expression" dxfId="804" priority="867">
      <formula>IF($F$2=3,1,0)</formula>
    </cfRule>
    <cfRule type="expression" dxfId="803" priority="868">
      <formula>IF($E$2=3,1,0)</formula>
    </cfRule>
    <cfRule type="expression" dxfId="802" priority="869">
      <formula>IF($D$2=3,1,0)</formula>
    </cfRule>
    <cfRule type="expression" dxfId="801" priority="870">
      <formula>IF($C$2=3,1,0)</formula>
    </cfRule>
  </conditionalFormatting>
  <conditionalFormatting sqref="E279:E282">
    <cfRule type="expression" dxfId="800" priority="863">
      <formula>IF($F$2=4,1,0)</formula>
    </cfRule>
    <cfRule type="expression" dxfId="799" priority="864">
      <formula>IF($E$2=4,1,0)</formula>
    </cfRule>
    <cfRule type="expression" dxfId="798" priority="865">
      <formula>IF($D$2=4,1,0)</formula>
    </cfRule>
    <cfRule type="expression" dxfId="797" priority="866">
      <formula>IF($C$2=4,1,0)</formula>
    </cfRule>
  </conditionalFormatting>
  <conditionalFormatting sqref="F279:F282">
    <cfRule type="expression" dxfId="796" priority="859">
      <formula>IF($F$2=5,1,0)</formula>
    </cfRule>
    <cfRule type="expression" dxfId="795" priority="860">
      <formula>IF($E$2=5,1,0)</formula>
    </cfRule>
    <cfRule type="expression" dxfId="794" priority="861">
      <formula>IF($D$2=5,1,0)</formula>
    </cfRule>
    <cfRule type="expression" dxfId="793" priority="862">
      <formula>IF($C$2=5,1,0)</formula>
    </cfRule>
  </conditionalFormatting>
  <conditionalFormatting sqref="G279:G282">
    <cfRule type="expression" dxfId="792" priority="855">
      <formula>IF($F$2=6,1,0)</formula>
    </cfRule>
    <cfRule type="expression" dxfId="791" priority="856">
      <formula>IF($E$2=6,1,0)</formula>
    </cfRule>
    <cfRule type="expression" dxfId="790" priority="857">
      <formula>IF($D$2=6,1,0)</formula>
    </cfRule>
    <cfRule type="expression" dxfId="789" priority="858">
      <formula>IF($C$2=6,1,0)</formula>
    </cfRule>
  </conditionalFormatting>
  <conditionalFormatting sqref="H279:H282">
    <cfRule type="expression" dxfId="788" priority="851">
      <formula>IF($F$2=7,1,0)</formula>
    </cfRule>
    <cfRule type="expression" dxfId="787" priority="852">
      <formula>IF($E$2=7,1,0)</formula>
    </cfRule>
    <cfRule type="expression" dxfId="786" priority="853">
      <formula>IF($D$2=7,1,0)</formula>
    </cfRule>
    <cfRule type="expression" dxfId="785" priority="854">
      <formula>IF($C$2=7,1,0)</formula>
    </cfRule>
  </conditionalFormatting>
  <conditionalFormatting sqref="B279:H279 B281:H281">
    <cfRule type="expression" priority="850" stopIfTrue="1">
      <formula>IF(B279="",1,0)</formula>
    </cfRule>
  </conditionalFormatting>
  <conditionalFormatting sqref="B280:H280 B282:H282">
    <cfRule type="expression" priority="849" stopIfTrue="1">
      <formula>IF(B279="",1,0)</formula>
    </cfRule>
  </conditionalFormatting>
  <conditionalFormatting sqref="B279:H279 B281:H281">
    <cfRule type="expression" dxfId="784" priority="848">
      <formula>IF(B280="小・危",1,0)</formula>
    </cfRule>
  </conditionalFormatting>
  <conditionalFormatting sqref="B280:H280 B282:H282">
    <cfRule type="expression" dxfId="783" priority="847">
      <formula>IF(B280="小・危",1,0)</formula>
    </cfRule>
  </conditionalFormatting>
  <conditionalFormatting sqref="C279:H279">
    <cfRule type="expression" dxfId="782" priority="843">
      <formula>IF($F$2=1,1,0)</formula>
    </cfRule>
    <cfRule type="expression" dxfId="781" priority="844">
      <formula>IF($E$2=1,1,0)</formula>
    </cfRule>
    <cfRule type="expression" dxfId="780" priority="845">
      <formula>IF($D$2=1,1,0)</formula>
    </cfRule>
    <cfRule type="expression" dxfId="779" priority="846">
      <formula>IF($C$2=1,1,0)</formula>
    </cfRule>
  </conditionalFormatting>
  <conditionalFormatting sqref="B321:B324">
    <cfRule type="expression" dxfId="778" priority="839">
      <formula>IF($F$2=1,1,0)</formula>
    </cfRule>
    <cfRule type="expression" dxfId="777" priority="840">
      <formula>IF($E$2=1,1,0)</formula>
    </cfRule>
    <cfRule type="expression" dxfId="776" priority="841">
      <formula>IF($D$2=1,1,0)</formula>
    </cfRule>
    <cfRule type="expression" dxfId="775" priority="842">
      <formula>IF($C$2=1,1,0)</formula>
    </cfRule>
  </conditionalFormatting>
  <conditionalFormatting sqref="C321:C324">
    <cfRule type="expression" dxfId="774" priority="835">
      <formula>IF($F$2=2,1,0)</formula>
    </cfRule>
    <cfRule type="expression" dxfId="773" priority="836">
      <formula>IF($E$2=2,1,0)</formula>
    </cfRule>
    <cfRule type="expression" dxfId="772" priority="837">
      <formula>IF($D$2=2,1,0)</formula>
    </cfRule>
    <cfRule type="expression" dxfId="771" priority="838">
      <formula>IF($C$2=2,1,0)</formula>
    </cfRule>
  </conditionalFormatting>
  <conditionalFormatting sqref="D321:D324">
    <cfRule type="expression" dxfId="770" priority="831">
      <formula>IF($F$2=3,1,0)</formula>
    </cfRule>
    <cfRule type="expression" dxfId="769" priority="832">
      <formula>IF($E$2=3,1,0)</formula>
    </cfRule>
    <cfRule type="expression" dxfId="768" priority="833">
      <formula>IF($D$2=3,1,0)</formula>
    </cfRule>
    <cfRule type="expression" dxfId="767" priority="834">
      <formula>IF($C$2=3,1,0)</formula>
    </cfRule>
  </conditionalFormatting>
  <conditionalFormatting sqref="E321:E324">
    <cfRule type="expression" dxfId="766" priority="827">
      <formula>IF($F$2=4,1,0)</formula>
    </cfRule>
    <cfRule type="expression" dxfId="765" priority="828">
      <formula>IF($E$2=4,1,0)</formula>
    </cfRule>
    <cfRule type="expression" dxfId="764" priority="829">
      <formula>IF($D$2=4,1,0)</formula>
    </cfRule>
    <cfRule type="expression" dxfId="763" priority="830">
      <formula>IF($C$2=4,1,0)</formula>
    </cfRule>
  </conditionalFormatting>
  <conditionalFormatting sqref="F321:F324">
    <cfRule type="expression" dxfId="762" priority="823">
      <formula>IF($F$2=5,1,0)</formula>
    </cfRule>
    <cfRule type="expression" dxfId="761" priority="824">
      <formula>IF($E$2=5,1,0)</formula>
    </cfRule>
    <cfRule type="expression" dxfId="760" priority="825">
      <formula>IF($D$2=5,1,0)</formula>
    </cfRule>
    <cfRule type="expression" dxfId="759" priority="826">
      <formula>IF($C$2=5,1,0)</formula>
    </cfRule>
  </conditionalFormatting>
  <conditionalFormatting sqref="G321:G324">
    <cfRule type="expression" dxfId="758" priority="819">
      <formula>IF($F$2=6,1,0)</formula>
    </cfRule>
    <cfRule type="expression" dxfId="757" priority="820">
      <formula>IF($E$2=6,1,0)</formula>
    </cfRule>
    <cfRule type="expression" dxfId="756" priority="821">
      <formula>IF($D$2=6,1,0)</formula>
    </cfRule>
    <cfRule type="expression" dxfId="755" priority="822">
      <formula>IF($C$2=6,1,0)</formula>
    </cfRule>
  </conditionalFormatting>
  <conditionalFormatting sqref="H321:H324">
    <cfRule type="expression" dxfId="754" priority="815">
      <formula>IF($F$2=7,1,0)</formula>
    </cfRule>
    <cfRule type="expression" dxfId="753" priority="816">
      <formula>IF($E$2=7,1,0)</formula>
    </cfRule>
    <cfRule type="expression" dxfId="752" priority="817">
      <formula>IF($D$2=7,1,0)</formula>
    </cfRule>
    <cfRule type="expression" dxfId="751" priority="818">
      <formula>IF($C$2=7,1,0)</formula>
    </cfRule>
  </conditionalFormatting>
  <conditionalFormatting sqref="B321:H321 B323:H323">
    <cfRule type="expression" priority="814" stopIfTrue="1">
      <formula>IF(B321="",1,0)</formula>
    </cfRule>
  </conditionalFormatting>
  <conditionalFormatting sqref="B322:H322 B324:H324">
    <cfRule type="expression" priority="813" stopIfTrue="1">
      <formula>IF(B321="",1,0)</formula>
    </cfRule>
  </conditionalFormatting>
  <conditionalFormatting sqref="B321:H321 B323:H323">
    <cfRule type="expression" dxfId="750" priority="812">
      <formula>IF(B322="小・危",1,0)</formula>
    </cfRule>
  </conditionalFormatting>
  <conditionalFormatting sqref="B322:H322 B324:H324">
    <cfRule type="expression" dxfId="749" priority="811">
      <formula>IF(B322="小・危",1,0)</formula>
    </cfRule>
  </conditionalFormatting>
  <conditionalFormatting sqref="C321:H321">
    <cfRule type="expression" dxfId="748" priority="807">
      <formula>IF($F$2=1,1,0)</formula>
    </cfRule>
    <cfRule type="expression" dxfId="747" priority="808">
      <formula>IF($E$2=1,1,0)</formula>
    </cfRule>
    <cfRule type="expression" dxfId="746" priority="809">
      <formula>IF($D$2=1,1,0)</formula>
    </cfRule>
    <cfRule type="expression" dxfId="745" priority="810">
      <formula>IF($C$2=1,1,0)</formula>
    </cfRule>
  </conditionalFormatting>
  <conditionalFormatting sqref="B363:B366 C366">
    <cfRule type="expression" dxfId="744" priority="803">
      <formula>IF($F$2=1,1,0)</formula>
    </cfRule>
    <cfRule type="expression" dxfId="743" priority="804">
      <formula>IF($E$2=1,1,0)</formula>
    </cfRule>
    <cfRule type="expression" dxfId="742" priority="805">
      <formula>IF($D$2=1,1,0)</formula>
    </cfRule>
    <cfRule type="expression" dxfId="741" priority="806">
      <formula>IF($C$2=1,1,0)</formula>
    </cfRule>
  </conditionalFormatting>
  <conditionalFormatting sqref="C363:C366">
    <cfRule type="expression" dxfId="740" priority="799">
      <formula>IF($F$2=2,1,0)</formula>
    </cfRule>
    <cfRule type="expression" dxfId="739" priority="800">
      <formula>IF($E$2=2,1,0)</formula>
    </cfRule>
    <cfRule type="expression" dxfId="738" priority="801">
      <formula>IF($D$2=2,1,0)</formula>
    </cfRule>
    <cfRule type="expression" dxfId="737" priority="802">
      <formula>IF($C$2=2,1,0)</formula>
    </cfRule>
  </conditionalFormatting>
  <conditionalFormatting sqref="D363:D366">
    <cfRule type="expression" dxfId="736" priority="795">
      <formula>IF($F$2=3,1,0)</formula>
    </cfRule>
    <cfRule type="expression" dxfId="735" priority="796">
      <formula>IF($E$2=3,1,0)</formula>
    </cfRule>
    <cfRule type="expression" dxfId="734" priority="797">
      <formula>IF($D$2=3,1,0)</formula>
    </cfRule>
    <cfRule type="expression" dxfId="733" priority="798">
      <formula>IF($C$2=3,1,0)</formula>
    </cfRule>
  </conditionalFormatting>
  <conditionalFormatting sqref="E363:E366">
    <cfRule type="expression" dxfId="732" priority="791">
      <formula>IF($F$2=4,1,0)</formula>
    </cfRule>
    <cfRule type="expression" dxfId="731" priority="792">
      <formula>IF($E$2=4,1,0)</formula>
    </cfRule>
    <cfRule type="expression" dxfId="730" priority="793">
      <formula>IF($D$2=4,1,0)</formula>
    </cfRule>
    <cfRule type="expression" dxfId="729" priority="794">
      <formula>IF($C$2=4,1,0)</formula>
    </cfRule>
  </conditionalFormatting>
  <conditionalFormatting sqref="F363:F366">
    <cfRule type="expression" dxfId="728" priority="787">
      <formula>IF($F$2=5,1,0)</formula>
    </cfRule>
    <cfRule type="expression" dxfId="727" priority="788">
      <formula>IF($E$2=5,1,0)</formula>
    </cfRule>
    <cfRule type="expression" dxfId="726" priority="789">
      <formula>IF($D$2=5,1,0)</formula>
    </cfRule>
    <cfRule type="expression" dxfId="725" priority="790">
      <formula>IF($C$2=5,1,0)</formula>
    </cfRule>
  </conditionalFormatting>
  <conditionalFormatting sqref="G363:G366">
    <cfRule type="expression" dxfId="724" priority="783">
      <formula>IF($F$2=6,1,0)</formula>
    </cfRule>
    <cfRule type="expression" dxfId="723" priority="784">
      <formula>IF($E$2=6,1,0)</formula>
    </cfRule>
    <cfRule type="expression" dxfId="722" priority="785">
      <formula>IF($D$2=6,1,0)</formula>
    </cfRule>
    <cfRule type="expression" dxfId="721" priority="786">
      <formula>IF($C$2=6,1,0)</formula>
    </cfRule>
  </conditionalFormatting>
  <conditionalFormatting sqref="H363:H366">
    <cfRule type="expression" dxfId="720" priority="779">
      <formula>IF($F$2=7,1,0)</formula>
    </cfRule>
    <cfRule type="expression" dxfId="719" priority="780">
      <formula>IF($E$2=7,1,0)</formula>
    </cfRule>
    <cfRule type="expression" dxfId="718" priority="781">
      <formula>IF($D$2=7,1,0)</formula>
    </cfRule>
    <cfRule type="expression" dxfId="717" priority="782">
      <formula>IF($C$2=7,1,0)</formula>
    </cfRule>
  </conditionalFormatting>
  <conditionalFormatting sqref="B363:H363 B365:H365">
    <cfRule type="expression" priority="778" stopIfTrue="1">
      <formula>IF(B363="",1,0)</formula>
    </cfRule>
  </conditionalFormatting>
  <conditionalFormatting sqref="B364:H364 B366:H366">
    <cfRule type="expression" priority="777" stopIfTrue="1">
      <formula>IF(B363="",1,0)</formula>
    </cfRule>
  </conditionalFormatting>
  <conditionalFormatting sqref="B363:H363 B365:H365">
    <cfRule type="expression" dxfId="716" priority="776">
      <formula>IF(B364="小・危",1,0)</formula>
    </cfRule>
  </conditionalFormatting>
  <conditionalFormatting sqref="B364:H364 B366:H366">
    <cfRule type="expression" dxfId="715" priority="775">
      <formula>IF(B364="小・危",1,0)</formula>
    </cfRule>
  </conditionalFormatting>
  <conditionalFormatting sqref="C363:H363">
    <cfRule type="expression" dxfId="714" priority="771">
      <formula>IF($F$2=1,1,0)</formula>
    </cfRule>
    <cfRule type="expression" dxfId="713" priority="772">
      <formula>IF($E$2=1,1,0)</formula>
    </cfRule>
    <cfRule type="expression" dxfId="712" priority="773">
      <formula>IF($D$2=1,1,0)</formula>
    </cfRule>
    <cfRule type="expression" dxfId="711" priority="774">
      <formula>IF($C$2=1,1,0)</formula>
    </cfRule>
  </conditionalFormatting>
  <conditionalFormatting sqref="B405:B408">
    <cfRule type="expression" dxfId="710" priority="767">
      <formula>IF($F$2=1,1,0)</formula>
    </cfRule>
    <cfRule type="expression" dxfId="709" priority="768">
      <formula>IF($E$2=1,1,0)</formula>
    </cfRule>
    <cfRule type="expression" dxfId="708" priority="769">
      <formula>IF($D$2=1,1,0)</formula>
    </cfRule>
    <cfRule type="expression" dxfId="707" priority="770">
      <formula>IF($C$2=1,1,0)</formula>
    </cfRule>
  </conditionalFormatting>
  <conditionalFormatting sqref="C405:C408">
    <cfRule type="expression" dxfId="706" priority="763">
      <formula>IF($F$2=2,1,0)</formula>
    </cfRule>
    <cfRule type="expression" dxfId="705" priority="764">
      <formula>IF($E$2=2,1,0)</formula>
    </cfRule>
    <cfRule type="expression" dxfId="704" priority="765">
      <formula>IF($D$2=2,1,0)</formula>
    </cfRule>
    <cfRule type="expression" dxfId="703" priority="766">
      <formula>IF($C$2=2,1,0)</formula>
    </cfRule>
  </conditionalFormatting>
  <conditionalFormatting sqref="D405:D408">
    <cfRule type="expression" dxfId="702" priority="759">
      <formula>IF($F$2=3,1,0)</formula>
    </cfRule>
    <cfRule type="expression" dxfId="701" priority="760">
      <formula>IF($E$2=3,1,0)</formula>
    </cfRule>
    <cfRule type="expression" dxfId="700" priority="761">
      <formula>IF($D$2=3,1,0)</formula>
    </cfRule>
    <cfRule type="expression" dxfId="699" priority="762">
      <formula>IF($C$2=3,1,0)</formula>
    </cfRule>
  </conditionalFormatting>
  <conditionalFormatting sqref="E405:E408">
    <cfRule type="expression" dxfId="698" priority="755">
      <formula>IF($F$2=4,1,0)</formula>
    </cfRule>
    <cfRule type="expression" dxfId="697" priority="756">
      <formula>IF($E$2=4,1,0)</formula>
    </cfRule>
    <cfRule type="expression" dxfId="696" priority="757">
      <formula>IF($D$2=4,1,0)</formula>
    </cfRule>
    <cfRule type="expression" dxfId="695" priority="758">
      <formula>IF($C$2=4,1,0)</formula>
    </cfRule>
  </conditionalFormatting>
  <conditionalFormatting sqref="F405:F408">
    <cfRule type="expression" dxfId="694" priority="751">
      <formula>IF($F$2=5,1,0)</formula>
    </cfRule>
    <cfRule type="expression" dxfId="693" priority="752">
      <formula>IF($E$2=5,1,0)</formula>
    </cfRule>
    <cfRule type="expression" dxfId="692" priority="753">
      <formula>IF($D$2=5,1,0)</formula>
    </cfRule>
    <cfRule type="expression" dxfId="691" priority="754">
      <formula>IF($C$2=5,1,0)</formula>
    </cfRule>
  </conditionalFormatting>
  <conditionalFormatting sqref="G405:G408">
    <cfRule type="expression" dxfId="690" priority="747">
      <formula>IF($F$2=6,1,0)</formula>
    </cfRule>
    <cfRule type="expression" dxfId="689" priority="748">
      <formula>IF($E$2=6,1,0)</formula>
    </cfRule>
    <cfRule type="expression" dxfId="688" priority="749">
      <formula>IF($D$2=6,1,0)</formula>
    </cfRule>
    <cfRule type="expression" dxfId="687" priority="750">
      <formula>IF($C$2=6,1,0)</formula>
    </cfRule>
  </conditionalFormatting>
  <conditionalFormatting sqref="H405:H408">
    <cfRule type="expression" dxfId="686" priority="743">
      <formula>IF($F$2=7,1,0)</formula>
    </cfRule>
    <cfRule type="expression" dxfId="685" priority="744">
      <formula>IF($E$2=7,1,0)</formula>
    </cfRule>
    <cfRule type="expression" dxfId="684" priority="745">
      <formula>IF($D$2=7,1,0)</formula>
    </cfRule>
    <cfRule type="expression" dxfId="683" priority="746">
      <formula>IF($C$2=7,1,0)</formula>
    </cfRule>
  </conditionalFormatting>
  <conditionalFormatting sqref="B405:H405 B407:H407">
    <cfRule type="expression" priority="742" stopIfTrue="1">
      <formula>IF(B405="",1,0)</formula>
    </cfRule>
  </conditionalFormatting>
  <conditionalFormatting sqref="B406:H406 B408:H408">
    <cfRule type="expression" priority="741" stopIfTrue="1">
      <formula>IF(B405="",1,0)</formula>
    </cfRule>
  </conditionalFormatting>
  <conditionalFormatting sqref="B405:H405 B407:H407">
    <cfRule type="expression" dxfId="682" priority="740">
      <formula>IF(B406="小・危",1,0)</formula>
    </cfRule>
  </conditionalFormatting>
  <conditionalFormatting sqref="B406:H406 B408:H408">
    <cfRule type="expression" dxfId="681" priority="739">
      <formula>IF(B406="小・危",1,0)</formula>
    </cfRule>
  </conditionalFormatting>
  <conditionalFormatting sqref="C405:H405">
    <cfRule type="expression" dxfId="680" priority="735">
      <formula>IF($F$2=1,1,0)</formula>
    </cfRule>
    <cfRule type="expression" dxfId="679" priority="736">
      <formula>IF($E$2=1,1,0)</formula>
    </cfRule>
    <cfRule type="expression" dxfId="678" priority="737">
      <formula>IF($D$2=1,1,0)</formula>
    </cfRule>
    <cfRule type="expression" dxfId="677" priority="738">
      <formula>IF($C$2=1,1,0)</formula>
    </cfRule>
  </conditionalFormatting>
  <conditionalFormatting sqref="B447:B450">
    <cfRule type="expression" dxfId="676" priority="731">
      <formula>IF($F$2=1,1,0)</formula>
    </cfRule>
    <cfRule type="expression" dxfId="675" priority="732">
      <formula>IF($E$2=1,1,0)</formula>
    </cfRule>
    <cfRule type="expression" dxfId="674" priority="733">
      <formula>IF($D$2=1,1,0)</formula>
    </cfRule>
    <cfRule type="expression" dxfId="673" priority="734">
      <formula>IF($C$2=1,1,0)</formula>
    </cfRule>
  </conditionalFormatting>
  <conditionalFormatting sqref="C447:C450">
    <cfRule type="expression" dxfId="672" priority="727">
      <formula>IF($F$2=2,1,0)</formula>
    </cfRule>
    <cfRule type="expression" dxfId="671" priority="728">
      <formula>IF($E$2=2,1,0)</formula>
    </cfRule>
    <cfRule type="expression" dxfId="670" priority="729">
      <formula>IF($D$2=2,1,0)</formula>
    </cfRule>
    <cfRule type="expression" dxfId="669" priority="730">
      <formula>IF($C$2=2,1,0)</formula>
    </cfRule>
  </conditionalFormatting>
  <conditionalFormatting sqref="D447:D450">
    <cfRule type="expression" dxfId="668" priority="723">
      <formula>IF($F$2=3,1,0)</formula>
    </cfRule>
    <cfRule type="expression" dxfId="667" priority="724">
      <formula>IF($E$2=3,1,0)</formula>
    </cfRule>
    <cfRule type="expression" dxfId="666" priority="725">
      <formula>IF($D$2=3,1,0)</formula>
    </cfRule>
    <cfRule type="expression" dxfId="665" priority="726">
      <formula>IF($C$2=3,1,0)</formula>
    </cfRule>
  </conditionalFormatting>
  <conditionalFormatting sqref="E447:E450">
    <cfRule type="expression" dxfId="664" priority="719">
      <formula>IF($F$2=4,1,0)</formula>
    </cfRule>
    <cfRule type="expression" dxfId="663" priority="720">
      <formula>IF($E$2=4,1,0)</formula>
    </cfRule>
    <cfRule type="expression" dxfId="662" priority="721">
      <formula>IF($D$2=4,1,0)</formula>
    </cfRule>
    <cfRule type="expression" dxfId="661" priority="722">
      <formula>IF($C$2=4,1,0)</formula>
    </cfRule>
  </conditionalFormatting>
  <conditionalFormatting sqref="F447:F450">
    <cfRule type="expression" dxfId="660" priority="715">
      <formula>IF($F$2=5,1,0)</formula>
    </cfRule>
    <cfRule type="expression" dxfId="659" priority="716">
      <formula>IF($E$2=5,1,0)</formula>
    </cfRule>
    <cfRule type="expression" dxfId="658" priority="717">
      <formula>IF($D$2=5,1,0)</formula>
    </cfRule>
    <cfRule type="expression" dxfId="657" priority="718">
      <formula>IF($C$2=5,1,0)</formula>
    </cfRule>
  </conditionalFormatting>
  <conditionalFormatting sqref="G447:G450">
    <cfRule type="expression" dxfId="656" priority="711">
      <formula>IF($F$2=6,1,0)</formula>
    </cfRule>
    <cfRule type="expression" dxfId="655" priority="712">
      <formula>IF($E$2=6,1,0)</formula>
    </cfRule>
    <cfRule type="expression" dxfId="654" priority="713">
      <formula>IF($D$2=6,1,0)</formula>
    </cfRule>
    <cfRule type="expression" dxfId="653" priority="714">
      <formula>IF($C$2=6,1,0)</formula>
    </cfRule>
  </conditionalFormatting>
  <conditionalFormatting sqref="H447:H450">
    <cfRule type="expression" dxfId="652" priority="707">
      <formula>IF($F$2=7,1,0)</formula>
    </cfRule>
    <cfRule type="expression" dxfId="651" priority="708">
      <formula>IF($E$2=7,1,0)</formula>
    </cfRule>
    <cfRule type="expression" dxfId="650" priority="709">
      <formula>IF($D$2=7,1,0)</formula>
    </cfRule>
    <cfRule type="expression" dxfId="649" priority="710">
      <formula>IF($C$2=7,1,0)</formula>
    </cfRule>
  </conditionalFormatting>
  <conditionalFormatting sqref="B447:H447 B449:H449">
    <cfRule type="expression" priority="706" stopIfTrue="1">
      <formula>IF(B447="",1,0)</formula>
    </cfRule>
  </conditionalFormatting>
  <conditionalFormatting sqref="B448:H448 B450:H450">
    <cfRule type="expression" priority="705" stopIfTrue="1">
      <formula>IF(B447="",1,0)</formula>
    </cfRule>
  </conditionalFormatting>
  <conditionalFormatting sqref="B447:H447 B449:H449">
    <cfRule type="expression" dxfId="648" priority="704">
      <formula>IF(B448="小・危",1,0)</formula>
    </cfRule>
  </conditionalFormatting>
  <conditionalFormatting sqref="B448:H448 B450:H450">
    <cfRule type="expression" dxfId="647" priority="703">
      <formula>IF(B448="小・危",1,0)</formula>
    </cfRule>
  </conditionalFormatting>
  <conditionalFormatting sqref="C447:H447">
    <cfRule type="expression" dxfId="646" priority="699">
      <formula>IF($F$2=1,1,0)</formula>
    </cfRule>
    <cfRule type="expression" dxfId="645" priority="700">
      <formula>IF($E$2=1,1,0)</formula>
    </cfRule>
    <cfRule type="expression" dxfId="644" priority="701">
      <formula>IF($D$2=1,1,0)</formula>
    </cfRule>
    <cfRule type="expression" dxfId="643" priority="702">
      <formula>IF($C$2=1,1,0)</formula>
    </cfRule>
  </conditionalFormatting>
  <conditionalFormatting sqref="C71">
    <cfRule type="expression" dxfId="642" priority="695">
      <formula>IF($F$2=2,1,0)</formula>
    </cfRule>
    <cfRule type="expression" dxfId="641" priority="696">
      <formula>IF($E$2=2,1,0)</formula>
    </cfRule>
    <cfRule type="expression" dxfId="640" priority="697">
      <formula>IF($D$2=2,1,0)</formula>
    </cfRule>
    <cfRule type="expression" dxfId="639" priority="698">
      <formula>IF($C$2=2,1,0)</formula>
    </cfRule>
  </conditionalFormatting>
  <conditionalFormatting sqref="C71">
    <cfRule type="expression" priority="694" stopIfTrue="1">
      <formula>IF(C71="",1,0)</formula>
    </cfRule>
  </conditionalFormatting>
  <conditionalFormatting sqref="C71">
    <cfRule type="expression" dxfId="638" priority="693">
      <formula>IF(C72="小・危",1,0)</formula>
    </cfRule>
  </conditionalFormatting>
  <conditionalFormatting sqref="C113">
    <cfRule type="expression" dxfId="637" priority="689">
      <formula>IF($F$2=2,1,0)</formula>
    </cfRule>
    <cfRule type="expression" dxfId="636" priority="690">
      <formula>IF($E$2=2,1,0)</formula>
    </cfRule>
    <cfRule type="expression" dxfId="635" priority="691">
      <formula>IF($D$2=2,1,0)</formula>
    </cfRule>
    <cfRule type="expression" dxfId="634" priority="692">
      <formula>IF($C$2=2,1,0)</formula>
    </cfRule>
  </conditionalFormatting>
  <conditionalFormatting sqref="C113">
    <cfRule type="expression" priority="688" stopIfTrue="1">
      <formula>IF(C113="",1,0)</formula>
    </cfRule>
  </conditionalFormatting>
  <conditionalFormatting sqref="C113">
    <cfRule type="expression" dxfId="633" priority="687">
      <formula>IF(C114="小・危",1,0)</formula>
    </cfRule>
  </conditionalFormatting>
  <conditionalFormatting sqref="B153:B156">
    <cfRule type="expression" dxfId="632" priority="683">
      <formula>IF($F$2=1,1,0)</formula>
    </cfRule>
    <cfRule type="expression" dxfId="631" priority="684">
      <formula>IF($E$2=1,1,0)</formula>
    </cfRule>
    <cfRule type="expression" dxfId="630" priority="685">
      <formula>IF($D$2=1,1,0)</formula>
    </cfRule>
    <cfRule type="expression" dxfId="629" priority="686">
      <formula>IF($C$2=1,1,0)</formula>
    </cfRule>
  </conditionalFormatting>
  <conditionalFormatting sqref="C153:C156">
    <cfRule type="expression" dxfId="628" priority="679">
      <formula>IF($F$2=2,1,0)</formula>
    </cfRule>
    <cfRule type="expression" dxfId="627" priority="680">
      <formula>IF($E$2=2,1,0)</formula>
    </cfRule>
    <cfRule type="expression" dxfId="626" priority="681">
      <formula>IF($D$2=2,1,0)</formula>
    </cfRule>
    <cfRule type="expression" dxfId="625" priority="682">
      <formula>IF($C$2=2,1,0)</formula>
    </cfRule>
  </conditionalFormatting>
  <conditionalFormatting sqref="D153:D156">
    <cfRule type="expression" dxfId="624" priority="675">
      <formula>IF($F$2=3,1,0)</formula>
    </cfRule>
    <cfRule type="expression" dxfId="623" priority="676">
      <formula>IF($E$2=3,1,0)</formula>
    </cfRule>
    <cfRule type="expression" dxfId="622" priority="677">
      <formula>IF($D$2=3,1,0)</formula>
    </cfRule>
    <cfRule type="expression" dxfId="621" priority="678">
      <formula>IF($C$2=3,1,0)</formula>
    </cfRule>
  </conditionalFormatting>
  <conditionalFormatting sqref="E153:E156">
    <cfRule type="expression" dxfId="620" priority="671">
      <formula>IF($F$2=4,1,0)</formula>
    </cfRule>
    <cfRule type="expression" dxfId="619" priority="672">
      <formula>IF($E$2=4,1,0)</formula>
    </cfRule>
    <cfRule type="expression" dxfId="618" priority="673">
      <formula>IF($D$2=4,1,0)</formula>
    </cfRule>
    <cfRule type="expression" dxfId="617" priority="674">
      <formula>IF($C$2=4,1,0)</formula>
    </cfRule>
  </conditionalFormatting>
  <conditionalFormatting sqref="F153:F156">
    <cfRule type="expression" dxfId="616" priority="667">
      <formula>IF($F$2=5,1,0)</formula>
    </cfRule>
    <cfRule type="expression" dxfId="615" priority="668">
      <formula>IF($E$2=5,1,0)</formula>
    </cfRule>
    <cfRule type="expression" dxfId="614" priority="669">
      <formula>IF($D$2=5,1,0)</formula>
    </cfRule>
    <cfRule type="expression" dxfId="613" priority="670">
      <formula>IF($C$2=5,1,0)</formula>
    </cfRule>
  </conditionalFormatting>
  <conditionalFormatting sqref="G153:G156">
    <cfRule type="expression" dxfId="612" priority="663">
      <formula>IF($F$2=6,1,0)</formula>
    </cfRule>
    <cfRule type="expression" dxfId="611" priority="664">
      <formula>IF($E$2=6,1,0)</formula>
    </cfRule>
    <cfRule type="expression" dxfId="610" priority="665">
      <formula>IF($D$2=6,1,0)</formula>
    </cfRule>
    <cfRule type="expression" dxfId="609" priority="666">
      <formula>IF($C$2=6,1,0)</formula>
    </cfRule>
  </conditionalFormatting>
  <conditionalFormatting sqref="H153:H156">
    <cfRule type="expression" dxfId="608" priority="659">
      <formula>IF($F$2=7,1,0)</formula>
    </cfRule>
    <cfRule type="expression" dxfId="607" priority="660">
      <formula>IF($E$2=7,1,0)</formula>
    </cfRule>
    <cfRule type="expression" dxfId="606" priority="661">
      <formula>IF($D$2=7,1,0)</formula>
    </cfRule>
    <cfRule type="expression" dxfId="605" priority="662">
      <formula>IF($C$2=7,1,0)</formula>
    </cfRule>
  </conditionalFormatting>
  <conditionalFormatting sqref="B153:H153 B155:H155">
    <cfRule type="expression" priority="658" stopIfTrue="1">
      <formula>IF(B153="",1,0)</formula>
    </cfRule>
  </conditionalFormatting>
  <conditionalFormatting sqref="B154:H154 B156:H156">
    <cfRule type="expression" priority="657" stopIfTrue="1">
      <formula>IF(B153="",1,0)</formula>
    </cfRule>
  </conditionalFormatting>
  <conditionalFormatting sqref="B153:H153 B155:H155">
    <cfRule type="expression" dxfId="604" priority="656">
      <formula>IF(B154="小・危",1,0)</formula>
    </cfRule>
  </conditionalFormatting>
  <conditionalFormatting sqref="B154:H154 B156:H156">
    <cfRule type="expression" dxfId="603" priority="655">
      <formula>IF(B154="小・危",1,0)</formula>
    </cfRule>
  </conditionalFormatting>
  <conditionalFormatting sqref="B153:B156">
    <cfRule type="expression" dxfId="602" priority="651">
      <formula>IF($F$2=1,1,0)</formula>
    </cfRule>
    <cfRule type="expression" dxfId="601" priority="652">
      <formula>IF($E$2=1,1,0)</formula>
    </cfRule>
    <cfRule type="expression" dxfId="600" priority="653">
      <formula>IF($D$2=1,1,0)</formula>
    </cfRule>
    <cfRule type="expression" dxfId="599" priority="654">
      <formula>IF($C$2=1,1,0)</formula>
    </cfRule>
  </conditionalFormatting>
  <conditionalFormatting sqref="C153:C156">
    <cfRule type="expression" dxfId="598" priority="647">
      <formula>IF($F$2=2,1,0)</formula>
    </cfRule>
    <cfRule type="expression" dxfId="597" priority="648">
      <formula>IF($E$2=2,1,0)</formula>
    </cfRule>
    <cfRule type="expression" dxfId="596" priority="649">
      <formula>IF($D$2=2,1,0)</formula>
    </cfRule>
    <cfRule type="expression" dxfId="595" priority="650">
      <formula>IF($C$2=2,1,0)</formula>
    </cfRule>
  </conditionalFormatting>
  <conditionalFormatting sqref="D153:D156">
    <cfRule type="expression" dxfId="594" priority="643">
      <formula>IF($F$2=3,1,0)</formula>
    </cfRule>
    <cfRule type="expression" dxfId="593" priority="644">
      <formula>IF($E$2=3,1,0)</formula>
    </cfRule>
    <cfRule type="expression" dxfId="592" priority="645">
      <formula>IF($D$2=3,1,0)</formula>
    </cfRule>
    <cfRule type="expression" dxfId="591" priority="646">
      <formula>IF($C$2=3,1,0)</formula>
    </cfRule>
  </conditionalFormatting>
  <conditionalFormatting sqref="E153:E156">
    <cfRule type="expression" dxfId="590" priority="639">
      <formula>IF($F$2=4,1,0)</formula>
    </cfRule>
    <cfRule type="expression" dxfId="589" priority="640">
      <formula>IF($E$2=4,1,0)</formula>
    </cfRule>
    <cfRule type="expression" dxfId="588" priority="641">
      <formula>IF($D$2=4,1,0)</formula>
    </cfRule>
    <cfRule type="expression" dxfId="587" priority="642">
      <formula>IF($C$2=4,1,0)</formula>
    </cfRule>
  </conditionalFormatting>
  <conditionalFormatting sqref="F153:F156">
    <cfRule type="expression" dxfId="586" priority="635">
      <formula>IF($F$2=5,1,0)</formula>
    </cfRule>
    <cfRule type="expression" dxfId="585" priority="636">
      <formula>IF($E$2=5,1,0)</formula>
    </cfRule>
    <cfRule type="expression" dxfId="584" priority="637">
      <formula>IF($D$2=5,1,0)</formula>
    </cfRule>
    <cfRule type="expression" dxfId="583" priority="638">
      <formula>IF($C$2=5,1,0)</formula>
    </cfRule>
  </conditionalFormatting>
  <conditionalFormatting sqref="G153:G156">
    <cfRule type="expression" dxfId="582" priority="631">
      <formula>IF($F$2=6,1,0)</formula>
    </cfRule>
    <cfRule type="expression" dxfId="581" priority="632">
      <formula>IF($E$2=6,1,0)</formula>
    </cfRule>
    <cfRule type="expression" dxfId="580" priority="633">
      <formula>IF($D$2=6,1,0)</formula>
    </cfRule>
    <cfRule type="expression" dxfId="579" priority="634">
      <formula>IF($C$2=6,1,0)</formula>
    </cfRule>
  </conditionalFormatting>
  <conditionalFormatting sqref="H153:H156">
    <cfRule type="expression" dxfId="578" priority="627">
      <formula>IF($F$2=7,1,0)</formula>
    </cfRule>
    <cfRule type="expression" dxfId="577" priority="628">
      <formula>IF($E$2=7,1,0)</formula>
    </cfRule>
    <cfRule type="expression" dxfId="576" priority="629">
      <formula>IF($D$2=7,1,0)</formula>
    </cfRule>
    <cfRule type="expression" dxfId="575" priority="630">
      <formula>IF($C$2=7,1,0)</formula>
    </cfRule>
  </conditionalFormatting>
  <conditionalFormatting sqref="B153:H153 B155:H155">
    <cfRule type="expression" priority="626" stopIfTrue="1">
      <formula>IF(B153="",1,0)</formula>
    </cfRule>
  </conditionalFormatting>
  <conditionalFormatting sqref="B154:H154 B156:H156">
    <cfRule type="expression" priority="625" stopIfTrue="1">
      <formula>IF(B153="",1,0)</formula>
    </cfRule>
  </conditionalFormatting>
  <conditionalFormatting sqref="B153:H153 B155:H155">
    <cfRule type="expression" dxfId="574" priority="624">
      <formula>IF(B154="小・危",1,0)</formula>
    </cfRule>
  </conditionalFormatting>
  <conditionalFormatting sqref="B154:H154 B156:H156">
    <cfRule type="expression" dxfId="573" priority="623">
      <formula>IF(B154="小・危",1,0)</formula>
    </cfRule>
  </conditionalFormatting>
  <conditionalFormatting sqref="C153:H153">
    <cfRule type="expression" dxfId="572" priority="619">
      <formula>IF($F$2=1,1,0)</formula>
    </cfRule>
    <cfRule type="expression" dxfId="571" priority="620">
      <formula>IF($E$2=1,1,0)</formula>
    </cfRule>
    <cfRule type="expression" dxfId="570" priority="621">
      <formula>IF($D$2=1,1,0)</formula>
    </cfRule>
    <cfRule type="expression" dxfId="569" priority="622">
      <formula>IF($C$2=1,1,0)</formula>
    </cfRule>
  </conditionalFormatting>
  <conditionalFormatting sqref="C155">
    <cfRule type="expression" dxfId="568" priority="615">
      <formula>IF($F$2=2,1,0)</formula>
    </cfRule>
    <cfRule type="expression" dxfId="567" priority="616">
      <formula>IF($E$2=2,1,0)</formula>
    </cfRule>
    <cfRule type="expression" dxfId="566" priority="617">
      <formula>IF($D$2=2,1,0)</formula>
    </cfRule>
    <cfRule type="expression" dxfId="565" priority="618">
      <formula>IF($C$2=2,1,0)</formula>
    </cfRule>
  </conditionalFormatting>
  <conditionalFormatting sqref="C155">
    <cfRule type="expression" priority="614" stopIfTrue="1">
      <formula>IF(C155="",1,0)</formula>
    </cfRule>
  </conditionalFormatting>
  <conditionalFormatting sqref="C155">
    <cfRule type="expression" dxfId="564" priority="613">
      <formula>IF(C156="小・危",1,0)</formula>
    </cfRule>
  </conditionalFormatting>
  <conditionalFormatting sqref="B195:B198">
    <cfRule type="expression" dxfId="563" priority="609">
      <formula>IF($F$2=1,1,0)</formula>
    </cfRule>
    <cfRule type="expression" dxfId="562" priority="610">
      <formula>IF($E$2=1,1,0)</formula>
    </cfRule>
    <cfRule type="expression" dxfId="561" priority="611">
      <formula>IF($D$2=1,1,0)</formula>
    </cfRule>
    <cfRule type="expression" dxfId="560" priority="612">
      <formula>IF($C$2=1,1,0)</formula>
    </cfRule>
  </conditionalFormatting>
  <conditionalFormatting sqref="C195:C198">
    <cfRule type="expression" dxfId="559" priority="605">
      <formula>IF($F$2=2,1,0)</formula>
    </cfRule>
    <cfRule type="expression" dxfId="558" priority="606">
      <formula>IF($E$2=2,1,0)</formula>
    </cfRule>
    <cfRule type="expression" dxfId="557" priority="607">
      <formula>IF($D$2=2,1,0)</formula>
    </cfRule>
    <cfRule type="expression" dxfId="556" priority="608">
      <formula>IF($C$2=2,1,0)</formula>
    </cfRule>
  </conditionalFormatting>
  <conditionalFormatting sqref="D195:D198">
    <cfRule type="expression" dxfId="555" priority="601">
      <formula>IF($F$2=3,1,0)</formula>
    </cfRule>
    <cfRule type="expression" dxfId="554" priority="602">
      <formula>IF($E$2=3,1,0)</formula>
    </cfRule>
    <cfRule type="expression" dxfId="553" priority="603">
      <formula>IF($D$2=3,1,0)</formula>
    </cfRule>
    <cfRule type="expression" dxfId="552" priority="604">
      <formula>IF($C$2=3,1,0)</formula>
    </cfRule>
  </conditionalFormatting>
  <conditionalFormatting sqref="E195:E198">
    <cfRule type="expression" dxfId="551" priority="597">
      <formula>IF($F$2=4,1,0)</formula>
    </cfRule>
    <cfRule type="expression" dxfId="550" priority="598">
      <formula>IF($E$2=4,1,0)</formula>
    </cfRule>
    <cfRule type="expression" dxfId="549" priority="599">
      <formula>IF($D$2=4,1,0)</formula>
    </cfRule>
    <cfRule type="expression" dxfId="548" priority="600">
      <formula>IF($C$2=4,1,0)</formula>
    </cfRule>
  </conditionalFormatting>
  <conditionalFormatting sqref="F195:F198">
    <cfRule type="expression" dxfId="547" priority="593">
      <formula>IF($F$2=5,1,0)</formula>
    </cfRule>
    <cfRule type="expression" dxfId="546" priority="594">
      <formula>IF($E$2=5,1,0)</formula>
    </cfRule>
    <cfRule type="expression" dxfId="545" priority="595">
      <formula>IF($D$2=5,1,0)</formula>
    </cfRule>
    <cfRule type="expression" dxfId="544" priority="596">
      <formula>IF($C$2=5,1,0)</formula>
    </cfRule>
  </conditionalFormatting>
  <conditionalFormatting sqref="G195:G198">
    <cfRule type="expression" dxfId="543" priority="589">
      <formula>IF($F$2=6,1,0)</formula>
    </cfRule>
    <cfRule type="expression" dxfId="542" priority="590">
      <formula>IF($E$2=6,1,0)</formula>
    </cfRule>
    <cfRule type="expression" dxfId="541" priority="591">
      <formula>IF($D$2=6,1,0)</formula>
    </cfRule>
    <cfRule type="expression" dxfId="540" priority="592">
      <formula>IF($C$2=6,1,0)</formula>
    </cfRule>
  </conditionalFormatting>
  <conditionalFormatting sqref="H195:H198">
    <cfRule type="expression" dxfId="539" priority="585">
      <formula>IF($F$2=7,1,0)</formula>
    </cfRule>
    <cfRule type="expression" dxfId="538" priority="586">
      <formula>IF($E$2=7,1,0)</formula>
    </cfRule>
    <cfRule type="expression" dxfId="537" priority="587">
      <formula>IF($D$2=7,1,0)</formula>
    </cfRule>
    <cfRule type="expression" dxfId="536" priority="588">
      <formula>IF($C$2=7,1,0)</formula>
    </cfRule>
  </conditionalFormatting>
  <conditionalFormatting sqref="B195:H195 B197:H197">
    <cfRule type="expression" priority="584" stopIfTrue="1">
      <formula>IF(B195="",1,0)</formula>
    </cfRule>
  </conditionalFormatting>
  <conditionalFormatting sqref="B196:H196 B198:H198">
    <cfRule type="expression" priority="583" stopIfTrue="1">
      <formula>IF(B195="",1,0)</formula>
    </cfRule>
  </conditionalFormatting>
  <conditionalFormatting sqref="B195:H195 B197:H197">
    <cfRule type="expression" dxfId="535" priority="582">
      <formula>IF(B196="小・危",1,0)</formula>
    </cfRule>
  </conditionalFormatting>
  <conditionalFormatting sqref="B196:H196 B198:H198">
    <cfRule type="expression" dxfId="534" priority="581">
      <formula>IF(B196="小・危",1,0)</formula>
    </cfRule>
  </conditionalFormatting>
  <conditionalFormatting sqref="B195:B198">
    <cfRule type="expression" dxfId="533" priority="577">
      <formula>IF($F$2=1,1,0)</formula>
    </cfRule>
    <cfRule type="expression" dxfId="532" priority="578">
      <formula>IF($E$2=1,1,0)</formula>
    </cfRule>
    <cfRule type="expression" dxfId="531" priority="579">
      <formula>IF($D$2=1,1,0)</formula>
    </cfRule>
    <cfRule type="expression" dxfId="530" priority="580">
      <formula>IF($C$2=1,1,0)</formula>
    </cfRule>
  </conditionalFormatting>
  <conditionalFormatting sqref="C195:C198">
    <cfRule type="expression" dxfId="529" priority="573">
      <formula>IF($F$2=2,1,0)</formula>
    </cfRule>
    <cfRule type="expression" dxfId="528" priority="574">
      <formula>IF($E$2=2,1,0)</formula>
    </cfRule>
    <cfRule type="expression" dxfId="527" priority="575">
      <formula>IF($D$2=2,1,0)</formula>
    </cfRule>
    <cfRule type="expression" dxfId="526" priority="576">
      <formula>IF($C$2=2,1,0)</formula>
    </cfRule>
  </conditionalFormatting>
  <conditionalFormatting sqref="D195:D198">
    <cfRule type="expression" dxfId="525" priority="569">
      <formula>IF($F$2=3,1,0)</formula>
    </cfRule>
    <cfRule type="expression" dxfId="524" priority="570">
      <formula>IF($E$2=3,1,0)</formula>
    </cfRule>
    <cfRule type="expression" dxfId="523" priority="571">
      <formula>IF($D$2=3,1,0)</formula>
    </cfRule>
    <cfRule type="expression" dxfId="522" priority="572">
      <formula>IF($C$2=3,1,0)</formula>
    </cfRule>
  </conditionalFormatting>
  <conditionalFormatting sqref="E195:E198">
    <cfRule type="expression" dxfId="521" priority="565">
      <formula>IF($F$2=4,1,0)</formula>
    </cfRule>
    <cfRule type="expression" dxfId="520" priority="566">
      <formula>IF($E$2=4,1,0)</formula>
    </cfRule>
    <cfRule type="expression" dxfId="519" priority="567">
      <formula>IF($D$2=4,1,0)</formula>
    </cfRule>
    <cfRule type="expression" dxfId="518" priority="568">
      <formula>IF($C$2=4,1,0)</formula>
    </cfRule>
  </conditionalFormatting>
  <conditionalFormatting sqref="F195:F198">
    <cfRule type="expression" dxfId="517" priority="561">
      <formula>IF($F$2=5,1,0)</formula>
    </cfRule>
    <cfRule type="expression" dxfId="516" priority="562">
      <formula>IF($E$2=5,1,0)</formula>
    </cfRule>
    <cfRule type="expression" dxfId="515" priority="563">
      <formula>IF($D$2=5,1,0)</formula>
    </cfRule>
    <cfRule type="expression" dxfId="514" priority="564">
      <formula>IF($C$2=5,1,0)</formula>
    </cfRule>
  </conditionalFormatting>
  <conditionalFormatting sqref="G195:G198">
    <cfRule type="expression" dxfId="513" priority="557">
      <formula>IF($F$2=6,1,0)</formula>
    </cfRule>
    <cfRule type="expression" dxfId="512" priority="558">
      <formula>IF($E$2=6,1,0)</formula>
    </cfRule>
    <cfRule type="expression" dxfId="511" priority="559">
      <formula>IF($D$2=6,1,0)</formula>
    </cfRule>
    <cfRule type="expression" dxfId="510" priority="560">
      <formula>IF($C$2=6,1,0)</formula>
    </cfRule>
  </conditionalFormatting>
  <conditionalFormatting sqref="H195:H198">
    <cfRule type="expression" dxfId="509" priority="553">
      <formula>IF($F$2=7,1,0)</formula>
    </cfRule>
    <cfRule type="expression" dxfId="508" priority="554">
      <formula>IF($E$2=7,1,0)</formula>
    </cfRule>
    <cfRule type="expression" dxfId="507" priority="555">
      <formula>IF($D$2=7,1,0)</formula>
    </cfRule>
    <cfRule type="expression" dxfId="506" priority="556">
      <formula>IF($C$2=7,1,0)</formula>
    </cfRule>
  </conditionalFormatting>
  <conditionalFormatting sqref="B195:H195 B197:H197">
    <cfRule type="expression" priority="552" stopIfTrue="1">
      <formula>IF(B195="",1,0)</formula>
    </cfRule>
  </conditionalFormatting>
  <conditionalFormatting sqref="B196:H196 B198:H198">
    <cfRule type="expression" priority="551" stopIfTrue="1">
      <formula>IF(B195="",1,0)</formula>
    </cfRule>
  </conditionalFormatting>
  <conditionalFormatting sqref="B195:H195 B197:H197">
    <cfRule type="expression" dxfId="505" priority="550">
      <formula>IF(B196="小・危",1,0)</formula>
    </cfRule>
  </conditionalFormatting>
  <conditionalFormatting sqref="B196:H196 B198:H198">
    <cfRule type="expression" dxfId="504" priority="549">
      <formula>IF(B196="小・危",1,0)</formula>
    </cfRule>
  </conditionalFormatting>
  <conditionalFormatting sqref="C195:H195">
    <cfRule type="expression" dxfId="503" priority="545">
      <formula>IF($F$2=1,1,0)</formula>
    </cfRule>
    <cfRule type="expression" dxfId="502" priority="546">
      <formula>IF($E$2=1,1,0)</formula>
    </cfRule>
    <cfRule type="expression" dxfId="501" priority="547">
      <formula>IF($D$2=1,1,0)</formula>
    </cfRule>
    <cfRule type="expression" dxfId="500" priority="548">
      <formula>IF($C$2=1,1,0)</formula>
    </cfRule>
  </conditionalFormatting>
  <conditionalFormatting sqref="C197">
    <cfRule type="expression" dxfId="499" priority="541">
      <formula>IF($F$2=2,1,0)</formula>
    </cfRule>
    <cfRule type="expression" dxfId="498" priority="542">
      <formula>IF($E$2=2,1,0)</formula>
    </cfRule>
    <cfRule type="expression" dxfId="497" priority="543">
      <formula>IF($D$2=2,1,0)</formula>
    </cfRule>
    <cfRule type="expression" dxfId="496" priority="544">
      <formula>IF($C$2=2,1,0)</formula>
    </cfRule>
  </conditionalFormatting>
  <conditionalFormatting sqref="C197">
    <cfRule type="expression" priority="540" stopIfTrue="1">
      <formula>IF(C197="",1,0)</formula>
    </cfRule>
  </conditionalFormatting>
  <conditionalFormatting sqref="C197">
    <cfRule type="expression" dxfId="495" priority="539">
      <formula>IF(C198="小・危",1,0)</formula>
    </cfRule>
  </conditionalFormatting>
  <conditionalFormatting sqref="B237:B240">
    <cfRule type="expression" dxfId="494" priority="535">
      <formula>IF($F$2=1,1,0)</formula>
    </cfRule>
    <cfRule type="expression" dxfId="493" priority="536">
      <formula>IF($E$2=1,1,0)</formula>
    </cfRule>
    <cfRule type="expression" dxfId="492" priority="537">
      <formula>IF($D$2=1,1,0)</formula>
    </cfRule>
    <cfRule type="expression" dxfId="491" priority="538">
      <formula>IF($C$2=1,1,0)</formula>
    </cfRule>
  </conditionalFormatting>
  <conditionalFormatting sqref="C237:C240">
    <cfRule type="expression" dxfId="490" priority="531">
      <formula>IF($F$2=2,1,0)</formula>
    </cfRule>
    <cfRule type="expression" dxfId="489" priority="532">
      <formula>IF($E$2=2,1,0)</formula>
    </cfRule>
    <cfRule type="expression" dxfId="488" priority="533">
      <formula>IF($D$2=2,1,0)</formula>
    </cfRule>
    <cfRule type="expression" dxfId="487" priority="534">
      <formula>IF($C$2=2,1,0)</formula>
    </cfRule>
  </conditionalFormatting>
  <conditionalFormatting sqref="D237:D240">
    <cfRule type="expression" dxfId="486" priority="527">
      <formula>IF($F$2=3,1,0)</formula>
    </cfRule>
    <cfRule type="expression" dxfId="485" priority="528">
      <formula>IF($E$2=3,1,0)</formula>
    </cfRule>
    <cfRule type="expression" dxfId="484" priority="529">
      <formula>IF($D$2=3,1,0)</formula>
    </cfRule>
    <cfRule type="expression" dxfId="483" priority="530">
      <formula>IF($C$2=3,1,0)</formula>
    </cfRule>
  </conditionalFormatting>
  <conditionalFormatting sqref="E237:E240">
    <cfRule type="expression" dxfId="482" priority="523">
      <formula>IF($F$2=4,1,0)</formula>
    </cfRule>
    <cfRule type="expression" dxfId="481" priority="524">
      <formula>IF($E$2=4,1,0)</formula>
    </cfRule>
    <cfRule type="expression" dxfId="480" priority="525">
      <formula>IF($D$2=4,1,0)</formula>
    </cfRule>
    <cfRule type="expression" dxfId="479" priority="526">
      <formula>IF($C$2=4,1,0)</formula>
    </cfRule>
  </conditionalFormatting>
  <conditionalFormatting sqref="F237:F240">
    <cfRule type="expression" dxfId="478" priority="519">
      <formula>IF($F$2=5,1,0)</formula>
    </cfRule>
    <cfRule type="expression" dxfId="477" priority="520">
      <formula>IF($E$2=5,1,0)</formula>
    </cfRule>
    <cfRule type="expression" dxfId="476" priority="521">
      <formula>IF($D$2=5,1,0)</formula>
    </cfRule>
    <cfRule type="expression" dxfId="475" priority="522">
      <formula>IF($C$2=5,1,0)</formula>
    </cfRule>
  </conditionalFormatting>
  <conditionalFormatting sqref="G237:G240">
    <cfRule type="expression" dxfId="474" priority="515">
      <formula>IF($F$2=6,1,0)</formula>
    </cfRule>
    <cfRule type="expression" dxfId="473" priority="516">
      <formula>IF($E$2=6,1,0)</formula>
    </cfRule>
    <cfRule type="expression" dxfId="472" priority="517">
      <formula>IF($D$2=6,1,0)</formula>
    </cfRule>
    <cfRule type="expression" dxfId="471" priority="518">
      <formula>IF($C$2=6,1,0)</formula>
    </cfRule>
  </conditionalFormatting>
  <conditionalFormatting sqref="H237:H240">
    <cfRule type="expression" dxfId="470" priority="511">
      <formula>IF($F$2=7,1,0)</formula>
    </cfRule>
    <cfRule type="expression" dxfId="469" priority="512">
      <formula>IF($E$2=7,1,0)</formula>
    </cfRule>
    <cfRule type="expression" dxfId="468" priority="513">
      <formula>IF($D$2=7,1,0)</formula>
    </cfRule>
    <cfRule type="expression" dxfId="467" priority="514">
      <formula>IF($C$2=7,1,0)</formula>
    </cfRule>
  </conditionalFormatting>
  <conditionalFormatting sqref="B237:H237 B239:H239">
    <cfRule type="expression" priority="510" stopIfTrue="1">
      <formula>IF(B237="",1,0)</formula>
    </cfRule>
  </conditionalFormatting>
  <conditionalFormatting sqref="B238:H238 B240:H240">
    <cfRule type="expression" priority="509" stopIfTrue="1">
      <formula>IF(B237="",1,0)</formula>
    </cfRule>
  </conditionalFormatting>
  <conditionalFormatting sqref="B237:H237 B239:H239">
    <cfRule type="expression" dxfId="466" priority="508">
      <formula>IF(B238="小・危",1,0)</formula>
    </cfRule>
  </conditionalFormatting>
  <conditionalFormatting sqref="B238:H238 B240:H240">
    <cfRule type="expression" dxfId="465" priority="507">
      <formula>IF(B238="小・危",1,0)</formula>
    </cfRule>
  </conditionalFormatting>
  <conditionalFormatting sqref="B237:B240">
    <cfRule type="expression" dxfId="464" priority="503">
      <formula>IF($F$2=1,1,0)</formula>
    </cfRule>
    <cfRule type="expression" dxfId="463" priority="504">
      <formula>IF($E$2=1,1,0)</formula>
    </cfRule>
    <cfRule type="expression" dxfId="462" priority="505">
      <formula>IF($D$2=1,1,0)</formula>
    </cfRule>
    <cfRule type="expression" dxfId="461" priority="506">
      <formula>IF($C$2=1,1,0)</formula>
    </cfRule>
  </conditionalFormatting>
  <conditionalFormatting sqref="C237:C240">
    <cfRule type="expression" dxfId="460" priority="499">
      <formula>IF($F$2=2,1,0)</formula>
    </cfRule>
    <cfRule type="expression" dxfId="459" priority="500">
      <formula>IF($E$2=2,1,0)</formula>
    </cfRule>
    <cfRule type="expression" dxfId="458" priority="501">
      <formula>IF($D$2=2,1,0)</formula>
    </cfRule>
    <cfRule type="expression" dxfId="457" priority="502">
      <formula>IF($C$2=2,1,0)</formula>
    </cfRule>
  </conditionalFormatting>
  <conditionalFormatting sqref="D237:D240">
    <cfRule type="expression" dxfId="456" priority="495">
      <formula>IF($F$2=3,1,0)</formula>
    </cfRule>
    <cfRule type="expression" dxfId="455" priority="496">
      <formula>IF($E$2=3,1,0)</formula>
    </cfRule>
    <cfRule type="expression" dxfId="454" priority="497">
      <formula>IF($D$2=3,1,0)</formula>
    </cfRule>
    <cfRule type="expression" dxfId="453" priority="498">
      <formula>IF($C$2=3,1,0)</formula>
    </cfRule>
  </conditionalFormatting>
  <conditionalFormatting sqref="E237:E240">
    <cfRule type="expression" dxfId="452" priority="491">
      <formula>IF($F$2=4,1,0)</formula>
    </cfRule>
    <cfRule type="expression" dxfId="451" priority="492">
      <formula>IF($E$2=4,1,0)</formula>
    </cfRule>
    <cfRule type="expression" dxfId="450" priority="493">
      <formula>IF($D$2=4,1,0)</formula>
    </cfRule>
    <cfRule type="expression" dxfId="449" priority="494">
      <formula>IF($C$2=4,1,0)</formula>
    </cfRule>
  </conditionalFormatting>
  <conditionalFormatting sqref="F237:F240">
    <cfRule type="expression" dxfId="448" priority="487">
      <formula>IF($F$2=5,1,0)</formula>
    </cfRule>
    <cfRule type="expression" dxfId="447" priority="488">
      <formula>IF($E$2=5,1,0)</formula>
    </cfRule>
    <cfRule type="expression" dxfId="446" priority="489">
      <formula>IF($D$2=5,1,0)</formula>
    </cfRule>
    <cfRule type="expression" dxfId="445" priority="490">
      <formula>IF($C$2=5,1,0)</formula>
    </cfRule>
  </conditionalFormatting>
  <conditionalFormatting sqref="G237:G240">
    <cfRule type="expression" dxfId="444" priority="483">
      <formula>IF($F$2=6,1,0)</formula>
    </cfRule>
    <cfRule type="expression" dxfId="443" priority="484">
      <formula>IF($E$2=6,1,0)</formula>
    </cfRule>
    <cfRule type="expression" dxfId="442" priority="485">
      <formula>IF($D$2=6,1,0)</formula>
    </cfRule>
    <cfRule type="expression" dxfId="441" priority="486">
      <formula>IF($C$2=6,1,0)</formula>
    </cfRule>
  </conditionalFormatting>
  <conditionalFormatting sqref="H237:H240">
    <cfRule type="expression" dxfId="440" priority="479">
      <formula>IF($F$2=7,1,0)</formula>
    </cfRule>
    <cfRule type="expression" dxfId="439" priority="480">
      <formula>IF($E$2=7,1,0)</formula>
    </cfRule>
    <cfRule type="expression" dxfId="438" priority="481">
      <formula>IF($D$2=7,1,0)</formula>
    </cfRule>
    <cfRule type="expression" dxfId="437" priority="482">
      <formula>IF($C$2=7,1,0)</formula>
    </cfRule>
  </conditionalFormatting>
  <conditionalFormatting sqref="B237:H237 B239:H239">
    <cfRule type="expression" priority="478" stopIfTrue="1">
      <formula>IF(B237="",1,0)</formula>
    </cfRule>
  </conditionalFormatting>
  <conditionalFormatting sqref="B238:H238 B240:H240">
    <cfRule type="expression" priority="477" stopIfTrue="1">
      <formula>IF(B237="",1,0)</formula>
    </cfRule>
  </conditionalFormatting>
  <conditionalFormatting sqref="B237:H237 B239:H239">
    <cfRule type="expression" dxfId="436" priority="476">
      <formula>IF(B238="小・危",1,0)</formula>
    </cfRule>
  </conditionalFormatting>
  <conditionalFormatting sqref="B238:H238 B240:H240">
    <cfRule type="expression" dxfId="435" priority="475">
      <formula>IF(B238="小・危",1,0)</formula>
    </cfRule>
  </conditionalFormatting>
  <conditionalFormatting sqref="C237:H237">
    <cfRule type="expression" dxfId="434" priority="471">
      <formula>IF($F$2=1,1,0)</formula>
    </cfRule>
    <cfRule type="expression" dxfId="433" priority="472">
      <formula>IF($E$2=1,1,0)</formula>
    </cfRule>
    <cfRule type="expression" dxfId="432" priority="473">
      <formula>IF($D$2=1,1,0)</formula>
    </cfRule>
    <cfRule type="expression" dxfId="431" priority="474">
      <formula>IF($C$2=1,1,0)</formula>
    </cfRule>
  </conditionalFormatting>
  <conditionalFormatting sqref="C239">
    <cfRule type="expression" dxfId="430" priority="467">
      <formula>IF($F$2=2,1,0)</formula>
    </cfRule>
    <cfRule type="expression" dxfId="429" priority="468">
      <formula>IF($E$2=2,1,0)</formula>
    </cfRule>
    <cfRule type="expression" dxfId="428" priority="469">
      <formula>IF($D$2=2,1,0)</formula>
    </cfRule>
    <cfRule type="expression" dxfId="427" priority="470">
      <formula>IF($C$2=2,1,0)</formula>
    </cfRule>
  </conditionalFormatting>
  <conditionalFormatting sqref="C239">
    <cfRule type="expression" priority="466" stopIfTrue="1">
      <formula>IF(C239="",1,0)</formula>
    </cfRule>
  </conditionalFormatting>
  <conditionalFormatting sqref="C239">
    <cfRule type="expression" dxfId="426" priority="465">
      <formula>IF(C240="小・危",1,0)</formula>
    </cfRule>
  </conditionalFormatting>
  <conditionalFormatting sqref="B279:B282">
    <cfRule type="expression" dxfId="425" priority="461">
      <formula>IF($F$2=1,1,0)</formula>
    </cfRule>
    <cfRule type="expression" dxfId="424" priority="462">
      <formula>IF($E$2=1,1,0)</formula>
    </cfRule>
    <cfRule type="expression" dxfId="423" priority="463">
      <formula>IF($D$2=1,1,0)</formula>
    </cfRule>
    <cfRule type="expression" dxfId="422" priority="464">
      <formula>IF($C$2=1,1,0)</formula>
    </cfRule>
  </conditionalFormatting>
  <conditionalFormatting sqref="C279:C282">
    <cfRule type="expression" dxfId="421" priority="457">
      <formula>IF($F$2=2,1,0)</formula>
    </cfRule>
    <cfRule type="expression" dxfId="420" priority="458">
      <formula>IF($E$2=2,1,0)</formula>
    </cfRule>
    <cfRule type="expression" dxfId="419" priority="459">
      <formula>IF($D$2=2,1,0)</formula>
    </cfRule>
    <cfRule type="expression" dxfId="418" priority="460">
      <formula>IF($C$2=2,1,0)</formula>
    </cfRule>
  </conditionalFormatting>
  <conditionalFormatting sqref="D279:D282">
    <cfRule type="expression" dxfId="417" priority="453">
      <formula>IF($F$2=3,1,0)</formula>
    </cfRule>
    <cfRule type="expression" dxfId="416" priority="454">
      <formula>IF($E$2=3,1,0)</formula>
    </cfRule>
    <cfRule type="expression" dxfId="415" priority="455">
      <formula>IF($D$2=3,1,0)</formula>
    </cfRule>
    <cfRule type="expression" dxfId="414" priority="456">
      <formula>IF($C$2=3,1,0)</formula>
    </cfRule>
  </conditionalFormatting>
  <conditionalFormatting sqref="E279:E282">
    <cfRule type="expression" dxfId="413" priority="449">
      <formula>IF($F$2=4,1,0)</formula>
    </cfRule>
    <cfRule type="expression" dxfId="412" priority="450">
      <formula>IF($E$2=4,1,0)</formula>
    </cfRule>
    <cfRule type="expression" dxfId="411" priority="451">
      <formula>IF($D$2=4,1,0)</formula>
    </cfRule>
    <cfRule type="expression" dxfId="410" priority="452">
      <formula>IF($C$2=4,1,0)</formula>
    </cfRule>
  </conditionalFormatting>
  <conditionalFormatting sqref="F279:F282">
    <cfRule type="expression" dxfId="409" priority="445">
      <formula>IF($F$2=5,1,0)</formula>
    </cfRule>
    <cfRule type="expression" dxfId="408" priority="446">
      <formula>IF($E$2=5,1,0)</formula>
    </cfRule>
    <cfRule type="expression" dxfId="407" priority="447">
      <formula>IF($D$2=5,1,0)</formula>
    </cfRule>
    <cfRule type="expression" dxfId="406" priority="448">
      <formula>IF($C$2=5,1,0)</formula>
    </cfRule>
  </conditionalFormatting>
  <conditionalFormatting sqref="G279:G282">
    <cfRule type="expression" dxfId="405" priority="441">
      <formula>IF($F$2=6,1,0)</formula>
    </cfRule>
    <cfRule type="expression" dxfId="404" priority="442">
      <formula>IF($E$2=6,1,0)</formula>
    </cfRule>
    <cfRule type="expression" dxfId="403" priority="443">
      <formula>IF($D$2=6,1,0)</formula>
    </cfRule>
    <cfRule type="expression" dxfId="402" priority="444">
      <formula>IF($C$2=6,1,0)</formula>
    </cfRule>
  </conditionalFormatting>
  <conditionalFormatting sqref="H279:H282">
    <cfRule type="expression" dxfId="401" priority="437">
      <formula>IF($F$2=7,1,0)</formula>
    </cfRule>
    <cfRule type="expression" dxfId="400" priority="438">
      <formula>IF($E$2=7,1,0)</formula>
    </cfRule>
    <cfRule type="expression" dxfId="399" priority="439">
      <formula>IF($D$2=7,1,0)</formula>
    </cfRule>
    <cfRule type="expression" dxfId="398" priority="440">
      <formula>IF($C$2=7,1,0)</formula>
    </cfRule>
  </conditionalFormatting>
  <conditionalFormatting sqref="B279:H279 B281:H281">
    <cfRule type="expression" priority="436" stopIfTrue="1">
      <formula>IF(B279="",1,0)</formula>
    </cfRule>
  </conditionalFormatting>
  <conditionalFormatting sqref="B280:H280 B282:H282">
    <cfRule type="expression" priority="435" stopIfTrue="1">
      <formula>IF(B279="",1,0)</formula>
    </cfRule>
  </conditionalFormatting>
  <conditionalFormatting sqref="B279:H279 B281:H281">
    <cfRule type="expression" dxfId="397" priority="434">
      <formula>IF(B280="小・危",1,0)</formula>
    </cfRule>
  </conditionalFormatting>
  <conditionalFormatting sqref="B280:H280 B282:H282">
    <cfRule type="expression" dxfId="396" priority="433">
      <formula>IF(B280="小・危",1,0)</formula>
    </cfRule>
  </conditionalFormatting>
  <conditionalFormatting sqref="B279:B282">
    <cfRule type="expression" dxfId="395" priority="429">
      <formula>IF($F$2=1,1,0)</formula>
    </cfRule>
    <cfRule type="expression" dxfId="394" priority="430">
      <formula>IF($E$2=1,1,0)</formula>
    </cfRule>
    <cfRule type="expression" dxfId="393" priority="431">
      <formula>IF($D$2=1,1,0)</formula>
    </cfRule>
    <cfRule type="expression" dxfId="392" priority="432">
      <formula>IF($C$2=1,1,0)</formula>
    </cfRule>
  </conditionalFormatting>
  <conditionalFormatting sqref="C279:C282">
    <cfRule type="expression" dxfId="391" priority="425">
      <formula>IF($F$2=2,1,0)</formula>
    </cfRule>
    <cfRule type="expression" dxfId="390" priority="426">
      <formula>IF($E$2=2,1,0)</formula>
    </cfRule>
    <cfRule type="expression" dxfId="389" priority="427">
      <formula>IF($D$2=2,1,0)</formula>
    </cfRule>
    <cfRule type="expression" dxfId="388" priority="428">
      <formula>IF($C$2=2,1,0)</formula>
    </cfRule>
  </conditionalFormatting>
  <conditionalFormatting sqref="D279:D282">
    <cfRule type="expression" dxfId="387" priority="421">
      <formula>IF($F$2=3,1,0)</formula>
    </cfRule>
    <cfRule type="expression" dxfId="386" priority="422">
      <formula>IF($E$2=3,1,0)</formula>
    </cfRule>
    <cfRule type="expression" dxfId="385" priority="423">
      <formula>IF($D$2=3,1,0)</formula>
    </cfRule>
    <cfRule type="expression" dxfId="384" priority="424">
      <formula>IF($C$2=3,1,0)</formula>
    </cfRule>
  </conditionalFormatting>
  <conditionalFormatting sqref="E279:E282">
    <cfRule type="expression" dxfId="383" priority="417">
      <formula>IF($F$2=4,1,0)</formula>
    </cfRule>
    <cfRule type="expression" dxfId="382" priority="418">
      <formula>IF($E$2=4,1,0)</formula>
    </cfRule>
    <cfRule type="expression" dxfId="381" priority="419">
      <formula>IF($D$2=4,1,0)</formula>
    </cfRule>
    <cfRule type="expression" dxfId="380" priority="420">
      <formula>IF($C$2=4,1,0)</formula>
    </cfRule>
  </conditionalFormatting>
  <conditionalFormatting sqref="F279:F282">
    <cfRule type="expression" dxfId="379" priority="413">
      <formula>IF($F$2=5,1,0)</formula>
    </cfRule>
    <cfRule type="expression" dxfId="378" priority="414">
      <formula>IF($E$2=5,1,0)</formula>
    </cfRule>
    <cfRule type="expression" dxfId="377" priority="415">
      <formula>IF($D$2=5,1,0)</formula>
    </cfRule>
    <cfRule type="expression" dxfId="376" priority="416">
      <formula>IF($C$2=5,1,0)</formula>
    </cfRule>
  </conditionalFormatting>
  <conditionalFormatting sqref="G279:G282">
    <cfRule type="expression" dxfId="375" priority="409">
      <formula>IF($F$2=6,1,0)</formula>
    </cfRule>
    <cfRule type="expression" dxfId="374" priority="410">
      <formula>IF($E$2=6,1,0)</formula>
    </cfRule>
    <cfRule type="expression" dxfId="373" priority="411">
      <formula>IF($D$2=6,1,0)</formula>
    </cfRule>
    <cfRule type="expression" dxfId="372" priority="412">
      <formula>IF($C$2=6,1,0)</formula>
    </cfRule>
  </conditionalFormatting>
  <conditionalFormatting sqref="H279:H282">
    <cfRule type="expression" dxfId="371" priority="405">
      <formula>IF($F$2=7,1,0)</formula>
    </cfRule>
    <cfRule type="expression" dxfId="370" priority="406">
      <formula>IF($E$2=7,1,0)</formula>
    </cfRule>
    <cfRule type="expression" dxfId="369" priority="407">
      <formula>IF($D$2=7,1,0)</formula>
    </cfRule>
    <cfRule type="expression" dxfId="368" priority="408">
      <formula>IF($C$2=7,1,0)</formula>
    </cfRule>
  </conditionalFormatting>
  <conditionalFormatting sqref="B279:H279 B281:H281">
    <cfRule type="expression" priority="404" stopIfTrue="1">
      <formula>IF(B279="",1,0)</formula>
    </cfRule>
  </conditionalFormatting>
  <conditionalFormatting sqref="B280:H280 B282:H282">
    <cfRule type="expression" priority="403" stopIfTrue="1">
      <formula>IF(B279="",1,0)</formula>
    </cfRule>
  </conditionalFormatting>
  <conditionalFormatting sqref="B279:H279 B281:H281">
    <cfRule type="expression" dxfId="367" priority="402">
      <formula>IF(B280="小・危",1,0)</formula>
    </cfRule>
  </conditionalFormatting>
  <conditionalFormatting sqref="B280:H280 B282:H282">
    <cfRule type="expression" dxfId="366" priority="401">
      <formula>IF(B280="小・危",1,0)</formula>
    </cfRule>
  </conditionalFormatting>
  <conditionalFormatting sqref="C279:H279">
    <cfRule type="expression" dxfId="365" priority="397">
      <formula>IF($F$2=1,1,0)</formula>
    </cfRule>
    <cfRule type="expression" dxfId="364" priority="398">
      <formula>IF($E$2=1,1,0)</formula>
    </cfRule>
    <cfRule type="expression" dxfId="363" priority="399">
      <formula>IF($D$2=1,1,0)</formula>
    </cfRule>
    <cfRule type="expression" dxfId="362" priority="400">
      <formula>IF($C$2=1,1,0)</formula>
    </cfRule>
  </conditionalFormatting>
  <conditionalFormatting sqref="C281">
    <cfRule type="expression" dxfId="361" priority="393">
      <formula>IF($F$2=2,1,0)</formula>
    </cfRule>
    <cfRule type="expression" dxfId="360" priority="394">
      <formula>IF($E$2=2,1,0)</formula>
    </cfRule>
    <cfRule type="expression" dxfId="359" priority="395">
      <formula>IF($D$2=2,1,0)</formula>
    </cfRule>
    <cfRule type="expression" dxfId="358" priority="396">
      <formula>IF($C$2=2,1,0)</formula>
    </cfRule>
  </conditionalFormatting>
  <conditionalFormatting sqref="C281">
    <cfRule type="expression" priority="392" stopIfTrue="1">
      <formula>IF(C281="",1,0)</formula>
    </cfRule>
  </conditionalFormatting>
  <conditionalFormatting sqref="C281">
    <cfRule type="expression" dxfId="357" priority="391">
      <formula>IF(C282="小・危",1,0)</formula>
    </cfRule>
  </conditionalFormatting>
  <conditionalFormatting sqref="B321:B324">
    <cfRule type="expression" dxfId="356" priority="387">
      <formula>IF($F$2=1,1,0)</formula>
    </cfRule>
    <cfRule type="expression" dxfId="355" priority="388">
      <formula>IF($E$2=1,1,0)</formula>
    </cfRule>
    <cfRule type="expression" dxfId="354" priority="389">
      <formula>IF($D$2=1,1,0)</formula>
    </cfRule>
    <cfRule type="expression" dxfId="353" priority="390">
      <formula>IF($C$2=1,1,0)</formula>
    </cfRule>
  </conditionalFormatting>
  <conditionalFormatting sqref="C321:C324">
    <cfRule type="expression" dxfId="352" priority="383">
      <formula>IF($F$2=2,1,0)</formula>
    </cfRule>
    <cfRule type="expression" dxfId="351" priority="384">
      <formula>IF($E$2=2,1,0)</formula>
    </cfRule>
    <cfRule type="expression" dxfId="350" priority="385">
      <formula>IF($D$2=2,1,0)</formula>
    </cfRule>
    <cfRule type="expression" dxfId="349" priority="386">
      <formula>IF($C$2=2,1,0)</formula>
    </cfRule>
  </conditionalFormatting>
  <conditionalFormatting sqref="D321:D324">
    <cfRule type="expression" dxfId="348" priority="379">
      <formula>IF($F$2=3,1,0)</formula>
    </cfRule>
    <cfRule type="expression" dxfId="347" priority="380">
      <formula>IF($E$2=3,1,0)</formula>
    </cfRule>
    <cfRule type="expression" dxfId="346" priority="381">
      <formula>IF($D$2=3,1,0)</formula>
    </cfRule>
    <cfRule type="expression" dxfId="345" priority="382">
      <formula>IF($C$2=3,1,0)</formula>
    </cfRule>
  </conditionalFormatting>
  <conditionalFormatting sqref="E321:E324">
    <cfRule type="expression" dxfId="344" priority="375">
      <formula>IF($F$2=4,1,0)</formula>
    </cfRule>
    <cfRule type="expression" dxfId="343" priority="376">
      <formula>IF($E$2=4,1,0)</formula>
    </cfRule>
    <cfRule type="expression" dxfId="342" priority="377">
      <formula>IF($D$2=4,1,0)</formula>
    </cfRule>
    <cfRule type="expression" dxfId="341" priority="378">
      <formula>IF($C$2=4,1,0)</formula>
    </cfRule>
  </conditionalFormatting>
  <conditionalFormatting sqref="F321:F324">
    <cfRule type="expression" dxfId="340" priority="371">
      <formula>IF($F$2=5,1,0)</formula>
    </cfRule>
    <cfRule type="expression" dxfId="339" priority="372">
      <formula>IF($E$2=5,1,0)</formula>
    </cfRule>
    <cfRule type="expression" dxfId="338" priority="373">
      <formula>IF($D$2=5,1,0)</formula>
    </cfRule>
    <cfRule type="expression" dxfId="337" priority="374">
      <formula>IF($C$2=5,1,0)</formula>
    </cfRule>
  </conditionalFormatting>
  <conditionalFormatting sqref="G321:G324">
    <cfRule type="expression" dxfId="336" priority="367">
      <formula>IF($F$2=6,1,0)</formula>
    </cfRule>
    <cfRule type="expression" dxfId="335" priority="368">
      <formula>IF($E$2=6,1,0)</formula>
    </cfRule>
    <cfRule type="expression" dxfId="334" priority="369">
      <formula>IF($D$2=6,1,0)</formula>
    </cfRule>
    <cfRule type="expression" dxfId="333" priority="370">
      <formula>IF($C$2=6,1,0)</formula>
    </cfRule>
  </conditionalFormatting>
  <conditionalFormatting sqref="H321:H324">
    <cfRule type="expression" dxfId="332" priority="363">
      <formula>IF($F$2=7,1,0)</formula>
    </cfRule>
    <cfRule type="expression" dxfId="331" priority="364">
      <formula>IF($E$2=7,1,0)</formula>
    </cfRule>
    <cfRule type="expression" dxfId="330" priority="365">
      <formula>IF($D$2=7,1,0)</formula>
    </cfRule>
    <cfRule type="expression" dxfId="329" priority="366">
      <formula>IF($C$2=7,1,0)</formula>
    </cfRule>
  </conditionalFormatting>
  <conditionalFormatting sqref="B321:H321 B323:H323">
    <cfRule type="expression" priority="362" stopIfTrue="1">
      <formula>IF(B321="",1,0)</formula>
    </cfRule>
  </conditionalFormatting>
  <conditionalFormatting sqref="B322:H322 B324:H324">
    <cfRule type="expression" priority="361" stopIfTrue="1">
      <formula>IF(B321="",1,0)</formula>
    </cfRule>
  </conditionalFormatting>
  <conditionalFormatting sqref="B321:H321 B323:H323">
    <cfRule type="expression" dxfId="328" priority="360">
      <formula>IF(B322="小・危",1,0)</formula>
    </cfRule>
  </conditionalFormatting>
  <conditionalFormatting sqref="B322:H322 B324:H324">
    <cfRule type="expression" dxfId="327" priority="359">
      <formula>IF(B322="小・危",1,0)</formula>
    </cfRule>
  </conditionalFormatting>
  <conditionalFormatting sqref="B321:B324">
    <cfRule type="expression" dxfId="326" priority="355">
      <formula>IF($F$2=1,1,0)</formula>
    </cfRule>
    <cfRule type="expression" dxfId="325" priority="356">
      <formula>IF($E$2=1,1,0)</formula>
    </cfRule>
    <cfRule type="expression" dxfId="324" priority="357">
      <formula>IF($D$2=1,1,0)</formula>
    </cfRule>
    <cfRule type="expression" dxfId="323" priority="358">
      <formula>IF($C$2=1,1,0)</formula>
    </cfRule>
  </conditionalFormatting>
  <conditionalFormatting sqref="C321:C324">
    <cfRule type="expression" dxfId="322" priority="351">
      <formula>IF($F$2=2,1,0)</formula>
    </cfRule>
    <cfRule type="expression" dxfId="321" priority="352">
      <formula>IF($E$2=2,1,0)</formula>
    </cfRule>
    <cfRule type="expression" dxfId="320" priority="353">
      <formula>IF($D$2=2,1,0)</formula>
    </cfRule>
    <cfRule type="expression" dxfId="319" priority="354">
      <formula>IF($C$2=2,1,0)</formula>
    </cfRule>
  </conditionalFormatting>
  <conditionalFormatting sqref="D321:D324">
    <cfRule type="expression" dxfId="318" priority="347">
      <formula>IF($F$2=3,1,0)</formula>
    </cfRule>
    <cfRule type="expression" dxfId="317" priority="348">
      <formula>IF($E$2=3,1,0)</formula>
    </cfRule>
    <cfRule type="expression" dxfId="316" priority="349">
      <formula>IF($D$2=3,1,0)</formula>
    </cfRule>
    <cfRule type="expression" dxfId="315" priority="350">
      <formula>IF($C$2=3,1,0)</formula>
    </cfRule>
  </conditionalFormatting>
  <conditionalFormatting sqref="E321:E324">
    <cfRule type="expression" dxfId="314" priority="343">
      <formula>IF($F$2=4,1,0)</formula>
    </cfRule>
    <cfRule type="expression" dxfId="313" priority="344">
      <formula>IF($E$2=4,1,0)</formula>
    </cfRule>
    <cfRule type="expression" dxfId="312" priority="345">
      <formula>IF($D$2=4,1,0)</formula>
    </cfRule>
    <cfRule type="expression" dxfId="311" priority="346">
      <formula>IF($C$2=4,1,0)</formula>
    </cfRule>
  </conditionalFormatting>
  <conditionalFormatting sqref="F321:F324">
    <cfRule type="expression" dxfId="310" priority="339">
      <formula>IF($F$2=5,1,0)</formula>
    </cfRule>
    <cfRule type="expression" dxfId="309" priority="340">
      <formula>IF($E$2=5,1,0)</formula>
    </cfRule>
    <cfRule type="expression" dxfId="308" priority="341">
      <formula>IF($D$2=5,1,0)</formula>
    </cfRule>
    <cfRule type="expression" dxfId="307" priority="342">
      <formula>IF($C$2=5,1,0)</formula>
    </cfRule>
  </conditionalFormatting>
  <conditionalFormatting sqref="G321:G324">
    <cfRule type="expression" dxfId="306" priority="335">
      <formula>IF($F$2=6,1,0)</formula>
    </cfRule>
    <cfRule type="expression" dxfId="305" priority="336">
      <formula>IF($E$2=6,1,0)</formula>
    </cfRule>
    <cfRule type="expression" dxfId="304" priority="337">
      <formula>IF($D$2=6,1,0)</formula>
    </cfRule>
    <cfRule type="expression" dxfId="303" priority="338">
      <formula>IF($C$2=6,1,0)</formula>
    </cfRule>
  </conditionalFormatting>
  <conditionalFormatting sqref="H321:H324">
    <cfRule type="expression" dxfId="302" priority="331">
      <formula>IF($F$2=7,1,0)</formula>
    </cfRule>
    <cfRule type="expression" dxfId="301" priority="332">
      <formula>IF($E$2=7,1,0)</formula>
    </cfRule>
    <cfRule type="expression" dxfId="300" priority="333">
      <formula>IF($D$2=7,1,0)</formula>
    </cfRule>
    <cfRule type="expression" dxfId="299" priority="334">
      <formula>IF($C$2=7,1,0)</formula>
    </cfRule>
  </conditionalFormatting>
  <conditionalFormatting sqref="B321:H321 B323:H323">
    <cfRule type="expression" priority="330" stopIfTrue="1">
      <formula>IF(B321="",1,0)</formula>
    </cfRule>
  </conditionalFormatting>
  <conditionalFormatting sqref="B322:H322 B324:H324">
    <cfRule type="expression" priority="329" stopIfTrue="1">
      <formula>IF(B321="",1,0)</formula>
    </cfRule>
  </conditionalFormatting>
  <conditionalFormatting sqref="B321:H321 B323:H323">
    <cfRule type="expression" dxfId="298" priority="328">
      <formula>IF(B322="小・危",1,0)</formula>
    </cfRule>
  </conditionalFormatting>
  <conditionalFormatting sqref="B322:H322 B324:H324">
    <cfRule type="expression" dxfId="297" priority="327">
      <formula>IF(B322="小・危",1,0)</formula>
    </cfRule>
  </conditionalFormatting>
  <conditionalFormatting sqref="C321:H321">
    <cfRule type="expression" dxfId="296" priority="323">
      <formula>IF($F$2=1,1,0)</formula>
    </cfRule>
    <cfRule type="expression" dxfId="295" priority="324">
      <formula>IF($E$2=1,1,0)</formula>
    </cfRule>
    <cfRule type="expression" dxfId="294" priority="325">
      <formula>IF($D$2=1,1,0)</formula>
    </cfRule>
    <cfRule type="expression" dxfId="293" priority="326">
      <formula>IF($C$2=1,1,0)</formula>
    </cfRule>
  </conditionalFormatting>
  <conditionalFormatting sqref="C323">
    <cfRule type="expression" dxfId="292" priority="319">
      <formula>IF($F$2=2,1,0)</formula>
    </cfRule>
    <cfRule type="expression" dxfId="291" priority="320">
      <formula>IF($E$2=2,1,0)</formula>
    </cfRule>
    <cfRule type="expression" dxfId="290" priority="321">
      <formula>IF($D$2=2,1,0)</formula>
    </cfRule>
    <cfRule type="expression" dxfId="289" priority="322">
      <formula>IF($C$2=2,1,0)</formula>
    </cfRule>
  </conditionalFormatting>
  <conditionalFormatting sqref="C323">
    <cfRule type="expression" priority="318" stopIfTrue="1">
      <formula>IF(C323="",1,0)</formula>
    </cfRule>
  </conditionalFormatting>
  <conditionalFormatting sqref="C323">
    <cfRule type="expression" dxfId="288" priority="317">
      <formula>IF(C324="小・危",1,0)</formula>
    </cfRule>
  </conditionalFormatting>
  <conditionalFormatting sqref="B363:B366 C366">
    <cfRule type="expression" dxfId="287" priority="313">
      <formula>IF($F$2=1,1,0)</formula>
    </cfRule>
    <cfRule type="expression" dxfId="286" priority="314">
      <formula>IF($E$2=1,1,0)</formula>
    </cfRule>
    <cfRule type="expression" dxfId="285" priority="315">
      <formula>IF($D$2=1,1,0)</formula>
    </cfRule>
    <cfRule type="expression" dxfId="284" priority="316">
      <formula>IF($C$2=1,1,0)</formula>
    </cfRule>
  </conditionalFormatting>
  <conditionalFormatting sqref="C363:C366">
    <cfRule type="expression" dxfId="283" priority="309">
      <formula>IF($F$2=2,1,0)</formula>
    </cfRule>
    <cfRule type="expression" dxfId="282" priority="310">
      <formula>IF($E$2=2,1,0)</formula>
    </cfRule>
    <cfRule type="expression" dxfId="281" priority="311">
      <formula>IF($D$2=2,1,0)</formula>
    </cfRule>
    <cfRule type="expression" dxfId="280" priority="312">
      <formula>IF($C$2=2,1,0)</formula>
    </cfRule>
  </conditionalFormatting>
  <conditionalFormatting sqref="D363:D366">
    <cfRule type="expression" dxfId="279" priority="305">
      <formula>IF($F$2=3,1,0)</formula>
    </cfRule>
    <cfRule type="expression" dxfId="278" priority="306">
      <formula>IF($E$2=3,1,0)</formula>
    </cfRule>
    <cfRule type="expression" dxfId="277" priority="307">
      <formula>IF($D$2=3,1,0)</formula>
    </cfRule>
    <cfRule type="expression" dxfId="276" priority="308">
      <formula>IF($C$2=3,1,0)</formula>
    </cfRule>
  </conditionalFormatting>
  <conditionalFormatting sqref="E363:E366">
    <cfRule type="expression" dxfId="275" priority="301">
      <formula>IF($F$2=4,1,0)</formula>
    </cfRule>
    <cfRule type="expression" dxfId="274" priority="302">
      <formula>IF($E$2=4,1,0)</formula>
    </cfRule>
    <cfRule type="expression" dxfId="273" priority="303">
      <formula>IF($D$2=4,1,0)</formula>
    </cfRule>
    <cfRule type="expression" dxfId="272" priority="304">
      <formula>IF($C$2=4,1,0)</formula>
    </cfRule>
  </conditionalFormatting>
  <conditionalFormatting sqref="F363:F366">
    <cfRule type="expression" dxfId="271" priority="297">
      <formula>IF($F$2=5,1,0)</formula>
    </cfRule>
    <cfRule type="expression" dxfId="270" priority="298">
      <formula>IF($E$2=5,1,0)</formula>
    </cfRule>
    <cfRule type="expression" dxfId="269" priority="299">
      <formula>IF($D$2=5,1,0)</formula>
    </cfRule>
    <cfRule type="expression" dxfId="268" priority="300">
      <formula>IF($C$2=5,1,0)</formula>
    </cfRule>
  </conditionalFormatting>
  <conditionalFormatting sqref="G363:G366">
    <cfRule type="expression" dxfId="267" priority="293">
      <formula>IF($F$2=6,1,0)</formula>
    </cfRule>
    <cfRule type="expression" dxfId="266" priority="294">
      <formula>IF($E$2=6,1,0)</formula>
    </cfRule>
    <cfRule type="expression" dxfId="265" priority="295">
      <formula>IF($D$2=6,1,0)</formula>
    </cfRule>
    <cfRule type="expression" dxfId="264" priority="296">
      <formula>IF($C$2=6,1,0)</formula>
    </cfRule>
  </conditionalFormatting>
  <conditionalFormatting sqref="H363:H366">
    <cfRule type="expression" dxfId="263" priority="289">
      <formula>IF($F$2=7,1,0)</formula>
    </cfRule>
    <cfRule type="expression" dxfId="262" priority="290">
      <formula>IF($E$2=7,1,0)</formula>
    </cfRule>
    <cfRule type="expression" dxfId="261" priority="291">
      <formula>IF($D$2=7,1,0)</formula>
    </cfRule>
    <cfRule type="expression" dxfId="260" priority="292">
      <formula>IF($C$2=7,1,0)</formula>
    </cfRule>
  </conditionalFormatting>
  <conditionalFormatting sqref="B363:H363 B365:H365">
    <cfRule type="expression" priority="288" stopIfTrue="1">
      <formula>IF(B363="",1,0)</formula>
    </cfRule>
  </conditionalFormatting>
  <conditionalFormatting sqref="B364:H364 B366:H366">
    <cfRule type="expression" priority="287" stopIfTrue="1">
      <formula>IF(B363="",1,0)</formula>
    </cfRule>
  </conditionalFormatting>
  <conditionalFormatting sqref="B363:H363 B365:H365">
    <cfRule type="expression" dxfId="259" priority="286">
      <formula>IF(B364="小・危",1,0)</formula>
    </cfRule>
  </conditionalFormatting>
  <conditionalFormatting sqref="B364:H364 B366:H366">
    <cfRule type="expression" dxfId="258" priority="285">
      <formula>IF(B364="小・危",1,0)</formula>
    </cfRule>
  </conditionalFormatting>
  <conditionalFormatting sqref="B363:B366 C366">
    <cfRule type="expression" dxfId="257" priority="281">
      <formula>IF($F$2=1,1,0)</formula>
    </cfRule>
    <cfRule type="expression" dxfId="256" priority="282">
      <formula>IF($E$2=1,1,0)</formula>
    </cfRule>
    <cfRule type="expression" dxfId="255" priority="283">
      <formula>IF($D$2=1,1,0)</formula>
    </cfRule>
    <cfRule type="expression" dxfId="254" priority="284">
      <formula>IF($C$2=1,1,0)</formula>
    </cfRule>
  </conditionalFormatting>
  <conditionalFormatting sqref="C363:C366">
    <cfRule type="expression" dxfId="253" priority="277">
      <formula>IF($F$2=2,1,0)</formula>
    </cfRule>
    <cfRule type="expression" dxfId="252" priority="278">
      <formula>IF($E$2=2,1,0)</formula>
    </cfRule>
    <cfRule type="expression" dxfId="251" priority="279">
      <formula>IF($D$2=2,1,0)</formula>
    </cfRule>
    <cfRule type="expression" dxfId="250" priority="280">
      <formula>IF($C$2=2,1,0)</formula>
    </cfRule>
  </conditionalFormatting>
  <conditionalFormatting sqref="D363:D366">
    <cfRule type="expression" dxfId="249" priority="273">
      <formula>IF($F$2=3,1,0)</formula>
    </cfRule>
    <cfRule type="expression" dxfId="248" priority="274">
      <formula>IF($E$2=3,1,0)</formula>
    </cfRule>
    <cfRule type="expression" dxfId="247" priority="275">
      <formula>IF($D$2=3,1,0)</formula>
    </cfRule>
    <cfRule type="expression" dxfId="246" priority="276">
      <formula>IF($C$2=3,1,0)</formula>
    </cfRule>
  </conditionalFormatting>
  <conditionalFormatting sqref="E363:E366">
    <cfRule type="expression" dxfId="245" priority="269">
      <formula>IF($F$2=4,1,0)</formula>
    </cfRule>
    <cfRule type="expression" dxfId="244" priority="270">
      <formula>IF($E$2=4,1,0)</formula>
    </cfRule>
    <cfRule type="expression" dxfId="243" priority="271">
      <formula>IF($D$2=4,1,0)</formula>
    </cfRule>
    <cfRule type="expression" dxfId="242" priority="272">
      <formula>IF($C$2=4,1,0)</formula>
    </cfRule>
  </conditionalFormatting>
  <conditionalFormatting sqref="F363:F366">
    <cfRule type="expression" dxfId="241" priority="265">
      <formula>IF($F$2=5,1,0)</formula>
    </cfRule>
    <cfRule type="expression" dxfId="240" priority="266">
      <formula>IF($E$2=5,1,0)</formula>
    </cfRule>
    <cfRule type="expression" dxfId="239" priority="267">
      <formula>IF($D$2=5,1,0)</formula>
    </cfRule>
    <cfRule type="expression" dxfId="238" priority="268">
      <formula>IF($C$2=5,1,0)</formula>
    </cfRule>
  </conditionalFormatting>
  <conditionalFormatting sqref="G363:G366">
    <cfRule type="expression" dxfId="237" priority="261">
      <formula>IF($F$2=6,1,0)</formula>
    </cfRule>
    <cfRule type="expression" dxfId="236" priority="262">
      <formula>IF($E$2=6,1,0)</formula>
    </cfRule>
    <cfRule type="expression" dxfId="235" priority="263">
      <formula>IF($D$2=6,1,0)</formula>
    </cfRule>
    <cfRule type="expression" dxfId="234" priority="264">
      <formula>IF($C$2=6,1,0)</formula>
    </cfRule>
  </conditionalFormatting>
  <conditionalFormatting sqref="H363:H366">
    <cfRule type="expression" dxfId="233" priority="257">
      <formula>IF($F$2=7,1,0)</formula>
    </cfRule>
    <cfRule type="expression" dxfId="232" priority="258">
      <formula>IF($E$2=7,1,0)</formula>
    </cfRule>
    <cfRule type="expression" dxfId="231" priority="259">
      <formula>IF($D$2=7,1,0)</formula>
    </cfRule>
    <cfRule type="expression" dxfId="230" priority="260">
      <formula>IF($C$2=7,1,0)</formula>
    </cfRule>
  </conditionalFormatting>
  <conditionalFormatting sqref="B363:H363 B365:H365">
    <cfRule type="expression" priority="256" stopIfTrue="1">
      <formula>IF(B363="",1,0)</formula>
    </cfRule>
  </conditionalFormatting>
  <conditionalFormatting sqref="B364:H364 B366:H366">
    <cfRule type="expression" priority="255" stopIfTrue="1">
      <formula>IF(B363="",1,0)</formula>
    </cfRule>
  </conditionalFormatting>
  <conditionalFormatting sqref="B363:H363 B365:H365">
    <cfRule type="expression" dxfId="229" priority="254">
      <formula>IF(B364="小・危",1,0)</formula>
    </cfRule>
  </conditionalFormatting>
  <conditionalFormatting sqref="B364:H364 B366:H366">
    <cfRule type="expression" dxfId="228" priority="253">
      <formula>IF(B364="小・危",1,0)</formula>
    </cfRule>
  </conditionalFormatting>
  <conditionalFormatting sqref="C363:H363">
    <cfRule type="expression" dxfId="227" priority="249">
      <formula>IF($F$2=1,1,0)</formula>
    </cfRule>
    <cfRule type="expression" dxfId="226" priority="250">
      <formula>IF($E$2=1,1,0)</formula>
    </cfRule>
    <cfRule type="expression" dxfId="225" priority="251">
      <formula>IF($D$2=1,1,0)</formula>
    </cfRule>
    <cfRule type="expression" dxfId="224" priority="252">
      <formula>IF($C$2=1,1,0)</formula>
    </cfRule>
  </conditionalFormatting>
  <conditionalFormatting sqref="C365">
    <cfRule type="expression" dxfId="223" priority="245">
      <formula>IF($F$2=2,1,0)</formula>
    </cfRule>
    <cfRule type="expression" dxfId="222" priority="246">
      <formula>IF($E$2=2,1,0)</formula>
    </cfRule>
    <cfRule type="expression" dxfId="221" priority="247">
      <formula>IF($D$2=2,1,0)</formula>
    </cfRule>
    <cfRule type="expression" dxfId="220" priority="248">
      <formula>IF($C$2=2,1,0)</formula>
    </cfRule>
  </conditionalFormatting>
  <conditionalFormatting sqref="C365">
    <cfRule type="expression" priority="244" stopIfTrue="1">
      <formula>IF(C365="",1,0)</formula>
    </cfRule>
  </conditionalFormatting>
  <conditionalFormatting sqref="C365">
    <cfRule type="expression" dxfId="219" priority="243">
      <formula>IF(C366="小・危",1,0)</formula>
    </cfRule>
  </conditionalFormatting>
  <conditionalFormatting sqref="B405:B408">
    <cfRule type="expression" dxfId="218" priority="239">
      <formula>IF($F$2=1,1,0)</formula>
    </cfRule>
    <cfRule type="expression" dxfId="217" priority="240">
      <formula>IF($E$2=1,1,0)</formula>
    </cfRule>
    <cfRule type="expression" dxfId="216" priority="241">
      <formula>IF($D$2=1,1,0)</formula>
    </cfRule>
    <cfRule type="expression" dxfId="215" priority="242">
      <formula>IF($C$2=1,1,0)</formula>
    </cfRule>
  </conditionalFormatting>
  <conditionalFormatting sqref="C405:C408">
    <cfRule type="expression" dxfId="214" priority="235">
      <formula>IF($F$2=2,1,0)</formula>
    </cfRule>
    <cfRule type="expression" dxfId="213" priority="236">
      <formula>IF($E$2=2,1,0)</formula>
    </cfRule>
    <cfRule type="expression" dxfId="212" priority="237">
      <formula>IF($D$2=2,1,0)</formula>
    </cfRule>
    <cfRule type="expression" dxfId="211" priority="238">
      <formula>IF($C$2=2,1,0)</formula>
    </cfRule>
  </conditionalFormatting>
  <conditionalFormatting sqref="D405:D408">
    <cfRule type="expression" dxfId="210" priority="231">
      <formula>IF($F$2=3,1,0)</formula>
    </cfRule>
    <cfRule type="expression" dxfId="209" priority="232">
      <formula>IF($E$2=3,1,0)</formula>
    </cfRule>
    <cfRule type="expression" dxfId="208" priority="233">
      <formula>IF($D$2=3,1,0)</formula>
    </cfRule>
    <cfRule type="expression" dxfId="207" priority="234">
      <formula>IF($C$2=3,1,0)</formula>
    </cfRule>
  </conditionalFormatting>
  <conditionalFormatting sqref="E405:E408">
    <cfRule type="expression" dxfId="206" priority="227">
      <formula>IF($F$2=4,1,0)</formula>
    </cfRule>
    <cfRule type="expression" dxfId="205" priority="228">
      <formula>IF($E$2=4,1,0)</formula>
    </cfRule>
    <cfRule type="expression" dxfId="204" priority="229">
      <formula>IF($D$2=4,1,0)</formula>
    </cfRule>
    <cfRule type="expression" dxfId="203" priority="230">
      <formula>IF($C$2=4,1,0)</formula>
    </cfRule>
  </conditionalFormatting>
  <conditionalFormatting sqref="F405:F408">
    <cfRule type="expression" dxfId="202" priority="223">
      <formula>IF($F$2=5,1,0)</formula>
    </cfRule>
    <cfRule type="expression" dxfId="201" priority="224">
      <formula>IF($E$2=5,1,0)</formula>
    </cfRule>
    <cfRule type="expression" dxfId="200" priority="225">
      <formula>IF($D$2=5,1,0)</formula>
    </cfRule>
    <cfRule type="expression" dxfId="199" priority="226">
      <formula>IF($C$2=5,1,0)</formula>
    </cfRule>
  </conditionalFormatting>
  <conditionalFormatting sqref="G405:G408">
    <cfRule type="expression" dxfId="198" priority="219">
      <formula>IF($F$2=6,1,0)</formula>
    </cfRule>
    <cfRule type="expression" dxfId="197" priority="220">
      <formula>IF($E$2=6,1,0)</formula>
    </cfRule>
    <cfRule type="expression" dxfId="196" priority="221">
      <formula>IF($D$2=6,1,0)</formula>
    </cfRule>
    <cfRule type="expression" dxfId="195" priority="222">
      <formula>IF($C$2=6,1,0)</formula>
    </cfRule>
  </conditionalFormatting>
  <conditionalFormatting sqref="H405:H408">
    <cfRule type="expression" dxfId="194" priority="215">
      <formula>IF($F$2=7,1,0)</formula>
    </cfRule>
    <cfRule type="expression" dxfId="193" priority="216">
      <formula>IF($E$2=7,1,0)</formula>
    </cfRule>
    <cfRule type="expression" dxfId="192" priority="217">
      <formula>IF($D$2=7,1,0)</formula>
    </cfRule>
    <cfRule type="expression" dxfId="191" priority="218">
      <formula>IF($C$2=7,1,0)</formula>
    </cfRule>
  </conditionalFormatting>
  <conditionalFormatting sqref="B405:H405 B407:H407">
    <cfRule type="expression" priority="214" stopIfTrue="1">
      <formula>IF(B405="",1,0)</formula>
    </cfRule>
  </conditionalFormatting>
  <conditionalFormatting sqref="B406:H406 B408:H408">
    <cfRule type="expression" priority="213" stopIfTrue="1">
      <formula>IF(B405="",1,0)</formula>
    </cfRule>
  </conditionalFormatting>
  <conditionalFormatting sqref="B405:H405 B407:H407">
    <cfRule type="expression" dxfId="190" priority="212">
      <formula>IF(B406="小・危",1,0)</formula>
    </cfRule>
  </conditionalFormatting>
  <conditionalFormatting sqref="B406:H406 B408:H408">
    <cfRule type="expression" dxfId="189" priority="211">
      <formula>IF(B406="小・危",1,0)</formula>
    </cfRule>
  </conditionalFormatting>
  <conditionalFormatting sqref="B405:B408">
    <cfRule type="expression" dxfId="188" priority="207">
      <formula>IF($F$2=1,1,0)</formula>
    </cfRule>
    <cfRule type="expression" dxfId="187" priority="208">
      <formula>IF($E$2=1,1,0)</formula>
    </cfRule>
    <cfRule type="expression" dxfId="186" priority="209">
      <formula>IF($D$2=1,1,0)</formula>
    </cfRule>
    <cfRule type="expression" dxfId="185" priority="210">
      <formula>IF($C$2=1,1,0)</formula>
    </cfRule>
  </conditionalFormatting>
  <conditionalFormatting sqref="C405:C408">
    <cfRule type="expression" dxfId="184" priority="203">
      <formula>IF($F$2=2,1,0)</formula>
    </cfRule>
    <cfRule type="expression" dxfId="183" priority="204">
      <formula>IF($E$2=2,1,0)</formula>
    </cfRule>
    <cfRule type="expression" dxfId="182" priority="205">
      <formula>IF($D$2=2,1,0)</formula>
    </cfRule>
    <cfRule type="expression" dxfId="181" priority="206">
      <formula>IF($C$2=2,1,0)</formula>
    </cfRule>
  </conditionalFormatting>
  <conditionalFormatting sqref="D405:D408">
    <cfRule type="expression" dxfId="180" priority="199">
      <formula>IF($F$2=3,1,0)</formula>
    </cfRule>
    <cfRule type="expression" dxfId="179" priority="200">
      <formula>IF($E$2=3,1,0)</formula>
    </cfRule>
    <cfRule type="expression" dxfId="178" priority="201">
      <formula>IF($D$2=3,1,0)</formula>
    </cfRule>
    <cfRule type="expression" dxfId="177" priority="202">
      <formula>IF($C$2=3,1,0)</formula>
    </cfRule>
  </conditionalFormatting>
  <conditionalFormatting sqref="E405:E408">
    <cfRule type="expression" dxfId="176" priority="195">
      <formula>IF($F$2=4,1,0)</formula>
    </cfRule>
    <cfRule type="expression" dxfId="175" priority="196">
      <formula>IF($E$2=4,1,0)</formula>
    </cfRule>
    <cfRule type="expression" dxfId="174" priority="197">
      <formula>IF($D$2=4,1,0)</formula>
    </cfRule>
    <cfRule type="expression" dxfId="173" priority="198">
      <formula>IF($C$2=4,1,0)</formula>
    </cfRule>
  </conditionalFormatting>
  <conditionalFormatting sqref="F405:F408">
    <cfRule type="expression" dxfId="172" priority="191">
      <formula>IF($F$2=5,1,0)</formula>
    </cfRule>
    <cfRule type="expression" dxfId="171" priority="192">
      <formula>IF($E$2=5,1,0)</formula>
    </cfRule>
    <cfRule type="expression" dxfId="170" priority="193">
      <formula>IF($D$2=5,1,0)</formula>
    </cfRule>
    <cfRule type="expression" dxfId="169" priority="194">
      <formula>IF($C$2=5,1,0)</formula>
    </cfRule>
  </conditionalFormatting>
  <conditionalFormatting sqref="G405:G408">
    <cfRule type="expression" dxfId="168" priority="187">
      <formula>IF($F$2=6,1,0)</formula>
    </cfRule>
    <cfRule type="expression" dxfId="167" priority="188">
      <formula>IF($E$2=6,1,0)</formula>
    </cfRule>
    <cfRule type="expression" dxfId="166" priority="189">
      <formula>IF($D$2=6,1,0)</formula>
    </cfRule>
    <cfRule type="expression" dxfId="165" priority="190">
      <formula>IF($C$2=6,1,0)</formula>
    </cfRule>
  </conditionalFormatting>
  <conditionalFormatting sqref="H405:H408">
    <cfRule type="expression" dxfId="164" priority="183">
      <formula>IF($F$2=7,1,0)</formula>
    </cfRule>
    <cfRule type="expression" dxfId="163" priority="184">
      <formula>IF($E$2=7,1,0)</formula>
    </cfRule>
    <cfRule type="expression" dxfId="162" priority="185">
      <formula>IF($D$2=7,1,0)</formula>
    </cfRule>
    <cfRule type="expression" dxfId="161" priority="186">
      <formula>IF($C$2=7,1,0)</formula>
    </cfRule>
  </conditionalFormatting>
  <conditionalFormatting sqref="B405:H405 B407:H407">
    <cfRule type="expression" priority="182" stopIfTrue="1">
      <formula>IF(B405="",1,0)</formula>
    </cfRule>
  </conditionalFormatting>
  <conditionalFormatting sqref="B406:H406 B408:H408">
    <cfRule type="expression" priority="181" stopIfTrue="1">
      <formula>IF(B405="",1,0)</formula>
    </cfRule>
  </conditionalFormatting>
  <conditionalFormatting sqref="B405:H405 B407:H407">
    <cfRule type="expression" dxfId="160" priority="180">
      <formula>IF(B406="小・危",1,0)</formula>
    </cfRule>
  </conditionalFormatting>
  <conditionalFormatting sqref="B406:H406 B408:H408">
    <cfRule type="expression" dxfId="159" priority="179">
      <formula>IF(B406="小・危",1,0)</formula>
    </cfRule>
  </conditionalFormatting>
  <conditionalFormatting sqref="C405:H405">
    <cfRule type="expression" dxfId="158" priority="175">
      <formula>IF($F$2=1,1,0)</formula>
    </cfRule>
    <cfRule type="expression" dxfId="157" priority="176">
      <formula>IF($E$2=1,1,0)</formula>
    </cfRule>
    <cfRule type="expression" dxfId="156" priority="177">
      <formula>IF($D$2=1,1,0)</formula>
    </cfRule>
    <cfRule type="expression" dxfId="155" priority="178">
      <formula>IF($C$2=1,1,0)</formula>
    </cfRule>
  </conditionalFormatting>
  <conditionalFormatting sqref="C407">
    <cfRule type="expression" dxfId="154" priority="171">
      <formula>IF($F$2=2,1,0)</formula>
    </cfRule>
    <cfRule type="expression" dxfId="153" priority="172">
      <formula>IF($E$2=2,1,0)</formula>
    </cfRule>
    <cfRule type="expression" dxfId="152" priority="173">
      <formula>IF($D$2=2,1,0)</formula>
    </cfRule>
    <cfRule type="expression" dxfId="151" priority="174">
      <formula>IF($C$2=2,1,0)</formula>
    </cfRule>
  </conditionalFormatting>
  <conditionalFormatting sqref="C407">
    <cfRule type="expression" priority="170" stopIfTrue="1">
      <formula>IF(C407="",1,0)</formula>
    </cfRule>
  </conditionalFormatting>
  <conditionalFormatting sqref="C407">
    <cfRule type="expression" dxfId="150" priority="169">
      <formula>IF(C408="小・危",1,0)</formula>
    </cfRule>
  </conditionalFormatting>
  <conditionalFormatting sqref="B447:B450">
    <cfRule type="expression" dxfId="149" priority="165">
      <formula>IF($F$2=1,1,0)</formula>
    </cfRule>
    <cfRule type="expression" dxfId="148" priority="166">
      <formula>IF($E$2=1,1,0)</formula>
    </cfRule>
    <cfRule type="expression" dxfId="147" priority="167">
      <formula>IF($D$2=1,1,0)</formula>
    </cfRule>
    <cfRule type="expression" dxfId="146" priority="168">
      <formula>IF($C$2=1,1,0)</formula>
    </cfRule>
  </conditionalFormatting>
  <conditionalFormatting sqref="C447:C450">
    <cfRule type="expression" dxfId="145" priority="161">
      <formula>IF($F$2=2,1,0)</formula>
    </cfRule>
    <cfRule type="expression" dxfId="144" priority="162">
      <formula>IF($E$2=2,1,0)</formula>
    </cfRule>
    <cfRule type="expression" dxfId="143" priority="163">
      <formula>IF($D$2=2,1,0)</formula>
    </cfRule>
    <cfRule type="expression" dxfId="142" priority="164">
      <formula>IF($C$2=2,1,0)</formula>
    </cfRule>
  </conditionalFormatting>
  <conditionalFormatting sqref="D447:D450">
    <cfRule type="expression" dxfId="141" priority="157">
      <formula>IF($F$2=3,1,0)</formula>
    </cfRule>
    <cfRule type="expression" dxfId="140" priority="158">
      <formula>IF($E$2=3,1,0)</formula>
    </cfRule>
    <cfRule type="expression" dxfId="139" priority="159">
      <formula>IF($D$2=3,1,0)</formula>
    </cfRule>
    <cfRule type="expression" dxfId="138" priority="160">
      <formula>IF($C$2=3,1,0)</formula>
    </cfRule>
  </conditionalFormatting>
  <conditionalFormatting sqref="E447:E450">
    <cfRule type="expression" dxfId="137" priority="153">
      <formula>IF($F$2=4,1,0)</formula>
    </cfRule>
    <cfRule type="expression" dxfId="136" priority="154">
      <formula>IF($E$2=4,1,0)</formula>
    </cfRule>
    <cfRule type="expression" dxfId="135" priority="155">
      <formula>IF($D$2=4,1,0)</formula>
    </cfRule>
    <cfRule type="expression" dxfId="134" priority="156">
      <formula>IF($C$2=4,1,0)</formula>
    </cfRule>
  </conditionalFormatting>
  <conditionalFormatting sqref="F447:F450">
    <cfRule type="expression" dxfId="133" priority="149">
      <formula>IF($F$2=5,1,0)</formula>
    </cfRule>
    <cfRule type="expression" dxfId="132" priority="150">
      <formula>IF($E$2=5,1,0)</formula>
    </cfRule>
    <cfRule type="expression" dxfId="131" priority="151">
      <formula>IF($D$2=5,1,0)</formula>
    </cfRule>
    <cfRule type="expression" dxfId="130" priority="152">
      <formula>IF($C$2=5,1,0)</formula>
    </cfRule>
  </conditionalFormatting>
  <conditionalFormatting sqref="G447:G450">
    <cfRule type="expression" dxfId="129" priority="145">
      <formula>IF($F$2=6,1,0)</formula>
    </cfRule>
    <cfRule type="expression" dxfId="128" priority="146">
      <formula>IF($E$2=6,1,0)</formula>
    </cfRule>
    <cfRule type="expression" dxfId="127" priority="147">
      <formula>IF($D$2=6,1,0)</formula>
    </cfRule>
    <cfRule type="expression" dxfId="126" priority="148">
      <formula>IF($C$2=6,1,0)</formula>
    </cfRule>
  </conditionalFormatting>
  <conditionalFormatting sqref="H447:H450">
    <cfRule type="expression" dxfId="125" priority="141">
      <formula>IF($F$2=7,1,0)</formula>
    </cfRule>
    <cfRule type="expression" dxfId="124" priority="142">
      <formula>IF($E$2=7,1,0)</formula>
    </cfRule>
    <cfRule type="expression" dxfId="123" priority="143">
      <formula>IF($D$2=7,1,0)</formula>
    </cfRule>
    <cfRule type="expression" dxfId="122" priority="144">
      <formula>IF($C$2=7,1,0)</formula>
    </cfRule>
  </conditionalFormatting>
  <conditionalFormatting sqref="B447:H447 B449:H449">
    <cfRule type="expression" priority="140" stopIfTrue="1">
      <formula>IF(B447="",1,0)</formula>
    </cfRule>
  </conditionalFormatting>
  <conditionalFormatting sqref="B448:H448 B450:H450">
    <cfRule type="expression" priority="139" stopIfTrue="1">
      <formula>IF(B447="",1,0)</formula>
    </cfRule>
  </conditionalFormatting>
  <conditionalFormatting sqref="B447:H447 B449:H449">
    <cfRule type="expression" dxfId="121" priority="138">
      <formula>IF(B448="小・危",1,0)</formula>
    </cfRule>
  </conditionalFormatting>
  <conditionalFormatting sqref="B448:H448 B450:H450">
    <cfRule type="expression" dxfId="120" priority="137">
      <formula>IF(B448="小・危",1,0)</formula>
    </cfRule>
  </conditionalFormatting>
  <conditionalFormatting sqref="B447:B450">
    <cfRule type="expression" dxfId="119" priority="133">
      <formula>IF($F$2=1,1,0)</formula>
    </cfRule>
    <cfRule type="expression" dxfId="118" priority="134">
      <formula>IF($E$2=1,1,0)</formula>
    </cfRule>
    <cfRule type="expression" dxfId="117" priority="135">
      <formula>IF($D$2=1,1,0)</formula>
    </cfRule>
    <cfRule type="expression" dxfId="116" priority="136">
      <formula>IF($C$2=1,1,0)</formula>
    </cfRule>
  </conditionalFormatting>
  <conditionalFormatting sqref="C447:C450">
    <cfRule type="expression" dxfId="115" priority="129">
      <formula>IF($F$2=2,1,0)</formula>
    </cfRule>
    <cfRule type="expression" dxfId="114" priority="130">
      <formula>IF($E$2=2,1,0)</formula>
    </cfRule>
    <cfRule type="expression" dxfId="113" priority="131">
      <formula>IF($D$2=2,1,0)</formula>
    </cfRule>
    <cfRule type="expression" dxfId="112" priority="132">
      <formula>IF($C$2=2,1,0)</formula>
    </cfRule>
  </conditionalFormatting>
  <conditionalFormatting sqref="D447:D450">
    <cfRule type="expression" dxfId="111" priority="125">
      <formula>IF($F$2=3,1,0)</formula>
    </cfRule>
    <cfRule type="expression" dxfId="110" priority="126">
      <formula>IF($E$2=3,1,0)</formula>
    </cfRule>
    <cfRule type="expression" dxfId="109" priority="127">
      <formula>IF($D$2=3,1,0)</formula>
    </cfRule>
    <cfRule type="expression" dxfId="108" priority="128">
      <formula>IF($C$2=3,1,0)</formula>
    </cfRule>
  </conditionalFormatting>
  <conditionalFormatting sqref="E447:E450">
    <cfRule type="expression" dxfId="107" priority="121">
      <formula>IF($F$2=4,1,0)</formula>
    </cfRule>
    <cfRule type="expression" dxfId="106" priority="122">
      <formula>IF($E$2=4,1,0)</formula>
    </cfRule>
    <cfRule type="expression" dxfId="105" priority="123">
      <formula>IF($D$2=4,1,0)</formula>
    </cfRule>
    <cfRule type="expression" dxfId="104" priority="124">
      <formula>IF($C$2=4,1,0)</formula>
    </cfRule>
  </conditionalFormatting>
  <conditionalFormatting sqref="F447:F450">
    <cfRule type="expression" dxfId="103" priority="117">
      <formula>IF($F$2=5,1,0)</formula>
    </cfRule>
    <cfRule type="expression" dxfId="102" priority="118">
      <formula>IF($E$2=5,1,0)</formula>
    </cfRule>
    <cfRule type="expression" dxfId="101" priority="119">
      <formula>IF($D$2=5,1,0)</formula>
    </cfRule>
    <cfRule type="expression" dxfId="100" priority="120">
      <formula>IF($C$2=5,1,0)</formula>
    </cfRule>
  </conditionalFormatting>
  <conditionalFormatting sqref="G447:G450">
    <cfRule type="expression" dxfId="99" priority="113">
      <formula>IF($F$2=6,1,0)</formula>
    </cfRule>
    <cfRule type="expression" dxfId="98" priority="114">
      <formula>IF($E$2=6,1,0)</formula>
    </cfRule>
    <cfRule type="expression" dxfId="97" priority="115">
      <formula>IF($D$2=6,1,0)</formula>
    </cfRule>
    <cfRule type="expression" dxfId="96" priority="116">
      <formula>IF($C$2=6,1,0)</formula>
    </cfRule>
  </conditionalFormatting>
  <conditionalFormatting sqref="H447:H450">
    <cfRule type="expression" dxfId="95" priority="109">
      <formula>IF($F$2=7,1,0)</formula>
    </cfRule>
    <cfRule type="expression" dxfId="94" priority="110">
      <formula>IF($E$2=7,1,0)</formula>
    </cfRule>
    <cfRule type="expression" dxfId="93" priority="111">
      <formula>IF($D$2=7,1,0)</formula>
    </cfRule>
    <cfRule type="expression" dxfId="92" priority="112">
      <formula>IF($C$2=7,1,0)</formula>
    </cfRule>
  </conditionalFormatting>
  <conditionalFormatting sqref="B447:H447 B449:H449">
    <cfRule type="expression" priority="108" stopIfTrue="1">
      <formula>IF(B447="",1,0)</formula>
    </cfRule>
  </conditionalFormatting>
  <conditionalFormatting sqref="B448:H448 B450:H450">
    <cfRule type="expression" priority="107" stopIfTrue="1">
      <formula>IF(B447="",1,0)</formula>
    </cfRule>
  </conditionalFormatting>
  <conditionalFormatting sqref="B447:H447 B449:H449">
    <cfRule type="expression" dxfId="91" priority="106">
      <formula>IF(B448="小・危",1,0)</formula>
    </cfRule>
  </conditionalFormatting>
  <conditionalFormatting sqref="B448:H448 B450:H450">
    <cfRule type="expression" dxfId="90" priority="105">
      <formula>IF(B448="小・危",1,0)</formula>
    </cfRule>
  </conditionalFormatting>
  <conditionalFormatting sqref="C447:H447">
    <cfRule type="expression" dxfId="89" priority="101">
      <formula>IF($F$2=1,1,0)</formula>
    </cfRule>
    <cfRule type="expression" dxfId="88" priority="102">
      <formula>IF($E$2=1,1,0)</formula>
    </cfRule>
    <cfRule type="expression" dxfId="87" priority="103">
      <formula>IF($D$2=1,1,0)</formula>
    </cfRule>
    <cfRule type="expression" dxfId="86" priority="104">
      <formula>IF($C$2=1,1,0)</formula>
    </cfRule>
  </conditionalFormatting>
  <conditionalFormatting sqref="C449">
    <cfRule type="expression" dxfId="85" priority="97">
      <formula>IF($F$2=2,1,0)</formula>
    </cfRule>
    <cfRule type="expression" dxfId="84" priority="98">
      <formula>IF($E$2=2,1,0)</formula>
    </cfRule>
    <cfRule type="expression" dxfId="83" priority="99">
      <formula>IF($D$2=2,1,0)</formula>
    </cfRule>
    <cfRule type="expression" dxfId="82" priority="100">
      <formula>IF($C$2=2,1,0)</formula>
    </cfRule>
  </conditionalFormatting>
  <conditionalFormatting sqref="C449">
    <cfRule type="expression" priority="96" stopIfTrue="1">
      <formula>IF(C449="",1,0)</formula>
    </cfRule>
  </conditionalFormatting>
  <conditionalFormatting sqref="C449">
    <cfRule type="expression" dxfId="81" priority="95">
      <formula>IF(C450="小・危",1,0)</formula>
    </cfRule>
  </conditionalFormatting>
  <conditionalFormatting sqref="B489:B492">
    <cfRule type="expression" dxfId="80" priority="91">
      <formula>IF($F$2=1,1,0)</formula>
    </cfRule>
    <cfRule type="expression" dxfId="79" priority="92">
      <formula>IF($E$2=1,1,0)</formula>
    </cfRule>
    <cfRule type="expression" dxfId="78" priority="93">
      <formula>IF($D$2=1,1,0)</formula>
    </cfRule>
    <cfRule type="expression" dxfId="77" priority="94">
      <formula>IF($C$2=1,1,0)</formula>
    </cfRule>
  </conditionalFormatting>
  <conditionalFormatting sqref="C489:C492">
    <cfRule type="expression" dxfId="76" priority="87">
      <formula>IF($F$2=2,1,0)</formula>
    </cfRule>
    <cfRule type="expression" dxfId="75" priority="88">
      <formula>IF($E$2=2,1,0)</formula>
    </cfRule>
    <cfRule type="expression" dxfId="74" priority="89">
      <formula>IF($D$2=2,1,0)</formula>
    </cfRule>
    <cfRule type="expression" dxfId="73" priority="90">
      <formula>IF($C$2=2,1,0)</formula>
    </cfRule>
  </conditionalFormatting>
  <conditionalFormatting sqref="D489:D492">
    <cfRule type="expression" dxfId="72" priority="83">
      <formula>IF($F$2=3,1,0)</formula>
    </cfRule>
    <cfRule type="expression" dxfId="71" priority="84">
      <formula>IF($E$2=3,1,0)</formula>
    </cfRule>
    <cfRule type="expression" dxfId="70" priority="85">
      <formula>IF($D$2=3,1,0)</formula>
    </cfRule>
    <cfRule type="expression" dxfId="69" priority="86">
      <formula>IF($C$2=3,1,0)</formula>
    </cfRule>
  </conditionalFormatting>
  <conditionalFormatting sqref="E489:E492">
    <cfRule type="expression" dxfId="68" priority="79">
      <formula>IF($F$2=4,1,0)</formula>
    </cfRule>
    <cfRule type="expression" dxfId="67" priority="80">
      <formula>IF($E$2=4,1,0)</formula>
    </cfRule>
    <cfRule type="expression" dxfId="66" priority="81">
      <formula>IF($D$2=4,1,0)</formula>
    </cfRule>
    <cfRule type="expression" dxfId="65" priority="82">
      <formula>IF($C$2=4,1,0)</formula>
    </cfRule>
  </conditionalFormatting>
  <conditionalFormatting sqref="F489:F492">
    <cfRule type="expression" dxfId="64" priority="75">
      <formula>IF($F$2=5,1,0)</formula>
    </cfRule>
    <cfRule type="expression" dxfId="63" priority="76">
      <formula>IF($E$2=5,1,0)</formula>
    </cfRule>
    <cfRule type="expression" dxfId="62" priority="77">
      <formula>IF($D$2=5,1,0)</formula>
    </cfRule>
    <cfRule type="expression" dxfId="61" priority="78">
      <formula>IF($C$2=5,1,0)</formula>
    </cfRule>
  </conditionalFormatting>
  <conditionalFormatting sqref="G489:G492">
    <cfRule type="expression" dxfId="60" priority="71">
      <formula>IF($F$2=6,1,0)</formula>
    </cfRule>
    <cfRule type="expression" dxfId="59" priority="72">
      <formula>IF($E$2=6,1,0)</formula>
    </cfRule>
    <cfRule type="expression" dxfId="58" priority="73">
      <formula>IF($D$2=6,1,0)</formula>
    </cfRule>
    <cfRule type="expression" dxfId="57" priority="74">
      <formula>IF($C$2=6,1,0)</formula>
    </cfRule>
  </conditionalFormatting>
  <conditionalFormatting sqref="H489:H492">
    <cfRule type="expression" dxfId="56" priority="67">
      <formula>IF($F$2=7,1,0)</formula>
    </cfRule>
    <cfRule type="expression" dxfId="55" priority="68">
      <formula>IF($E$2=7,1,0)</formula>
    </cfRule>
    <cfRule type="expression" dxfId="54" priority="69">
      <formula>IF($D$2=7,1,0)</formula>
    </cfRule>
    <cfRule type="expression" dxfId="53" priority="70">
      <formula>IF($C$2=7,1,0)</formula>
    </cfRule>
  </conditionalFormatting>
  <conditionalFormatting sqref="B489:H489 B491:H491">
    <cfRule type="expression" priority="66" stopIfTrue="1">
      <formula>IF(B489="",1,0)</formula>
    </cfRule>
  </conditionalFormatting>
  <conditionalFormatting sqref="B490:H490 B492:H492">
    <cfRule type="expression" priority="65" stopIfTrue="1">
      <formula>IF(B489="",1,0)</formula>
    </cfRule>
  </conditionalFormatting>
  <conditionalFormatting sqref="B489:H489 B491:H491">
    <cfRule type="expression" dxfId="52" priority="64">
      <formula>IF(B490="小・危",1,0)</formula>
    </cfRule>
  </conditionalFormatting>
  <conditionalFormatting sqref="B490:H490 B492:H492">
    <cfRule type="expression" dxfId="51" priority="63">
      <formula>IF(B490="小・危",1,0)</formula>
    </cfRule>
  </conditionalFormatting>
  <conditionalFormatting sqref="B489:B492">
    <cfRule type="expression" dxfId="50" priority="59">
      <formula>IF($F$2=1,1,0)</formula>
    </cfRule>
    <cfRule type="expression" dxfId="49" priority="60">
      <formula>IF($E$2=1,1,0)</formula>
    </cfRule>
    <cfRule type="expression" dxfId="48" priority="61">
      <formula>IF($D$2=1,1,0)</formula>
    </cfRule>
    <cfRule type="expression" dxfId="47" priority="62">
      <formula>IF($C$2=1,1,0)</formula>
    </cfRule>
  </conditionalFormatting>
  <conditionalFormatting sqref="C489:C492">
    <cfRule type="expression" dxfId="46" priority="55">
      <formula>IF($F$2=2,1,0)</formula>
    </cfRule>
    <cfRule type="expression" dxfId="45" priority="56">
      <formula>IF($E$2=2,1,0)</formula>
    </cfRule>
    <cfRule type="expression" dxfId="44" priority="57">
      <formula>IF($D$2=2,1,0)</formula>
    </cfRule>
    <cfRule type="expression" dxfId="43" priority="58">
      <formula>IF($C$2=2,1,0)</formula>
    </cfRule>
  </conditionalFormatting>
  <conditionalFormatting sqref="D489:D492">
    <cfRule type="expression" dxfId="42" priority="51">
      <formula>IF($F$2=3,1,0)</formula>
    </cfRule>
    <cfRule type="expression" dxfId="41" priority="52">
      <formula>IF($E$2=3,1,0)</formula>
    </cfRule>
    <cfRule type="expression" dxfId="40" priority="53">
      <formula>IF($D$2=3,1,0)</formula>
    </cfRule>
    <cfRule type="expression" dxfId="39" priority="54">
      <formula>IF($C$2=3,1,0)</formula>
    </cfRule>
  </conditionalFormatting>
  <conditionalFormatting sqref="E489:E492">
    <cfRule type="expression" dxfId="38" priority="47">
      <formula>IF($F$2=4,1,0)</formula>
    </cfRule>
    <cfRule type="expression" dxfId="37" priority="48">
      <formula>IF($E$2=4,1,0)</formula>
    </cfRule>
    <cfRule type="expression" dxfId="36" priority="49">
      <formula>IF($D$2=4,1,0)</formula>
    </cfRule>
    <cfRule type="expression" dxfId="35" priority="50">
      <formula>IF($C$2=4,1,0)</formula>
    </cfRule>
  </conditionalFormatting>
  <conditionalFormatting sqref="F489:F492">
    <cfRule type="expression" dxfId="34" priority="43">
      <formula>IF($F$2=5,1,0)</formula>
    </cfRule>
    <cfRule type="expression" dxfId="33" priority="44">
      <formula>IF($E$2=5,1,0)</formula>
    </cfRule>
    <cfRule type="expression" dxfId="32" priority="45">
      <formula>IF($D$2=5,1,0)</formula>
    </cfRule>
    <cfRule type="expression" dxfId="31" priority="46">
      <formula>IF($C$2=5,1,0)</formula>
    </cfRule>
  </conditionalFormatting>
  <conditionalFormatting sqref="G489:G492">
    <cfRule type="expression" dxfId="30" priority="39">
      <formula>IF($F$2=6,1,0)</formula>
    </cfRule>
    <cfRule type="expression" dxfId="29" priority="40">
      <formula>IF($E$2=6,1,0)</formula>
    </cfRule>
    <cfRule type="expression" dxfId="28" priority="41">
      <formula>IF($D$2=6,1,0)</formula>
    </cfRule>
    <cfRule type="expression" dxfId="27" priority="42">
      <formula>IF($C$2=6,1,0)</formula>
    </cfRule>
  </conditionalFormatting>
  <conditionalFormatting sqref="H489:H492">
    <cfRule type="expression" dxfId="26" priority="35">
      <formula>IF($F$2=7,1,0)</formula>
    </cfRule>
    <cfRule type="expression" dxfId="25" priority="36">
      <formula>IF($E$2=7,1,0)</formula>
    </cfRule>
    <cfRule type="expression" dxfId="24" priority="37">
      <formula>IF($D$2=7,1,0)</formula>
    </cfRule>
    <cfRule type="expression" dxfId="23" priority="38">
      <formula>IF($C$2=7,1,0)</formula>
    </cfRule>
  </conditionalFormatting>
  <conditionalFormatting sqref="B489:H489 B491:H491">
    <cfRule type="expression" priority="34" stopIfTrue="1">
      <formula>IF(B489="",1,0)</formula>
    </cfRule>
  </conditionalFormatting>
  <conditionalFormatting sqref="B490:H490 B492:H492">
    <cfRule type="expression" priority="33" stopIfTrue="1">
      <formula>IF(B489="",1,0)</formula>
    </cfRule>
  </conditionalFormatting>
  <conditionalFormatting sqref="B489:H489 B491:H491">
    <cfRule type="expression" dxfId="22" priority="32">
      <formula>IF(B490="小・危",1,0)</formula>
    </cfRule>
  </conditionalFormatting>
  <conditionalFormatting sqref="B490:H490 B492:H492">
    <cfRule type="expression" dxfId="21" priority="31">
      <formula>IF(B490="小・危",1,0)</formula>
    </cfRule>
  </conditionalFormatting>
  <conditionalFormatting sqref="C489:H489">
    <cfRule type="expression" dxfId="20" priority="27">
      <formula>IF($F$2=1,1,0)</formula>
    </cfRule>
    <cfRule type="expression" dxfId="19" priority="28">
      <formula>IF($E$2=1,1,0)</formula>
    </cfRule>
    <cfRule type="expression" dxfId="18" priority="29">
      <formula>IF($D$2=1,1,0)</formula>
    </cfRule>
    <cfRule type="expression" dxfId="17" priority="30">
      <formula>IF($C$2=1,1,0)</formula>
    </cfRule>
  </conditionalFormatting>
  <conditionalFormatting sqref="C491">
    <cfRule type="expression" dxfId="16" priority="23">
      <formula>IF($F$2=2,1,0)</formula>
    </cfRule>
    <cfRule type="expression" dxfId="15" priority="24">
      <formula>IF($E$2=2,1,0)</formula>
    </cfRule>
    <cfRule type="expression" dxfId="14" priority="25">
      <formula>IF($D$2=2,1,0)</formula>
    </cfRule>
    <cfRule type="expression" dxfId="13" priority="26">
      <formula>IF($C$2=2,1,0)</formula>
    </cfRule>
  </conditionalFormatting>
  <conditionalFormatting sqref="C491">
    <cfRule type="expression" priority="22" stopIfTrue="1">
      <formula>IF(C491="",1,0)</formula>
    </cfRule>
  </conditionalFormatting>
  <conditionalFormatting sqref="C491">
    <cfRule type="expression" dxfId="12" priority="21">
      <formula>IF(C492="小・危",1,0)</formula>
    </cfRule>
  </conditionalFormatting>
  <conditionalFormatting sqref="B361:H362">
    <cfRule type="expression" dxfId="11" priority="20" stopIfTrue="1">
      <formula>IF(B$362="",1,0)</formula>
    </cfRule>
  </conditionalFormatting>
  <conditionalFormatting sqref="B363:H364">
    <cfRule type="expression" priority="19" stopIfTrue="1">
      <formula>IF(B$364="",1,0)</formula>
    </cfRule>
  </conditionalFormatting>
  <conditionalFormatting sqref="B397:H398">
    <cfRule type="expression" priority="17" stopIfTrue="1">
      <formula>IF(B$398="",1,0)</formula>
    </cfRule>
  </conditionalFormatting>
  <conditionalFormatting sqref="B399:H400">
    <cfRule type="expression" priority="16" stopIfTrue="1">
      <formula>IF(B$400="",1,0)</formula>
    </cfRule>
  </conditionalFormatting>
  <conditionalFormatting sqref="B401:H402">
    <cfRule type="expression" priority="15" stopIfTrue="1">
      <formula>IF(B$402="",1,0)</formula>
    </cfRule>
  </conditionalFormatting>
  <conditionalFormatting sqref="B361:H366">
    <cfRule type="expression" dxfId="10" priority="1" stopIfTrue="1">
      <formula>IF(B362="収集無し",1,0)</formula>
    </cfRule>
    <cfRule type="expression" dxfId="9" priority="14" stopIfTrue="1">
      <formula>IF(B361="収集無し",1,0)</formula>
    </cfRule>
  </conditionalFormatting>
  <conditionalFormatting sqref="C362:H362">
    <cfRule type="expression" dxfId="8" priority="10">
      <formula>IF($F$2=1,1,0)</formula>
    </cfRule>
    <cfRule type="expression" dxfId="7" priority="11">
      <formula>IF($E$2=1,1,0)</formula>
    </cfRule>
    <cfRule type="expression" dxfId="6" priority="12">
      <formula>IF($D$2=1,1,0)</formula>
    </cfRule>
    <cfRule type="expression" dxfId="5" priority="13">
      <formula>IF($C$2=1,1,0)</formula>
    </cfRule>
  </conditionalFormatting>
  <conditionalFormatting sqref="C364:H364">
    <cfRule type="expression" dxfId="4" priority="6">
      <formula>IF($F$2=1,1,0)</formula>
    </cfRule>
    <cfRule type="expression" dxfId="3" priority="7">
      <formula>IF($E$2=1,1,0)</formula>
    </cfRule>
    <cfRule type="expression" dxfId="2" priority="8">
      <formula>IF($D$2=1,1,0)</formula>
    </cfRule>
    <cfRule type="expression" dxfId="1" priority="9">
      <formula>IF($C$2=1,1,0)</formula>
    </cfRule>
  </conditionalFormatting>
  <conditionalFormatting sqref="B361:H361">
    <cfRule type="expression" priority="5">
      <formula>IF(B$362="収集無し",1,0)</formula>
    </cfRule>
  </conditionalFormatting>
  <conditionalFormatting sqref="B397:H402">
    <cfRule type="expression" priority="2" stopIfTrue="1">
      <formula>IF(B398="収集無し",1,0)</formula>
    </cfRule>
    <cfRule type="expression" dxfId="0" priority="3" stopIfTrue="1">
      <formula>IF(B397="収集無し",1,0)</formula>
    </cfRule>
  </conditionalFormatting>
  <printOptions verticalCentered="1"/>
  <pageMargins left="0.39370078740157483" right="0.39370078740157483" top="0.39370078740157483" bottom="0.39370078740157483" header="0.51181102362204722" footer="0.51181102362204722"/>
  <pageSetup paperSize="9" scale="98" fitToHeight="12" orientation="portrait" verticalDpi="1200" r:id="rId1"/>
  <headerFooter alignWithMargins="0"/>
  <rowBreaks count="11" manualBreakCount="11">
    <brk id="46" max="16383" man="1"/>
    <brk id="88" max="16383" man="1"/>
    <brk id="130" max="16383" man="1"/>
    <brk id="172" max="16383" man="1"/>
    <brk id="214" max="16383" man="1"/>
    <brk id="256" max="16383" man="1"/>
    <brk id="298" max="16383" man="1"/>
    <brk id="340" max="16383" man="1"/>
    <brk id="382" max="16383" man="1"/>
    <brk id="424" max="16383" man="1"/>
    <brk id="466" max="1638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23"/>
  <sheetViews>
    <sheetView workbookViewId="0">
      <selection activeCell="F13" sqref="F13"/>
    </sheetView>
  </sheetViews>
  <sheetFormatPr defaultRowHeight="13.5"/>
  <sheetData>
    <row r="1" spans="1:7" ht="55.5">
      <c r="A1" s="49" t="s">
        <v>87</v>
      </c>
    </row>
    <row r="2" spans="1:7" s="11" customFormat="1" ht="24">
      <c r="A2" s="47" t="s">
        <v>92</v>
      </c>
    </row>
    <row r="3" spans="1:7" ht="24">
      <c r="A3" s="48"/>
    </row>
    <row r="4" spans="1:7" ht="24.75" thickBot="1">
      <c r="A4" s="47" t="s">
        <v>90</v>
      </c>
    </row>
    <row r="5" spans="1:7" ht="31.5" thickBot="1">
      <c r="A5" s="155" t="s">
        <v>10</v>
      </c>
      <c r="B5" s="155"/>
      <c r="C5" s="155"/>
      <c r="D5" s="155"/>
      <c r="E5" s="47" t="s">
        <v>88</v>
      </c>
      <c r="F5" s="51">
        <v>28</v>
      </c>
      <c r="G5" s="47" t="s">
        <v>25</v>
      </c>
    </row>
    <row r="6" spans="1:7" s="11" customFormat="1" ht="31.5" thickBot="1">
      <c r="A6" s="155" t="s">
        <v>11</v>
      </c>
      <c r="B6" s="155"/>
      <c r="C6" s="155"/>
      <c r="D6" s="155"/>
      <c r="E6" s="47" t="s">
        <v>88</v>
      </c>
      <c r="F6" s="51">
        <v>22</v>
      </c>
      <c r="G6" s="47" t="s">
        <v>25</v>
      </c>
    </row>
    <row r="7" spans="1:7" s="11" customFormat="1" ht="31.5" thickBot="1">
      <c r="A7" s="155" t="s">
        <v>100</v>
      </c>
      <c r="B7" s="155"/>
      <c r="C7" s="155"/>
      <c r="D7" s="155"/>
      <c r="E7" s="47" t="s">
        <v>88</v>
      </c>
      <c r="F7" s="51">
        <v>25</v>
      </c>
      <c r="G7" s="47" t="s">
        <v>25</v>
      </c>
    </row>
    <row r="8" spans="1:7" ht="24">
      <c r="A8" s="48"/>
    </row>
    <row r="9" spans="1:7" ht="24.75" thickBot="1">
      <c r="A9" s="47" t="s">
        <v>91</v>
      </c>
    </row>
    <row r="10" spans="1:7" ht="31.5" thickBot="1">
      <c r="A10" s="155" t="s">
        <v>10</v>
      </c>
      <c r="B10" s="155"/>
      <c r="C10" s="155"/>
      <c r="D10" s="155"/>
      <c r="E10" s="47" t="s">
        <v>89</v>
      </c>
      <c r="F10" s="51">
        <v>4</v>
      </c>
      <c r="G10" s="47" t="s">
        <v>25</v>
      </c>
    </row>
    <row r="11" spans="1:7" s="11" customFormat="1" ht="31.5" thickBot="1">
      <c r="A11" s="155" t="s">
        <v>11</v>
      </c>
      <c r="B11" s="155"/>
      <c r="C11" s="155"/>
      <c r="D11" s="155"/>
      <c r="E11" s="47" t="s">
        <v>89</v>
      </c>
      <c r="F11" s="51">
        <v>5</v>
      </c>
      <c r="G11" s="47" t="s">
        <v>25</v>
      </c>
    </row>
    <row r="12" spans="1:7" s="11" customFormat="1" ht="31.5" thickBot="1">
      <c r="A12" s="155" t="s">
        <v>100</v>
      </c>
      <c r="B12" s="155"/>
      <c r="C12" s="155"/>
      <c r="D12" s="155"/>
      <c r="E12" s="47" t="s">
        <v>89</v>
      </c>
      <c r="F12" s="51">
        <v>8</v>
      </c>
      <c r="G12" s="47" t="s">
        <v>25</v>
      </c>
    </row>
    <row r="16" spans="1:7" ht="21">
      <c r="A16" s="2" t="s">
        <v>93</v>
      </c>
    </row>
    <row r="17" spans="1:1" ht="18.75" customHeight="1">
      <c r="A17" s="46" t="s">
        <v>101</v>
      </c>
    </row>
    <row r="18" spans="1:1" ht="18.75" customHeight="1">
      <c r="A18" s="46" t="s">
        <v>97</v>
      </c>
    </row>
    <row r="19" spans="1:1" ht="18.75" customHeight="1">
      <c r="A19" s="46" t="s">
        <v>98</v>
      </c>
    </row>
    <row r="20" spans="1:1" ht="18.75" customHeight="1">
      <c r="A20" s="46" t="s">
        <v>99</v>
      </c>
    </row>
    <row r="21" spans="1:1" ht="18.75" customHeight="1">
      <c r="A21" s="46" t="s">
        <v>94</v>
      </c>
    </row>
    <row r="22" spans="1:1" ht="18.75" customHeight="1">
      <c r="A22" s="46" t="s">
        <v>95</v>
      </c>
    </row>
    <row r="23" spans="1:1" ht="18.75" customHeight="1">
      <c r="A23" s="46" t="s">
        <v>96</v>
      </c>
    </row>
  </sheetData>
  <mergeCells count="6">
    <mergeCell ref="A10:D10"/>
    <mergeCell ref="A11:D11"/>
    <mergeCell ref="A12:D12"/>
    <mergeCell ref="A5:D5"/>
    <mergeCell ref="A6:D6"/>
    <mergeCell ref="A7:D7"/>
  </mergeCells>
  <phoneticPr fontId="1"/>
  <dataValidations count="1">
    <dataValidation type="whole" allowBlank="1" showInputMessage="1" showErrorMessage="1" sqref="F5:F7 F10:F12">
      <formula1>1</formula1>
      <formula2>31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情報入力シート</vt:lpstr>
      <vt:lpstr>ごみカレンダー</vt:lpstr>
      <vt:lpstr>ごみカレンダー(年末年始)</vt:lpstr>
      <vt:lpstr>年末年始収集体制(※管理者用)</vt:lpstr>
      <vt:lpstr>ごみカレンダー!Print_Area</vt:lpstr>
      <vt:lpstr>'ごみカレンダー(年末年始)'!Print_Area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ama0035778</dc:creator>
  <cp:lastModifiedBy>Amagasaki</cp:lastModifiedBy>
  <cp:lastPrinted>2024-01-31T05:05:42Z</cp:lastPrinted>
  <dcterms:created xsi:type="dcterms:W3CDTF">2018-02-21T08:00:54Z</dcterms:created>
  <dcterms:modified xsi:type="dcterms:W3CDTF">2025-02-14T06:46:13Z</dcterms:modified>
</cp:coreProperties>
</file>