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情報化推進担当情報公開・統計担当\情報推進担当情報統計担当\102工業統計調査\尼崎市の工業\R2尼崎の工業\04_HP用\up用ファイル\"/>
    </mc:Choice>
  </mc:AlternateContent>
  <bookViews>
    <workbookView xWindow="0" yWindow="0" windowWidth="20490" windowHeight="7635"/>
  </bookViews>
  <sheets>
    <sheet name="統計表 " sheetId="47" r:id="rId1"/>
    <sheet name="第1表" sheetId="39" r:id="rId2"/>
    <sheet name="第2表" sheetId="38" r:id="rId3"/>
    <sheet name="第３表 " sheetId="40" r:id="rId4"/>
    <sheet name="第4表 " sheetId="41" r:id="rId5"/>
    <sheet name="第5表 " sheetId="42" r:id="rId6"/>
    <sheet name="第6表" sheetId="43" r:id="rId7"/>
    <sheet name="第7表 " sheetId="44" r:id="rId8"/>
    <sheet name="第8表" sheetId="45" r:id="rId9"/>
    <sheet name="第9表 " sheetId="46" r:id="rId10"/>
    <sheet name="第1表 (2)" sheetId="14" state="hidden" r:id="rId11"/>
    <sheet name="参考表 " sheetId="48" r:id="rId12"/>
    <sheet name="参考第１表" sheetId="49" r:id="rId13"/>
    <sheet name="参考第2表 " sheetId="50" r:id="rId14"/>
    <sheet name="第2表 (2)" sheetId="15" state="hidden" r:id="rId15"/>
    <sheet name="第3表 (2)" sheetId="16" state="hidden" r:id="rId16"/>
    <sheet name="第4表 (2)" sheetId="17" state="hidden" r:id="rId17"/>
  </sheets>
  <definedNames>
    <definedName name="_xlnm.Print_Area" localSheetId="12">参考第１表!$A$1:$Z$36</definedName>
    <definedName name="_xlnm.Print_Area" localSheetId="11">'参考表 '!$A$1:$H$35</definedName>
    <definedName name="_xlnm.Print_Area" localSheetId="5">'第5表 '!$A$1:$T$35</definedName>
    <definedName name="_xlnm.Print_Area" localSheetId="6">第6表!$A$1:$U$35</definedName>
    <definedName name="_xlnm.Print_Area" localSheetId="0">'統計表 '!$A$1:$G$44</definedName>
  </definedNames>
  <calcPr calcId="162913"/>
</workbook>
</file>

<file path=xl/calcChain.xml><?xml version="1.0" encoding="utf-8"?>
<calcChain xmlns="http://schemas.openxmlformats.org/spreadsheetml/2006/main">
  <c r="O28" i="40" l="1"/>
  <c r="N28" i="40"/>
  <c r="M28" i="40"/>
  <c r="L28" i="40"/>
  <c r="J28" i="40"/>
  <c r="I28" i="40"/>
  <c r="H15" i="40"/>
  <c r="T17" i="50" l="1"/>
  <c r="O23" i="50"/>
  <c r="O15" i="50"/>
  <c r="J37" i="50"/>
  <c r="J12" i="50"/>
  <c r="E31" i="50"/>
  <c r="T4" i="50" l="1"/>
  <c r="O18" i="50"/>
  <c r="O4" i="50"/>
  <c r="J24" i="50"/>
  <c r="E33" i="50"/>
  <c r="E6" i="50"/>
  <c r="D3" i="50"/>
  <c r="C3" i="50"/>
  <c r="J24" i="42"/>
  <c r="J28" i="42"/>
  <c r="E3" i="50" l="1"/>
  <c r="M30" i="46" l="1"/>
  <c r="L30" i="46"/>
  <c r="K30" i="46"/>
  <c r="J30" i="46"/>
  <c r="I30" i="46"/>
  <c r="I6" i="46" s="1"/>
  <c r="H30" i="46"/>
  <c r="I35" i="46"/>
  <c r="I34" i="46"/>
  <c r="I33" i="46"/>
  <c r="I32" i="46"/>
  <c r="I31" i="46"/>
  <c r="I29" i="46"/>
  <c r="I28" i="46"/>
  <c r="I27" i="46"/>
  <c r="I25" i="46"/>
  <c r="I24" i="46"/>
  <c r="I23" i="46"/>
  <c r="I22" i="46"/>
  <c r="I21" i="46"/>
  <c r="I20" i="46"/>
  <c r="I19" i="46"/>
  <c r="I18" i="46"/>
  <c r="I17" i="46"/>
  <c r="I16" i="46"/>
  <c r="I15" i="46"/>
  <c r="I14" i="46"/>
  <c r="I13" i="46"/>
  <c r="I12" i="46"/>
  <c r="I11" i="46"/>
  <c r="I10" i="46"/>
  <c r="I8" i="46"/>
  <c r="I7" i="46"/>
  <c r="M6" i="46"/>
  <c r="L6" i="46"/>
  <c r="K6" i="46"/>
  <c r="J6" i="46"/>
  <c r="H6" i="46"/>
  <c r="G6" i="46"/>
  <c r="S29" i="45"/>
  <c r="R29" i="45"/>
  <c r="Q29" i="45"/>
  <c r="P29" i="45"/>
  <c r="O29" i="45"/>
  <c r="M29" i="45"/>
  <c r="L29" i="45"/>
  <c r="J29" i="45"/>
  <c r="I29" i="45"/>
  <c r="N34" i="45"/>
  <c r="K34" i="45"/>
  <c r="H34" i="45"/>
  <c r="N33" i="45"/>
  <c r="K33" i="45"/>
  <c r="H33" i="45"/>
  <c r="N32" i="45"/>
  <c r="K32" i="45"/>
  <c r="H32" i="45"/>
  <c r="N31" i="45"/>
  <c r="K31" i="45"/>
  <c r="H31" i="45"/>
  <c r="N30" i="45"/>
  <c r="K30" i="45"/>
  <c r="H30" i="45"/>
  <c r="N28" i="45"/>
  <c r="K28" i="45"/>
  <c r="H28" i="45"/>
  <c r="N27" i="45"/>
  <c r="K27" i="45"/>
  <c r="H27" i="45"/>
  <c r="N26" i="45"/>
  <c r="K26" i="45"/>
  <c r="H26" i="45"/>
  <c r="N24" i="45"/>
  <c r="K24" i="45"/>
  <c r="H24" i="45"/>
  <c r="N23" i="45"/>
  <c r="K23" i="45"/>
  <c r="H23" i="45"/>
  <c r="N22" i="45"/>
  <c r="K22" i="45"/>
  <c r="H22" i="45"/>
  <c r="N21" i="45"/>
  <c r="K21" i="45"/>
  <c r="H21" i="45"/>
  <c r="N20" i="45"/>
  <c r="K20" i="45"/>
  <c r="H20" i="45"/>
  <c r="N19" i="45"/>
  <c r="K19" i="45"/>
  <c r="H19" i="45"/>
  <c r="N18" i="45"/>
  <c r="K18" i="45"/>
  <c r="H18" i="45"/>
  <c r="N17" i="45"/>
  <c r="K17" i="45"/>
  <c r="H17" i="45"/>
  <c r="N16" i="45"/>
  <c r="K16" i="45"/>
  <c r="H16" i="45"/>
  <c r="N15" i="45"/>
  <c r="K15" i="45"/>
  <c r="H15" i="45"/>
  <c r="N14" i="45"/>
  <c r="K14" i="45"/>
  <c r="H14" i="45"/>
  <c r="N13" i="45"/>
  <c r="K13" i="45"/>
  <c r="H13" i="45"/>
  <c r="N12" i="45"/>
  <c r="K12" i="45"/>
  <c r="H12" i="45"/>
  <c r="N11" i="45"/>
  <c r="K11" i="45"/>
  <c r="H11" i="45"/>
  <c r="N10" i="45"/>
  <c r="K10" i="45"/>
  <c r="H10" i="45"/>
  <c r="N9" i="45"/>
  <c r="K9" i="45"/>
  <c r="H9" i="45"/>
  <c r="N7" i="45"/>
  <c r="K7" i="45"/>
  <c r="H7" i="45"/>
  <c r="N6" i="45"/>
  <c r="K6" i="45"/>
  <c r="H6" i="45"/>
  <c r="S5" i="45"/>
  <c r="R5" i="45"/>
  <c r="G5" i="45"/>
  <c r="R28" i="44"/>
  <c r="Q28" i="44"/>
  <c r="O28" i="44"/>
  <c r="N28" i="44"/>
  <c r="L28" i="44"/>
  <c r="K28" i="44"/>
  <c r="I28" i="44"/>
  <c r="H28" i="44"/>
  <c r="S33" i="44"/>
  <c r="P33" i="44"/>
  <c r="M33" i="44"/>
  <c r="I33" i="44"/>
  <c r="J33" i="44" s="1"/>
  <c r="H33" i="44"/>
  <c r="S32" i="44"/>
  <c r="P32" i="44"/>
  <c r="M32" i="44"/>
  <c r="I32" i="44"/>
  <c r="J32" i="44" s="1"/>
  <c r="H32" i="44"/>
  <c r="S31" i="44"/>
  <c r="P31" i="44"/>
  <c r="M31" i="44"/>
  <c r="I31" i="44"/>
  <c r="J31" i="44" s="1"/>
  <c r="H31" i="44"/>
  <c r="S30" i="44"/>
  <c r="P30" i="44"/>
  <c r="M30" i="44"/>
  <c r="I30" i="44"/>
  <c r="J30" i="44" s="1"/>
  <c r="H30" i="44"/>
  <c r="S29" i="44"/>
  <c r="P29" i="44"/>
  <c r="M29" i="44"/>
  <c r="I29" i="44"/>
  <c r="J29" i="44" s="1"/>
  <c r="H29" i="44"/>
  <c r="S27" i="44"/>
  <c r="P27" i="44"/>
  <c r="M27" i="44"/>
  <c r="I27" i="44"/>
  <c r="J27" i="44" s="1"/>
  <c r="H27" i="44"/>
  <c r="S26" i="44"/>
  <c r="P26" i="44"/>
  <c r="M26" i="44"/>
  <c r="I26" i="44"/>
  <c r="J26" i="44" s="1"/>
  <c r="H26" i="44"/>
  <c r="S25" i="44"/>
  <c r="P25" i="44"/>
  <c r="M25" i="44"/>
  <c r="I25" i="44"/>
  <c r="J25" i="44" s="1"/>
  <c r="H25" i="44"/>
  <c r="S23" i="44"/>
  <c r="P23" i="44"/>
  <c r="M23" i="44"/>
  <c r="I23" i="44"/>
  <c r="J23" i="44" s="1"/>
  <c r="H23" i="44"/>
  <c r="S22" i="44"/>
  <c r="P22" i="44"/>
  <c r="M22" i="44"/>
  <c r="I22" i="44"/>
  <c r="J22" i="44" s="1"/>
  <c r="H22" i="44"/>
  <c r="S21" i="44"/>
  <c r="P21" i="44"/>
  <c r="M21" i="44"/>
  <c r="I21" i="44"/>
  <c r="J21" i="44" s="1"/>
  <c r="H21" i="44"/>
  <c r="S20" i="44"/>
  <c r="P20" i="44"/>
  <c r="M20" i="44"/>
  <c r="I20" i="44"/>
  <c r="J20" i="44" s="1"/>
  <c r="H20" i="44"/>
  <c r="S19" i="44"/>
  <c r="P19" i="44"/>
  <c r="M19" i="44"/>
  <c r="I19" i="44"/>
  <c r="J19" i="44" s="1"/>
  <c r="H19" i="44"/>
  <c r="S18" i="44"/>
  <c r="P18" i="44"/>
  <c r="M18" i="44"/>
  <c r="I18" i="44"/>
  <c r="J18" i="44" s="1"/>
  <c r="H18" i="44"/>
  <c r="S17" i="44"/>
  <c r="P17" i="44"/>
  <c r="M17" i="44"/>
  <c r="I17" i="44"/>
  <c r="J17" i="44" s="1"/>
  <c r="H17" i="44"/>
  <c r="S14" i="44"/>
  <c r="P14" i="44"/>
  <c r="M14" i="44"/>
  <c r="I14" i="44"/>
  <c r="J14" i="44" s="1"/>
  <c r="H14" i="44"/>
  <c r="S12" i="44"/>
  <c r="P12" i="44"/>
  <c r="M12" i="44"/>
  <c r="I12" i="44"/>
  <c r="J12" i="44" s="1"/>
  <c r="H12" i="44"/>
  <c r="S11" i="44"/>
  <c r="P11" i="44"/>
  <c r="M11" i="44"/>
  <c r="I11" i="44"/>
  <c r="J11" i="44" s="1"/>
  <c r="H11" i="44"/>
  <c r="S10" i="44"/>
  <c r="P10" i="44"/>
  <c r="M10" i="44"/>
  <c r="I10" i="44"/>
  <c r="J10" i="44" s="1"/>
  <c r="H10" i="44"/>
  <c r="S5" i="44"/>
  <c r="P5" i="44"/>
  <c r="M5" i="44"/>
  <c r="I5" i="44"/>
  <c r="J5" i="44" s="1"/>
  <c r="H5" i="44"/>
  <c r="R4" i="44"/>
  <c r="Q4" i="44"/>
  <c r="O4" i="44"/>
  <c r="N4" i="44"/>
  <c r="L4" i="44"/>
  <c r="K4" i="44"/>
  <c r="H4" i="44" s="1"/>
  <c r="I4" i="44"/>
  <c r="G4" i="44"/>
  <c r="Q28" i="43"/>
  <c r="P28" i="43"/>
  <c r="O28" i="43"/>
  <c r="N28" i="43"/>
  <c r="M28" i="43"/>
  <c r="L28" i="43"/>
  <c r="M4" i="43"/>
  <c r="O4" i="43"/>
  <c r="K28" i="43"/>
  <c r="J28" i="43"/>
  <c r="J27" i="43"/>
  <c r="I27" i="43"/>
  <c r="T33" i="43"/>
  <c r="J33" i="43"/>
  <c r="I33" i="43" s="1"/>
  <c r="T32" i="43"/>
  <c r="J32" i="43"/>
  <c r="T31" i="43"/>
  <c r="J31" i="43"/>
  <c r="I31" i="43"/>
  <c r="T30" i="43"/>
  <c r="J30" i="43"/>
  <c r="T29" i="43"/>
  <c r="J29" i="43"/>
  <c r="I29" i="43"/>
  <c r="T27" i="43"/>
  <c r="T26" i="43"/>
  <c r="J26" i="43"/>
  <c r="T25" i="43"/>
  <c r="J25" i="43"/>
  <c r="I25" i="43"/>
  <c r="T23" i="43"/>
  <c r="J23" i="43"/>
  <c r="I23" i="43"/>
  <c r="T22" i="43"/>
  <c r="J22" i="43"/>
  <c r="T21" i="43"/>
  <c r="J21" i="43"/>
  <c r="I21" i="43"/>
  <c r="T20" i="43"/>
  <c r="J20" i="43"/>
  <c r="T19" i="43"/>
  <c r="J19" i="43"/>
  <c r="I19" i="43"/>
  <c r="T18" i="43"/>
  <c r="J18" i="43"/>
  <c r="T17" i="43"/>
  <c r="J17" i="43"/>
  <c r="I17" i="43"/>
  <c r="T14" i="43"/>
  <c r="J14" i="43"/>
  <c r="T12" i="43"/>
  <c r="J12" i="43"/>
  <c r="I12" i="43"/>
  <c r="T11" i="43"/>
  <c r="J11" i="43"/>
  <c r="T10" i="43"/>
  <c r="J10" i="43"/>
  <c r="I10" i="43"/>
  <c r="T5" i="43"/>
  <c r="J5" i="43"/>
  <c r="I5" i="43"/>
  <c r="P4" i="43"/>
  <c r="N4" i="43"/>
  <c r="L4" i="43"/>
  <c r="K4" i="43"/>
  <c r="H4" i="43"/>
  <c r="G4" i="43"/>
  <c r="Q28" i="42"/>
  <c r="R28" i="42"/>
  <c r="P28" i="42"/>
  <c r="P4" i="42" s="1"/>
  <c r="O28" i="42"/>
  <c r="N28" i="42"/>
  <c r="M28" i="42"/>
  <c r="N4" i="42"/>
  <c r="L28" i="42"/>
  <c r="K28" i="42"/>
  <c r="H28" i="42"/>
  <c r="H4" i="42" s="1"/>
  <c r="I28" i="42"/>
  <c r="O28" i="41"/>
  <c r="N28" i="41"/>
  <c r="K28" i="41"/>
  <c r="J28" i="41"/>
  <c r="S33" i="42"/>
  <c r="S32" i="42"/>
  <c r="S31" i="42"/>
  <c r="S30" i="42"/>
  <c r="S29" i="42"/>
  <c r="S27" i="42"/>
  <c r="S26" i="42"/>
  <c r="S25" i="42"/>
  <c r="S23" i="42"/>
  <c r="S22" i="42"/>
  <c r="S21" i="42"/>
  <c r="S20" i="42"/>
  <c r="S19" i="42"/>
  <c r="S18" i="42"/>
  <c r="S17" i="42"/>
  <c r="S14" i="42"/>
  <c r="S12" i="42"/>
  <c r="S11" i="42"/>
  <c r="S10" i="42"/>
  <c r="S5" i="42"/>
  <c r="Q4" i="42"/>
  <c r="O4" i="42"/>
  <c r="M4" i="42"/>
  <c r="L4" i="42"/>
  <c r="K4" i="42"/>
  <c r="J4" i="42"/>
  <c r="I4" i="42"/>
  <c r="G4" i="42"/>
  <c r="P28" i="41"/>
  <c r="M28" i="41"/>
  <c r="I28" i="41"/>
  <c r="L4" i="41"/>
  <c r="N4" i="41"/>
  <c r="Q4" i="41" s="1"/>
  <c r="P4" i="41"/>
  <c r="I7" i="41"/>
  <c r="I8" i="41"/>
  <c r="I10" i="41"/>
  <c r="I11" i="41"/>
  <c r="I12" i="41"/>
  <c r="I14" i="41"/>
  <c r="I17" i="41"/>
  <c r="I18" i="41"/>
  <c r="I19" i="41"/>
  <c r="I20" i="41"/>
  <c r="I21" i="41"/>
  <c r="I22" i="41"/>
  <c r="I23" i="41"/>
  <c r="I25" i="41"/>
  <c r="I26" i="41"/>
  <c r="I27" i="41"/>
  <c r="I5" i="41"/>
  <c r="H4" i="41"/>
  <c r="K4" i="41"/>
  <c r="M4" i="41"/>
  <c r="O4" i="41"/>
  <c r="G4" i="41"/>
  <c r="Q35" i="41"/>
  <c r="Q34" i="41"/>
  <c r="Q33" i="41"/>
  <c r="Q32" i="41"/>
  <c r="Q31" i="41"/>
  <c r="Q30" i="41"/>
  <c r="Q29" i="41"/>
  <c r="Q27" i="41"/>
  <c r="Q26" i="41"/>
  <c r="Q25" i="41"/>
  <c r="Q23" i="41"/>
  <c r="Q22" i="41"/>
  <c r="Q21" i="41"/>
  <c r="Q20" i="41"/>
  <c r="Q19" i="41"/>
  <c r="Q18" i="41"/>
  <c r="Q17" i="41"/>
  <c r="Q14" i="41"/>
  <c r="Q12" i="41"/>
  <c r="Q11" i="41"/>
  <c r="Q10" i="41"/>
  <c r="Q8" i="41"/>
  <c r="Q7" i="41"/>
  <c r="Q5" i="41"/>
  <c r="H28" i="40"/>
  <c r="J4" i="40"/>
  <c r="L4" i="40"/>
  <c r="N4" i="40"/>
  <c r="H7" i="40"/>
  <c r="H8" i="40"/>
  <c r="H10" i="40"/>
  <c r="H11" i="40"/>
  <c r="H12" i="40"/>
  <c r="H14" i="40"/>
  <c r="H17" i="40"/>
  <c r="H18" i="40"/>
  <c r="H19" i="40"/>
  <c r="H20" i="40"/>
  <c r="H21" i="40"/>
  <c r="H22" i="40"/>
  <c r="H23" i="40"/>
  <c r="H24" i="40"/>
  <c r="H25" i="40"/>
  <c r="H26" i="40"/>
  <c r="H27" i="40"/>
  <c r="H5" i="40"/>
  <c r="K4" i="40"/>
  <c r="M4" i="40"/>
  <c r="O4" i="40"/>
  <c r="G4" i="40"/>
  <c r="Q5" i="45" l="1"/>
  <c r="P4" i="44"/>
  <c r="S4" i="44"/>
  <c r="J4" i="44"/>
  <c r="M4" i="44"/>
  <c r="Q4" i="43"/>
  <c r="T4" i="43" s="1"/>
  <c r="I28" i="43"/>
  <c r="J4" i="43"/>
  <c r="I11" i="43"/>
  <c r="I14" i="43"/>
  <c r="I18" i="43"/>
  <c r="I20" i="43"/>
  <c r="I22" i="43"/>
  <c r="I26" i="43"/>
  <c r="I30" i="43"/>
  <c r="I32" i="43"/>
  <c r="R4" i="42"/>
  <c r="S4" i="42" s="1"/>
  <c r="I4" i="41"/>
  <c r="J4" i="41"/>
  <c r="H4" i="40"/>
  <c r="I4" i="40"/>
  <c r="P5" i="45" l="1"/>
  <c r="I4" i="43"/>
  <c r="N29" i="45" l="1"/>
  <c r="O5" i="45"/>
  <c r="N5" i="45" l="1"/>
  <c r="M5" i="45" l="1"/>
  <c r="L5" i="45" l="1"/>
  <c r="K29" i="45"/>
  <c r="K5" i="45" l="1"/>
  <c r="J5" i="45" l="1"/>
  <c r="I5" i="45" l="1"/>
  <c r="H29" i="45"/>
  <c r="H5" i="45" s="1"/>
  <c r="H28" i="17" l="1"/>
  <c r="I28" i="17"/>
  <c r="J28" i="17"/>
  <c r="L28" i="17"/>
  <c r="M28" i="17"/>
  <c r="N28" i="17"/>
  <c r="O28" i="17"/>
  <c r="I28" i="16"/>
  <c r="L28" i="16"/>
  <c r="P28" i="16"/>
  <c r="S28" i="16"/>
  <c r="V28" i="16"/>
  <c r="Y28" i="16"/>
  <c r="V31" i="16"/>
  <c r="L35" i="16"/>
  <c r="P35" i="16"/>
  <c r="M28" i="15"/>
  <c r="R28" i="15"/>
</calcChain>
</file>

<file path=xl/sharedStrings.xml><?xml version="1.0" encoding="utf-8"?>
<sst xmlns="http://schemas.openxmlformats.org/spreadsheetml/2006/main" count="1650" uniqueCount="325">
  <si>
    <t>統　　計　　表</t>
    <rPh sb="0" eb="1">
      <t>オサム</t>
    </rPh>
    <rPh sb="3" eb="4">
      <t>ケイ</t>
    </rPh>
    <rPh sb="6" eb="7">
      <t>オモテ</t>
    </rPh>
    <phoneticPr fontId="3"/>
  </si>
  <si>
    <t>第１表</t>
    <rPh sb="0" eb="1">
      <t>ダイ</t>
    </rPh>
    <rPh sb="2" eb="3">
      <t>ヒョウ</t>
    </rPh>
    <phoneticPr fontId="3"/>
  </si>
  <si>
    <t>産業中分類、従業者規模別事業所数及び従業者数 （4人以上事業所）</t>
    <rPh sb="0" eb="2">
      <t>サンギョウ</t>
    </rPh>
    <rPh sb="2" eb="3">
      <t>チュウ</t>
    </rPh>
    <rPh sb="3" eb="5">
      <t>ブンルイ</t>
    </rPh>
    <rPh sb="6" eb="9">
      <t>ジュウギョウシャ</t>
    </rPh>
    <rPh sb="9" eb="11">
      <t>キボ</t>
    </rPh>
    <rPh sb="11" eb="12">
      <t>ベツ</t>
    </rPh>
    <rPh sb="12" eb="15">
      <t>ジギョウショ</t>
    </rPh>
    <rPh sb="15" eb="16">
      <t>スウ</t>
    </rPh>
    <rPh sb="16" eb="17">
      <t>オヨ</t>
    </rPh>
    <rPh sb="18" eb="19">
      <t>ジュウ</t>
    </rPh>
    <rPh sb="19" eb="22">
      <t>ギョウシャスウ</t>
    </rPh>
    <rPh sb="25" eb="26">
      <t>ニン</t>
    </rPh>
    <rPh sb="26" eb="28">
      <t>イジョウ</t>
    </rPh>
    <rPh sb="28" eb="31">
      <t>ジギョウショ</t>
    </rPh>
    <phoneticPr fontId="3"/>
  </si>
  <si>
    <t>産 業 中 分 類</t>
    <rPh sb="0" eb="1">
      <t>サン</t>
    </rPh>
    <rPh sb="2" eb="3">
      <t>ギョウ</t>
    </rPh>
    <rPh sb="4" eb="5">
      <t>チュウ</t>
    </rPh>
    <rPh sb="6" eb="7">
      <t>ブン</t>
    </rPh>
    <rPh sb="8" eb="9">
      <t>タグイ</t>
    </rPh>
    <phoneticPr fontId="3"/>
  </si>
  <si>
    <t>事業所総数</t>
    <rPh sb="0" eb="3">
      <t>ジギョウショ</t>
    </rPh>
    <rPh sb="3" eb="5">
      <t>ソウスウ</t>
    </rPh>
    <phoneticPr fontId="3"/>
  </si>
  <si>
    <t>経営組織別事業所数</t>
    <rPh sb="0" eb="1">
      <t>キョウ</t>
    </rPh>
    <rPh sb="1" eb="2">
      <t>エイ</t>
    </rPh>
    <rPh sb="2" eb="3">
      <t>クミ</t>
    </rPh>
    <rPh sb="3" eb="4">
      <t>オリ</t>
    </rPh>
    <rPh sb="4" eb="5">
      <t>ベツ</t>
    </rPh>
    <rPh sb="5" eb="6">
      <t>コト</t>
    </rPh>
    <rPh sb="6" eb="7">
      <t>ギョウ</t>
    </rPh>
    <rPh sb="7" eb="8">
      <t>ショ</t>
    </rPh>
    <rPh sb="8" eb="9">
      <t>スウ</t>
    </rPh>
    <phoneticPr fontId="3"/>
  </si>
  <si>
    <t>従　業　者　規　模　別　事　業　</t>
    <rPh sb="0" eb="1">
      <t>ジュウ</t>
    </rPh>
    <rPh sb="2" eb="3">
      <t>ギョウ</t>
    </rPh>
    <rPh sb="4" eb="5">
      <t>シャ</t>
    </rPh>
    <rPh sb="6" eb="7">
      <t>キ</t>
    </rPh>
    <rPh sb="8" eb="9">
      <t>ボ</t>
    </rPh>
    <rPh sb="10" eb="11">
      <t>ベツ</t>
    </rPh>
    <rPh sb="12" eb="13">
      <t>コト</t>
    </rPh>
    <rPh sb="14" eb="15">
      <t>ギョウ</t>
    </rPh>
    <phoneticPr fontId="3"/>
  </si>
  <si>
    <t>　　従　　　業　　　者　　　数</t>
    <rPh sb="2" eb="3">
      <t>ジュウ</t>
    </rPh>
    <rPh sb="6" eb="7">
      <t>ギョウ</t>
    </rPh>
    <rPh sb="10" eb="11">
      <t>シャ</t>
    </rPh>
    <rPh sb="14" eb="15">
      <t>スウ</t>
    </rPh>
    <phoneticPr fontId="3"/>
  </si>
  <si>
    <t>会社</t>
    <rPh sb="0" eb="2">
      <t>カイシャ</t>
    </rPh>
    <phoneticPr fontId="3"/>
  </si>
  <si>
    <t>個人</t>
    <rPh sb="0" eb="2">
      <t>コジン</t>
    </rPh>
    <phoneticPr fontId="3"/>
  </si>
  <si>
    <t>その他</t>
    <rPh sb="2" eb="3">
      <t>タ</t>
    </rPh>
    <phoneticPr fontId="3"/>
  </si>
  <si>
    <t>4～9</t>
  </si>
  <si>
    <t>10～19</t>
  </si>
  <si>
    <t>20～29</t>
  </si>
  <si>
    <t>30～49</t>
  </si>
  <si>
    <t>50～99</t>
  </si>
  <si>
    <t>100～299</t>
  </si>
  <si>
    <t>300～499</t>
  </si>
  <si>
    <t>500人　以上</t>
    <rPh sb="3" eb="4">
      <t>ニン</t>
    </rPh>
    <rPh sb="5" eb="7">
      <t>イジョウ</t>
    </rPh>
    <phoneticPr fontId="3"/>
  </si>
  <si>
    <t>　総　　数</t>
    <rPh sb="1" eb="2">
      <t>フサ</t>
    </rPh>
    <rPh sb="4" eb="5">
      <t>カズ</t>
    </rPh>
    <phoneticPr fontId="3"/>
  </si>
  <si>
    <t>　常　用　労　働　者</t>
    <rPh sb="1" eb="2">
      <t>ツネ</t>
    </rPh>
    <rPh sb="3" eb="4">
      <t>ヨウ</t>
    </rPh>
    <rPh sb="5" eb="6">
      <t>ロウ</t>
    </rPh>
    <rPh sb="7" eb="8">
      <t>ハタラキ</t>
    </rPh>
    <rPh sb="9" eb="10">
      <t>シャ</t>
    </rPh>
    <phoneticPr fontId="3"/>
  </si>
  <si>
    <t>個人事業主・家族従業者</t>
    <rPh sb="0" eb="2">
      <t>コジン</t>
    </rPh>
    <rPh sb="2" eb="4">
      <t>ジギョウ</t>
    </rPh>
    <rPh sb="4" eb="5">
      <t>シュ</t>
    </rPh>
    <rPh sb="6" eb="8">
      <t>カゾク</t>
    </rPh>
    <rPh sb="8" eb="11">
      <t>ジュウギョウシャ</t>
    </rPh>
    <phoneticPr fontId="3"/>
  </si>
  <si>
    <t>分類</t>
    <rPh sb="0" eb="2">
      <t>ブンルイ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</si>
  <si>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</si>
  <si>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</si>
  <si>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　　総　　　　　数</t>
    <rPh sb="2" eb="3">
      <t>フサ</t>
    </rPh>
    <rPh sb="8" eb="9">
      <t>カズ</t>
    </rPh>
    <phoneticPr fontId="3"/>
  </si>
  <si>
    <t>食料品</t>
  </si>
  <si>
    <t>飲料・たばこ・飼料</t>
  </si>
  <si>
    <t>繊維工業</t>
  </si>
  <si>
    <t>木材・木製品</t>
  </si>
  <si>
    <t>家具・装備品</t>
  </si>
  <si>
    <t>パルプ・紙・紙加工品</t>
  </si>
  <si>
    <t>印刷・同関連業</t>
  </si>
  <si>
    <t>化学工業</t>
  </si>
  <si>
    <t>石油製品・石炭製品</t>
  </si>
  <si>
    <t>プラスチック製品</t>
  </si>
  <si>
    <t>ゴム製品</t>
  </si>
  <si>
    <t>なめし革・同製品・毛皮</t>
  </si>
  <si>
    <t>窯業・土石製品</t>
  </si>
  <si>
    <t>鉄鋼業</t>
  </si>
  <si>
    <t>非鉄金属</t>
  </si>
  <si>
    <t>金属製品</t>
  </si>
  <si>
    <t>はん用機械器具</t>
  </si>
  <si>
    <t>生産用機械器具</t>
  </si>
  <si>
    <t>業務用機械器具</t>
  </si>
  <si>
    <t>電子部品･ﾃﾞﾊﾞｲｽ･電子回路</t>
  </si>
  <si>
    <t>電気機械器具</t>
  </si>
  <si>
    <t>情報通信機械器具</t>
  </si>
  <si>
    <t>輸送用機械器具</t>
  </si>
  <si>
    <t>その他</t>
  </si>
  <si>
    <t>～</t>
  </si>
  <si>
    <t>人</t>
    <rPh sb="0" eb="1">
      <t>ニン</t>
    </rPh>
    <phoneticPr fontId="3"/>
  </si>
  <si>
    <t>従</t>
    <rPh sb="0" eb="1">
      <t>ジュウ</t>
    </rPh>
    <phoneticPr fontId="3"/>
  </si>
  <si>
    <t>業</t>
    <rPh sb="0" eb="1">
      <t>ギョウ</t>
    </rPh>
    <phoneticPr fontId="3"/>
  </si>
  <si>
    <t>者</t>
    <rPh sb="0" eb="1">
      <t>シャ</t>
    </rPh>
    <phoneticPr fontId="3"/>
  </si>
  <si>
    <t>規</t>
    <rPh sb="0" eb="1">
      <t>タダシ</t>
    </rPh>
    <phoneticPr fontId="3"/>
  </si>
  <si>
    <t>模</t>
    <rPh sb="0" eb="1">
      <t>ボ</t>
    </rPh>
    <phoneticPr fontId="3"/>
  </si>
  <si>
    <t>人　以　上</t>
    <rPh sb="0" eb="1">
      <t>ニン</t>
    </rPh>
    <rPh sb="2" eb="3">
      <t>イ</t>
    </rPh>
    <rPh sb="4" eb="5">
      <t>ウエ</t>
    </rPh>
    <phoneticPr fontId="3"/>
  </si>
  <si>
    <t>はん用機械器具</t>
    <phoneticPr fontId="4"/>
  </si>
  <si>
    <t>生産用機械器具</t>
    <phoneticPr fontId="4"/>
  </si>
  <si>
    <t>業務用機械器具</t>
    <phoneticPr fontId="4"/>
  </si>
  <si>
    <t xml:space="preserve">  4～</t>
  </si>
  <si>
    <t xml:space="preserve"> 10～</t>
  </si>
  <si>
    <t xml:space="preserve"> 20～</t>
  </si>
  <si>
    <t xml:space="preserve">  30～</t>
  </si>
  <si>
    <t xml:space="preserve"> 50～</t>
  </si>
  <si>
    <t>100～</t>
  </si>
  <si>
    <t>300～</t>
  </si>
  <si>
    <t>500～</t>
    <phoneticPr fontId="4"/>
  </si>
  <si>
    <t>総数</t>
    <rPh sb="0" eb="2">
      <t>ソウスウ</t>
    </rPh>
    <phoneticPr fontId="4"/>
  </si>
  <si>
    <t>第２表</t>
    <rPh sb="0" eb="1">
      <t>ダイ</t>
    </rPh>
    <rPh sb="2" eb="3">
      <t>ヒョウ</t>
    </rPh>
    <phoneticPr fontId="3"/>
  </si>
  <si>
    <t>産業中分類、従業者規模別事業所数、従業者数及び製造品出荷額等総額</t>
    <rPh sb="0" eb="2">
      <t>サンギョウ</t>
    </rPh>
    <rPh sb="2" eb="3">
      <t>ナカ</t>
    </rPh>
    <rPh sb="3" eb="5">
      <t>ブンルイ</t>
    </rPh>
    <rPh sb="6" eb="9">
      <t>ジュウギョウシャ</t>
    </rPh>
    <rPh sb="9" eb="11">
      <t>キボ</t>
    </rPh>
    <rPh sb="11" eb="12">
      <t>ベツ</t>
    </rPh>
    <rPh sb="12" eb="15">
      <t>ジギョウショ</t>
    </rPh>
    <rPh sb="15" eb="16">
      <t>スウ</t>
    </rPh>
    <rPh sb="17" eb="20">
      <t>ジュウギョウシャ</t>
    </rPh>
    <rPh sb="20" eb="21">
      <t>スウ</t>
    </rPh>
    <rPh sb="21" eb="22">
      <t>オヨ</t>
    </rPh>
    <rPh sb="23" eb="26">
      <t>セイゾウヒン</t>
    </rPh>
    <rPh sb="26" eb="28">
      <t>シュッカ</t>
    </rPh>
    <rPh sb="28" eb="30">
      <t>ガクトウ</t>
    </rPh>
    <rPh sb="30" eb="32">
      <t>ソウガク</t>
    </rPh>
    <phoneticPr fontId="3"/>
  </si>
  <si>
    <t>（4人以上事業所）</t>
    <rPh sb="2" eb="5">
      <t>ニンイジョウ</t>
    </rPh>
    <rPh sb="5" eb="8">
      <t>ジギョウショ</t>
    </rPh>
    <phoneticPr fontId="3"/>
  </si>
  <si>
    <t>（金額単位　万円）</t>
    <rPh sb="1" eb="3">
      <t>キンガク</t>
    </rPh>
    <rPh sb="3" eb="5">
      <t>タンイ</t>
    </rPh>
    <rPh sb="6" eb="8">
      <t>マンエン</t>
    </rPh>
    <phoneticPr fontId="3"/>
  </si>
  <si>
    <t>事　業　所　数</t>
  </si>
  <si>
    <t>従　業　者　数</t>
    <rPh sb="6" eb="7">
      <t>スウ</t>
    </rPh>
    <phoneticPr fontId="3"/>
  </si>
  <si>
    <t>製造品出荷額等総額</t>
    <rPh sb="0" eb="3">
      <t>セイゾウヒン</t>
    </rPh>
    <rPh sb="3" eb="5">
      <t>シュッカ</t>
    </rPh>
    <rPh sb="5" eb="7">
      <t>ガクトウ</t>
    </rPh>
    <rPh sb="7" eb="9">
      <t>ソウガク</t>
    </rPh>
    <phoneticPr fontId="3"/>
  </si>
  <si>
    <t>実数</t>
    <rPh sb="0" eb="2">
      <t>ジッスウ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</si>
  <si>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</si>
  <si>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</si>
  <si>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製造品出荷額等総額</t>
    <rPh sb="0" eb="3">
      <t>セイゾウヒン</t>
    </rPh>
    <rPh sb="3" eb="5">
      <t>シュッカ</t>
    </rPh>
    <rPh sb="5" eb="7">
      <t>ガクナド</t>
    </rPh>
    <rPh sb="7" eb="9">
      <t>ソウガク</t>
    </rPh>
    <phoneticPr fontId="3"/>
  </si>
  <si>
    <t>x</t>
  </si>
  <si>
    <t>対23年比</t>
    <rPh sb="0" eb="1">
      <t>タイ</t>
    </rPh>
    <rPh sb="3" eb="4">
      <t>ネン</t>
    </rPh>
    <rPh sb="4" eb="5">
      <t>ヒ</t>
    </rPh>
    <phoneticPr fontId="3"/>
  </si>
  <si>
    <t>対23年増減数</t>
    <rPh sb="0" eb="1">
      <t>タイ</t>
    </rPh>
    <rPh sb="3" eb="4">
      <t>ネン</t>
    </rPh>
    <rPh sb="4" eb="5">
      <t>ゾウ</t>
    </rPh>
    <rPh sb="5" eb="7">
      <t>ゲンスウ</t>
    </rPh>
    <phoneticPr fontId="3"/>
  </si>
  <si>
    <t>第３表</t>
    <rPh sb="0" eb="1">
      <t>ダイ</t>
    </rPh>
    <rPh sb="2" eb="3">
      <t>ヒョウ</t>
    </rPh>
    <phoneticPr fontId="3"/>
  </si>
  <si>
    <t>産業中分類、従業者規模、地区別事業所数、従業者数及び製造品出荷額等総額</t>
  </si>
  <si>
    <t>(4人以上事業所）</t>
    <rPh sb="2" eb="5">
      <t>ニンイジョウ</t>
    </rPh>
    <rPh sb="5" eb="7">
      <t>ジギョウ</t>
    </rPh>
    <rPh sb="7" eb="8">
      <t>ショ</t>
    </rPh>
    <phoneticPr fontId="3"/>
  </si>
  <si>
    <t>（金額単位　　万円）</t>
    <rPh sb="1" eb="3">
      <t>キンガク</t>
    </rPh>
    <rPh sb="3" eb="5">
      <t>タンイ</t>
    </rPh>
    <rPh sb="7" eb="9">
      <t>マンエン</t>
    </rPh>
    <phoneticPr fontId="3"/>
  </si>
  <si>
    <t>中　　央</t>
    <rPh sb="0" eb="1">
      <t>ナカ</t>
    </rPh>
    <rPh sb="3" eb="4">
      <t>ヒサシ</t>
    </rPh>
    <phoneticPr fontId="3"/>
  </si>
  <si>
    <t>小　　田</t>
    <rPh sb="0" eb="1">
      <t>ショウ</t>
    </rPh>
    <rPh sb="3" eb="4">
      <t>タ</t>
    </rPh>
    <phoneticPr fontId="3"/>
  </si>
  <si>
    <t>大　　庄</t>
    <rPh sb="0" eb="1">
      <t>ダイ</t>
    </rPh>
    <rPh sb="3" eb="4">
      <t>ショウ</t>
    </rPh>
    <phoneticPr fontId="3"/>
  </si>
  <si>
    <t>立　　花</t>
    <rPh sb="0" eb="1">
      <t>タテ</t>
    </rPh>
    <rPh sb="3" eb="4">
      <t>ハナ</t>
    </rPh>
    <phoneticPr fontId="3"/>
  </si>
  <si>
    <t>武　　庫</t>
    <rPh sb="0" eb="1">
      <t>タケシ</t>
    </rPh>
    <rPh sb="3" eb="4">
      <t>コ</t>
    </rPh>
    <phoneticPr fontId="3"/>
  </si>
  <si>
    <t>園　　田</t>
    <rPh sb="0" eb="1">
      <t>エン</t>
    </rPh>
    <rPh sb="3" eb="4">
      <t>タ</t>
    </rPh>
    <phoneticPr fontId="3"/>
  </si>
  <si>
    <t>事業
所数</t>
  </si>
  <si>
    <t>出荷額等
合計</t>
  </si>
  <si>
    <t>第４表</t>
    <rPh sb="0" eb="1">
      <t>ダイ</t>
    </rPh>
    <rPh sb="2" eb="3">
      <t>ヒョウ</t>
    </rPh>
    <phoneticPr fontId="3"/>
  </si>
  <si>
    <t>　　製 造 品 出 荷 額 等</t>
    <rPh sb="2" eb="3">
      <t>セイ</t>
    </rPh>
    <rPh sb="4" eb="5">
      <t>ヅクリ</t>
    </rPh>
    <rPh sb="6" eb="7">
      <t>シナ</t>
    </rPh>
    <rPh sb="8" eb="9">
      <t>デ</t>
    </rPh>
    <rPh sb="10" eb="11">
      <t>ニ</t>
    </rPh>
    <rPh sb="12" eb="13">
      <t>ガク</t>
    </rPh>
    <rPh sb="14" eb="15">
      <t>ナド</t>
    </rPh>
    <phoneticPr fontId="3"/>
  </si>
  <si>
    <t>製造品出荷額</t>
    <rPh sb="0" eb="3">
      <t>セイゾウヒン</t>
    </rPh>
    <rPh sb="3" eb="5">
      <t>シュッカ</t>
    </rPh>
    <rPh sb="5" eb="6">
      <t>ガク</t>
    </rPh>
    <phoneticPr fontId="3"/>
  </si>
  <si>
    <t>加工賃収入額</t>
    <rPh sb="0" eb="3">
      <t>カコウチン</t>
    </rPh>
    <rPh sb="3" eb="5">
      <t>シュウニュウ</t>
    </rPh>
    <rPh sb="5" eb="6">
      <t>ガク</t>
    </rPh>
    <phoneticPr fontId="3"/>
  </si>
  <si>
    <t>その他の収入額</t>
    <rPh sb="2" eb="3">
      <t>タ</t>
    </rPh>
    <rPh sb="4" eb="6">
      <t>シュウニュウ</t>
    </rPh>
    <rPh sb="6" eb="7">
      <t>ガク</t>
    </rPh>
    <phoneticPr fontId="3"/>
  </si>
  <si>
    <t>現金給与総額</t>
    <rPh sb="0" eb="2">
      <t>ゲンキン</t>
    </rPh>
    <rPh sb="2" eb="4">
      <t>キュウヨ</t>
    </rPh>
    <rPh sb="4" eb="5">
      <t>ソウ</t>
    </rPh>
    <rPh sb="5" eb="6">
      <t>ガク</t>
    </rPh>
    <phoneticPr fontId="3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</si>
  <si>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</si>
  <si>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</si>
  <si>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※</t>
  </si>
  <si>
    <t>　※製造品出荷額等の総額は「くず・廃物収入額」が含まれる。</t>
    <rPh sb="2" eb="5">
      <t>セイゾウヒン</t>
    </rPh>
    <rPh sb="5" eb="7">
      <t>シュッカ</t>
    </rPh>
    <rPh sb="7" eb="8">
      <t>ガク</t>
    </rPh>
    <rPh sb="8" eb="9">
      <t>トウ</t>
    </rPh>
    <rPh sb="10" eb="12">
      <t>ソウガク</t>
    </rPh>
    <rPh sb="17" eb="19">
      <t>ハイブツ</t>
    </rPh>
    <rPh sb="19" eb="21">
      <t>シュウニュウ</t>
    </rPh>
    <rPh sb="21" eb="22">
      <t>ガク</t>
    </rPh>
    <rPh sb="24" eb="25">
      <t>フク</t>
    </rPh>
    <phoneticPr fontId="3"/>
  </si>
  <si>
    <t>現金給与総額②</t>
    <rPh sb="0" eb="2">
      <t>ゲンキン</t>
    </rPh>
    <rPh sb="2" eb="4">
      <t>キュウヨ</t>
    </rPh>
    <rPh sb="4" eb="6">
      <t>ソウガク</t>
    </rPh>
    <phoneticPr fontId="3"/>
  </si>
  <si>
    <t>１人当たり
平均給与額
②／①</t>
    <rPh sb="0" eb="2">
      <t>ヒトリ</t>
    </rPh>
    <rPh sb="2" eb="3">
      <t>ア</t>
    </rPh>
    <rPh sb="6" eb="8">
      <t>ヘイキン</t>
    </rPh>
    <rPh sb="8" eb="10">
      <t>キュウヨ</t>
    </rPh>
    <rPh sb="10" eb="11">
      <t>ガク</t>
    </rPh>
    <phoneticPr fontId="3"/>
  </si>
  <si>
    <t>製造品出荷額</t>
  </si>
  <si>
    <t>生産額</t>
    <rPh sb="0" eb="3">
      <t>セイサンガク</t>
    </rPh>
    <phoneticPr fontId="3"/>
  </si>
  <si>
    <t>原材料
使用額等
総額</t>
    <rPh sb="0" eb="3">
      <t>ゲンザイリョウ</t>
    </rPh>
    <rPh sb="4" eb="6">
      <t>シヨウ</t>
    </rPh>
    <rPh sb="6" eb="7">
      <t>ガク</t>
    </rPh>
    <rPh sb="7" eb="8">
      <t>ナド</t>
    </rPh>
    <rPh sb="9" eb="11">
      <t>ソウガク</t>
    </rPh>
    <phoneticPr fontId="3"/>
  </si>
  <si>
    <t>付加
価値率
（％）</t>
    <rPh sb="0" eb="1">
      <t>ツキ</t>
    </rPh>
    <rPh sb="1" eb="2">
      <t>カ</t>
    </rPh>
    <rPh sb="3" eb="5">
      <t>カチ</t>
    </rPh>
    <rPh sb="5" eb="6">
      <t>リツ</t>
    </rPh>
    <phoneticPr fontId="3"/>
  </si>
  <si>
    <t>製造品
出荷額</t>
    <rPh sb="0" eb="3">
      <t>セイゾウヒン</t>
    </rPh>
    <rPh sb="4" eb="6">
      <t>シュッカ</t>
    </rPh>
    <rPh sb="6" eb="7">
      <t>ガク</t>
    </rPh>
    <phoneticPr fontId="3"/>
  </si>
  <si>
    <t>加工賃
収入額</t>
    <rPh sb="0" eb="3">
      <t>カコウチン</t>
    </rPh>
    <rPh sb="4" eb="6">
      <t>シュウニュウ</t>
    </rPh>
    <rPh sb="6" eb="7">
      <t>ガク</t>
    </rPh>
    <phoneticPr fontId="3"/>
  </si>
  <si>
    <t>その他の
収入額</t>
    <rPh sb="2" eb="3">
      <t>タ</t>
    </rPh>
    <rPh sb="5" eb="7">
      <t>シュウニュウ</t>
    </rPh>
    <rPh sb="7" eb="8">
      <t>ガク</t>
    </rPh>
    <phoneticPr fontId="3"/>
  </si>
  <si>
    <t>年初額</t>
    <rPh sb="0" eb="2">
      <t>ネンショ</t>
    </rPh>
    <rPh sb="2" eb="3">
      <t>ガク</t>
    </rPh>
    <phoneticPr fontId="3"/>
  </si>
  <si>
    <t>年末額</t>
    <rPh sb="0" eb="2">
      <t>ネンマツ</t>
    </rPh>
    <rPh sb="2" eb="3">
      <t>ガク</t>
    </rPh>
    <phoneticPr fontId="3"/>
  </si>
  <si>
    <t>産業中分類、従業者規模別製造品出荷額等総額及び支出額（4人以上事業所）</t>
    <rPh sb="28" eb="29">
      <t>ニン</t>
    </rPh>
    <rPh sb="29" eb="31">
      <t>イジョウ</t>
    </rPh>
    <rPh sb="31" eb="34">
      <t>ジギョウショ</t>
    </rPh>
    <phoneticPr fontId="3"/>
  </si>
  <si>
    <t>総額</t>
    <rPh sb="0" eb="2">
      <t>ソウガク</t>
    </rPh>
    <phoneticPr fontId="3"/>
  </si>
  <si>
    <t>　　原 材 料 使 用 額 等</t>
    <rPh sb="2" eb="3">
      <t>ハラ</t>
    </rPh>
    <rPh sb="4" eb="5">
      <t>ザイ</t>
    </rPh>
    <rPh sb="6" eb="7">
      <t>リョウ</t>
    </rPh>
    <rPh sb="8" eb="9">
      <t>ツカ</t>
    </rPh>
    <rPh sb="10" eb="11">
      <t>ヨウ</t>
    </rPh>
    <rPh sb="12" eb="13">
      <t>ガク</t>
    </rPh>
    <rPh sb="14" eb="15">
      <t>ナド</t>
    </rPh>
    <phoneticPr fontId="3"/>
  </si>
  <si>
    <t>現金給与
総額②</t>
    <rPh sb="0" eb="2">
      <t>ゲンキン</t>
    </rPh>
    <rPh sb="2" eb="4">
      <t>キュウヨ</t>
    </rPh>
    <rPh sb="5" eb="6">
      <t>ソウ</t>
    </rPh>
    <rPh sb="6" eb="7">
      <t>ガク</t>
    </rPh>
    <phoneticPr fontId="3"/>
  </si>
  <si>
    <t>現金給与率（％）</t>
    <rPh sb="0" eb="2">
      <t>ゲンキン</t>
    </rPh>
    <rPh sb="2" eb="4">
      <t>キュウヨ</t>
    </rPh>
    <rPh sb="4" eb="5">
      <t>リツ</t>
    </rPh>
    <phoneticPr fontId="3"/>
  </si>
  <si>
    <t>①＋②</t>
  </si>
  <si>
    <t>合計①</t>
    <rPh sb="0" eb="2">
      <t>ゴウケイ</t>
    </rPh>
    <phoneticPr fontId="3"/>
  </si>
  <si>
    <t>原材料</t>
    <rPh sb="0" eb="3">
      <t>ゲンザイリョウ</t>
    </rPh>
    <phoneticPr fontId="3"/>
  </si>
  <si>
    <t>燃料</t>
    <rPh sb="0" eb="2">
      <t>ネンリョウ</t>
    </rPh>
    <phoneticPr fontId="3"/>
  </si>
  <si>
    <t>電力</t>
    <rPh sb="0" eb="2">
      <t>デンリョク</t>
    </rPh>
    <phoneticPr fontId="3"/>
  </si>
  <si>
    <t>委託生産費</t>
    <rPh sb="0" eb="2">
      <t>イタク</t>
    </rPh>
    <rPh sb="2" eb="5">
      <t>セイサンヒ</t>
    </rPh>
    <phoneticPr fontId="3"/>
  </si>
  <si>
    <t>総　　額</t>
    <rPh sb="0" eb="1">
      <t>フサ</t>
    </rPh>
    <rPh sb="3" eb="4">
      <t>ガク</t>
    </rPh>
    <phoneticPr fontId="3"/>
  </si>
  <si>
    <t>製　造　品</t>
    <rPh sb="0" eb="1">
      <t>セイ</t>
    </rPh>
    <rPh sb="2" eb="3">
      <t>ヅクリ</t>
    </rPh>
    <rPh sb="4" eb="5">
      <t>シナ</t>
    </rPh>
    <phoneticPr fontId="3"/>
  </si>
  <si>
    <t>原材料・燃料</t>
    <rPh sb="0" eb="3">
      <t>ゲンザイリョウ</t>
    </rPh>
    <rPh sb="4" eb="6">
      <t>ネンリョウ</t>
    </rPh>
    <phoneticPr fontId="3"/>
  </si>
  <si>
    <t>半製品・仕掛品</t>
    <rPh sb="0" eb="3">
      <t>ハンセイヒン</t>
    </rPh>
    <rPh sb="4" eb="6">
      <t>シカケ</t>
    </rPh>
    <rPh sb="6" eb="7">
      <t>ヒン</t>
    </rPh>
    <phoneticPr fontId="3"/>
  </si>
  <si>
    <t>年初</t>
    <rPh sb="0" eb="2">
      <t>ネンショ</t>
    </rPh>
    <phoneticPr fontId="3"/>
  </si>
  <si>
    <t>年末</t>
    <rPh sb="0" eb="2">
      <t>ネンマツ</t>
    </rPh>
    <phoneticPr fontId="3"/>
  </si>
  <si>
    <t>　　有形固定資産年初現在高</t>
    <rPh sb="2" eb="4">
      <t>ユウケイ</t>
    </rPh>
    <rPh sb="4" eb="6">
      <t>コテイ</t>
    </rPh>
    <rPh sb="6" eb="8">
      <t>シサン</t>
    </rPh>
    <rPh sb="8" eb="10">
      <t>ネンショ</t>
    </rPh>
    <rPh sb="10" eb="12">
      <t>ゲンザイ</t>
    </rPh>
    <rPh sb="12" eb="13">
      <t>タカ</t>
    </rPh>
    <phoneticPr fontId="3"/>
  </si>
  <si>
    <t>建設仮勘定年間増減</t>
    <rPh sb="0" eb="2">
      <t>ケンセツ</t>
    </rPh>
    <rPh sb="2" eb="5">
      <t>カリカンジョウ</t>
    </rPh>
    <rPh sb="5" eb="7">
      <t>ネンカン</t>
    </rPh>
    <rPh sb="7" eb="9">
      <t>ゾウゲン</t>
    </rPh>
    <phoneticPr fontId="3"/>
  </si>
  <si>
    <t>土地</t>
    <rPh sb="0" eb="2">
      <t>トチ</t>
    </rPh>
    <phoneticPr fontId="3"/>
  </si>
  <si>
    <t>増加</t>
    <rPh sb="0" eb="2">
      <t>ゾウカ</t>
    </rPh>
    <phoneticPr fontId="3"/>
  </si>
  <si>
    <t>減少</t>
    <rPh sb="0" eb="2">
      <t>ゲンショウ</t>
    </rPh>
    <phoneticPr fontId="3"/>
  </si>
  <si>
    <t>公共用水道</t>
    <rPh sb="0" eb="3">
      <t>コウキョウヨウ</t>
    </rPh>
    <rPh sb="3" eb="5">
      <t>スイドウ</t>
    </rPh>
    <phoneticPr fontId="3"/>
  </si>
  <si>
    <t>井戸水</t>
    <rPh sb="0" eb="2">
      <t>イド</t>
    </rPh>
    <rPh sb="2" eb="3">
      <t>スイ</t>
    </rPh>
    <phoneticPr fontId="3"/>
  </si>
  <si>
    <t>工業用水道</t>
    <rPh sb="0" eb="2">
      <t>コウギョウ</t>
    </rPh>
    <rPh sb="2" eb="4">
      <t>ヨウスイ</t>
    </rPh>
    <rPh sb="4" eb="5">
      <t>ミチ</t>
    </rPh>
    <phoneticPr fontId="3"/>
  </si>
  <si>
    <t>上水道</t>
    <rPh sb="0" eb="3">
      <t>ジョウスイドウ</t>
    </rPh>
    <phoneticPr fontId="3"/>
  </si>
  <si>
    <t>町別</t>
    <rPh sb="0" eb="1">
      <t>マチ</t>
    </rPh>
    <rPh sb="1" eb="2">
      <t>ベツ</t>
    </rPh>
    <phoneticPr fontId="3"/>
  </si>
  <si>
    <t>出荷額等総額</t>
    <rPh sb="4" eb="6">
      <t>ソウガク</t>
    </rPh>
    <phoneticPr fontId="3"/>
  </si>
  <si>
    <t>全　市</t>
    <rPh sb="0" eb="1">
      <t>ゼン</t>
    </rPh>
    <rPh sb="2" eb="3">
      <t>シ</t>
    </rPh>
    <phoneticPr fontId="3"/>
  </si>
  <si>
    <t>x</t>
    <phoneticPr fontId="4"/>
  </si>
  <si>
    <t>-</t>
    <phoneticPr fontId="4"/>
  </si>
  <si>
    <t>x</t>
    <phoneticPr fontId="4"/>
  </si>
  <si>
    <t>減価
償却費</t>
    <rPh sb="0" eb="2">
      <t>ゲンカ</t>
    </rPh>
    <rPh sb="3" eb="5">
      <t>ショウキャク</t>
    </rPh>
    <rPh sb="5" eb="6">
      <t>ヒ</t>
    </rPh>
    <phoneticPr fontId="3"/>
  </si>
  <si>
    <t>付加
価値額</t>
    <rPh sb="0" eb="2">
      <t>フカ</t>
    </rPh>
    <rPh sb="3" eb="5">
      <t>カチ</t>
    </rPh>
    <rPh sb="5" eb="6">
      <t>ガク</t>
    </rPh>
    <phoneticPr fontId="3"/>
  </si>
  <si>
    <t>修理料収入額</t>
    <rPh sb="0" eb="2">
      <t>シュウリ</t>
    </rPh>
    <rPh sb="2" eb="3">
      <t>リョウ</t>
    </rPh>
    <rPh sb="3" eb="5">
      <t>シュウニュウ</t>
    </rPh>
    <rPh sb="5" eb="6">
      <t>ガク</t>
    </rPh>
    <phoneticPr fontId="3"/>
  </si>
  <si>
    <t>所　数</t>
    <rPh sb="0" eb="1">
      <t>ショ</t>
    </rPh>
    <rPh sb="2" eb="3">
      <t>スウ</t>
    </rPh>
    <phoneticPr fontId="4"/>
  </si>
  <si>
    <t>減価償却額</t>
    <rPh sb="0" eb="2">
      <t>ゲンカ</t>
    </rPh>
    <rPh sb="2" eb="4">
      <t>ショウキャク</t>
    </rPh>
    <rPh sb="4" eb="5">
      <t>ガク</t>
    </rPh>
    <phoneticPr fontId="3"/>
  </si>
  <si>
    <t>　※2 製造品出荷額等の総額は「くず・廃物収入額」が含まれる。</t>
    <rPh sb="4" eb="7">
      <t>セイゾウヒン</t>
    </rPh>
    <rPh sb="7" eb="9">
      <t>シュッカ</t>
    </rPh>
    <rPh sb="9" eb="10">
      <t>ガク</t>
    </rPh>
    <rPh sb="10" eb="11">
      <t>トウ</t>
    </rPh>
    <rPh sb="12" eb="14">
      <t>ソウガク</t>
    </rPh>
    <rPh sb="19" eb="21">
      <t>ハイブツ</t>
    </rPh>
    <rPh sb="21" eb="23">
      <t>シュウニュウ</t>
    </rPh>
    <rPh sb="23" eb="24">
      <t>ガク</t>
    </rPh>
    <rPh sb="26" eb="27">
      <t>フク</t>
    </rPh>
    <phoneticPr fontId="3"/>
  </si>
  <si>
    <t>　※1 常用労働者数は別経営の事業所から出向又は派遣の労働者を含む。</t>
    <rPh sb="4" eb="6">
      <t>ジョウヨウ</t>
    </rPh>
    <rPh sb="6" eb="9">
      <t>ロウドウシャ</t>
    </rPh>
    <rPh sb="9" eb="10">
      <t>スウ</t>
    </rPh>
    <rPh sb="11" eb="12">
      <t>ベツ</t>
    </rPh>
    <rPh sb="12" eb="14">
      <t>ケイエイ</t>
    </rPh>
    <rPh sb="15" eb="18">
      <t>ジギョウショ</t>
    </rPh>
    <rPh sb="20" eb="22">
      <t>シュッコウ</t>
    </rPh>
    <rPh sb="22" eb="23">
      <t>マタ</t>
    </rPh>
    <rPh sb="24" eb="26">
      <t>ハケン</t>
    </rPh>
    <rPh sb="27" eb="30">
      <t>ロウドウシャ</t>
    </rPh>
    <rPh sb="31" eb="32">
      <t>フク</t>
    </rPh>
    <phoneticPr fontId="3"/>
  </si>
  <si>
    <t>修理料
収入額</t>
    <rPh sb="0" eb="2">
      <t>シュウリ</t>
    </rPh>
    <rPh sb="2" eb="3">
      <t>リョウ</t>
    </rPh>
    <rPh sb="4" eb="6">
      <t>シュウニュウ</t>
    </rPh>
    <rPh sb="6" eb="7">
      <t>ガク</t>
    </rPh>
    <phoneticPr fontId="3"/>
  </si>
  <si>
    <t>　※常用労働者数は別経営の事業所から出向又は派遣の労働者を含む。</t>
    <rPh sb="2" eb="4">
      <t>ジョウヨウ</t>
    </rPh>
    <rPh sb="4" eb="7">
      <t>ロウドウシャ</t>
    </rPh>
    <rPh sb="7" eb="8">
      <t>スウ</t>
    </rPh>
    <rPh sb="9" eb="10">
      <t>ベツ</t>
    </rPh>
    <rPh sb="10" eb="12">
      <t>ケイエイ</t>
    </rPh>
    <rPh sb="13" eb="16">
      <t>ジギョウショ</t>
    </rPh>
    <rPh sb="18" eb="20">
      <t>シュッコウ</t>
    </rPh>
    <rPh sb="20" eb="21">
      <t>マタ</t>
    </rPh>
    <rPh sb="22" eb="24">
      <t>ハケン</t>
    </rPh>
    <rPh sb="25" eb="28">
      <t>ロウドウシャ</t>
    </rPh>
    <rPh sb="29" eb="30">
      <t>フク</t>
    </rPh>
    <phoneticPr fontId="3"/>
  </si>
  <si>
    <t>産 業 中 分 類</t>
    <rPh sb="0" eb="1">
      <t>サン</t>
    </rPh>
    <rPh sb="2" eb="3">
      <t>ギョウ</t>
    </rPh>
    <rPh sb="4" eb="5">
      <t>ナカ</t>
    </rPh>
    <rPh sb="6" eb="7">
      <t>ブン</t>
    </rPh>
    <rPh sb="8" eb="9">
      <t>タグイ</t>
    </rPh>
    <phoneticPr fontId="3"/>
  </si>
  <si>
    <t>事業　所数</t>
    <phoneticPr fontId="4"/>
  </si>
  <si>
    <t>従業　　者数</t>
    <rPh sb="5" eb="6">
      <t>スウ</t>
    </rPh>
    <phoneticPr fontId="3"/>
  </si>
  <si>
    <t>年末／
年初（％）</t>
    <rPh sb="0" eb="2">
      <t>ネンマツ</t>
    </rPh>
    <rPh sb="4" eb="6">
      <t>ネンショ</t>
    </rPh>
    <phoneticPr fontId="3"/>
  </si>
  <si>
    <t>従業
者数</t>
    <rPh sb="4" eb="5">
      <t>スウ</t>
    </rPh>
    <phoneticPr fontId="3"/>
  </si>
  <si>
    <t>従業
者数</t>
    <rPh sb="4" eb="5">
      <t>スウ</t>
    </rPh>
    <phoneticPr fontId="4"/>
  </si>
  <si>
    <t>製造関連
外注費</t>
    <rPh sb="7" eb="8">
      <t>ヒ</t>
    </rPh>
    <phoneticPr fontId="3"/>
  </si>
  <si>
    <t>構成比（％）</t>
    <rPh sb="0" eb="3">
      <t>コウセイヒ</t>
    </rPh>
    <phoneticPr fontId="3"/>
  </si>
  <si>
    <t>再</t>
    <rPh sb="0" eb="1">
      <t>サイ</t>
    </rPh>
    <phoneticPr fontId="4"/>
  </si>
  <si>
    <t>掲</t>
    <rPh sb="0" eb="1">
      <t>ケイ</t>
    </rPh>
    <phoneticPr fontId="4"/>
  </si>
  <si>
    <t xml:space="preserve"> 21～</t>
    <phoneticPr fontId="4"/>
  </si>
  <si>
    <t xml:space="preserve"> 51～</t>
    <phoneticPr fontId="4"/>
  </si>
  <si>
    <t xml:space="preserve">  101～</t>
    <phoneticPr fontId="4"/>
  </si>
  <si>
    <t xml:space="preserve"> 300～</t>
    <phoneticPr fontId="4"/>
  </si>
  <si>
    <t>-</t>
  </si>
  <si>
    <t>はん用機械器具</t>
    <phoneticPr fontId="4"/>
  </si>
  <si>
    <t>生産用機械器具</t>
    <phoneticPr fontId="4"/>
  </si>
  <si>
    <t>業務用機械器具</t>
    <phoneticPr fontId="4"/>
  </si>
  <si>
    <t xml:space="preserve"> 21～</t>
    <phoneticPr fontId="4"/>
  </si>
  <si>
    <t xml:space="preserve"> 51～</t>
    <phoneticPr fontId="4"/>
  </si>
  <si>
    <t xml:space="preserve">  101～</t>
    <phoneticPr fontId="4"/>
  </si>
  <si>
    <t xml:space="preserve"> 300～</t>
    <phoneticPr fontId="4"/>
  </si>
  <si>
    <t>x</t>
    <phoneticPr fontId="4"/>
  </si>
  <si>
    <t>-</t>
    <phoneticPr fontId="4"/>
  </si>
  <si>
    <t>x</t>
    <phoneticPr fontId="4"/>
  </si>
  <si>
    <t>ｘ</t>
    <phoneticPr fontId="4"/>
  </si>
  <si>
    <t>建物・機械・
車両等</t>
    <rPh sb="0" eb="2">
      <t>タテモノ</t>
    </rPh>
    <rPh sb="3" eb="5">
      <t>キカイ</t>
    </rPh>
    <rPh sb="7" eb="9">
      <t>シャリョウ</t>
    </rPh>
    <rPh sb="9" eb="10">
      <t>ナド</t>
    </rPh>
    <phoneticPr fontId="3"/>
  </si>
  <si>
    <t>30～</t>
    <phoneticPr fontId="4"/>
  </si>
  <si>
    <t>対前年比</t>
    <rPh sb="0" eb="1">
      <t>タイ</t>
    </rPh>
    <rPh sb="1" eb="2">
      <t>ゼン</t>
    </rPh>
    <rPh sb="2" eb="3">
      <t>ネン</t>
    </rPh>
    <rPh sb="3" eb="4">
      <t>ヒ</t>
    </rPh>
    <phoneticPr fontId="3"/>
  </si>
  <si>
    <t>対前年増減数</t>
    <rPh sb="0" eb="1">
      <t>タイ</t>
    </rPh>
    <rPh sb="1" eb="2">
      <t>ゼン</t>
    </rPh>
    <rPh sb="2" eb="3">
      <t>ネン</t>
    </rPh>
    <rPh sb="3" eb="4">
      <t>ゾウ</t>
    </rPh>
    <rPh sb="4" eb="6">
      <t>ゲンスウ</t>
    </rPh>
    <phoneticPr fontId="3"/>
  </si>
  <si>
    <t>事業所敷地面積
（平方メートル）</t>
    <rPh sb="0" eb="3">
      <t>ジギョウショ</t>
    </rPh>
    <rPh sb="3" eb="5">
      <t>シキチ</t>
    </rPh>
    <rPh sb="5" eb="7">
      <t>メンセキ</t>
    </rPh>
    <rPh sb="9" eb="11">
      <t>ヘイホウ</t>
    </rPh>
    <phoneticPr fontId="3"/>
  </si>
  <si>
    <t>合計</t>
    <rPh sb="0" eb="2">
      <t>ゴウケイ</t>
    </rPh>
    <phoneticPr fontId="3"/>
  </si>
  <si>
    <t>　　1日当たり水源別用水量（立方メートル）</t>
    <rPh sb="3" eb="4">
      <t>ニチ</t>
    </rPh>
    <rPh sb="4" eb="5">
      <t>ア</t>
    </rPh>
    <rPh sb="7" eb="9">
      <t>スイゲン</t>
    </rPh>
    <rPh sb="9" eb="10">
      <t>ベツ</t>
    </rPh>
    <rPh sb="10" eb="12">
      <t>ヨウスイ</t>
    </rPh>
    <rPh sb="12" eb="13">
      <t>リョウ</t>
    </rPh>
    <rPh sb="14" eb="16">
      <t>リッポウ</t>
    </rPh>
    <phoneticPr fontId="3"/>
  </si>
  <si>
    <t>【中央 総数】</t>
    <rPh sb="1" eb="3">
      <t>チュウオウ</t>
    </rPh>
    <rPh sb="4" eb="6">
      <t>ソウスウ</t>
    </rPh>
    <phoneticPr fontId="4"/>
  </si>
  <si>
    <t>【小田 総数】</t>
    <rPh sb="1" eb="3">
      <t>オダ</t>
    </rPh>
    <rPh sb="4" eb="6">
      <t>ソウスウ</t>
    </rPh>
    <phoneticPr fontId="4"/>
  </si>
  <si>
    <t>【大庄 総数】</t>
    <rPh sb="1" eb="2">
      <t>ダイ</t>
    </rPh>
    <rPh sb="2" eb="3">
      <t>ショウ</t>
    </rPh>
    <rPh sb="4" eb="6">
      <t>ソウスウ</t>
    </rPh>
    <phoneticPr fontId="4"/>
  </si>
  <si>
    <t>【立花 総数】</t>
    <rPh sb="1" eb="3">
      <t>タチバナ</t>
    </rPh>
    <rPh sb="4" eb="6">
      <t>ソウスウ</t>
    </rPh>
    <phoneticPr fontId="4"/>
  </si>
  <si>
    <t>【武庫 総数】</t>
    <rPh sb="1" eb="3">
      <t>ムコ</t>
    </rPh>
    <rPh sb="4" eb="6">
      <t>ソウスウ</t>
    </rPh>
    <phoneticPr fontId="4"/>
  </si>
  <si>
    <t>【園田 総数】</t>
    <rPh sb="1" eb="3">
      <t>ソノダ</t>
    </rPh>
    <rPh sb="4" eb="6">
      <t>ソウスウ</t>
    </rPh>
    <phoneticPr fontId="4"/>
  </si>
  <si>
    <t>＊</t>
    <phoneticPr fontId="8"/>
  </si>
  <si>
    <t>参　　考　　表</t>
    <rPh sb="0" eb="1">
      <t>サン</t>
    </rPh>
    <rPh sb="3" eb="4">
      <t>コウ</t>
    </rPh>
    <rPh sb="6" eb="7">
      <t>オモテ</t>
    </rPh>
    <phoneticPr fontId="3"/>
  </si>
  <si>
    <r>
      <rPr>
        <sz val="10"/>
        <rFont val="ＭＳ Ｐ明朝"/>
        <family val="1"/>
        <charset val="128"/>
      </rPr>
      <t>常用労働者数</t>
    </r>
    <r>
      <rPr>
        <sz val="11"/>
        <rFont val="ＭＳ Ｐ明朝"/>
        <family val="1"/>
        <charset val="128"/>
      </rPr>
      <t xml:space="preserve">
※</t>
    </r>
    <rPh sb="0" eb="1">
      <t>ツネ</t>
    </rPh>
    <rPh sb="1" eb="2">
      <t>ヨウ</t>
    </rPh>
    <rPh sb="2" eb="5">
      <t>ロウドウシャ</t>
    </rPh>
    <rPh sb="5" eb="6">
      <t>スウ</t>
    </rPh>
    <phoneticPr fontId="3"/>
  </si>
  <si>
    <t>取得合計</t>
    <rPh sb="0" eb="2">
      <t>シュトク</t>
    </rPh>
    <rPh sb="2" eb="4">
      <t>ゴウケイ</t>
    </rPh>
    <phoneticPr fontId="3"/>
  </si>
  <si>
    <t>除却合計</t>
    <rPh sb="0" eb="1">
      <t>ジョ</t>
    </rPh>
    <rPh sb="1" eb="2">
      <t>キャク</t>
    </rPh>
    <rPh sb="2" eb="4">
      <t>ゴウケイ</t>
    </rPh>
    <phoneticPr fontId="3"/>
  </si>
  <si>
    <t>有形固定資産
投資総額</t>
    <rPh sb="0" eb="2">
      <t>ユウケイ</t>
    </rPh>
    <rPh sb="2" eb="4">
      <t>コテイ</t>
    </rPh>
    <rPh sb="4" eb="5">
      <t>シ</t>
    </rPh>
    <rPh sb="5" eb="6">
      <t>サン</t>
    </rPh>
    <rPh sb="7" eb="9">
      <t>トウシ</t>
    </rPh>
    <rPh sb="9" eb="11">
      <t>ソウガク</t>
    </rPh>
    <phoneticPr fontId="3"/>
  </si>
  <si>
    <t>第１表　　産業中分類、従業者規模別事業所数及び従業者数　（従業者4人以上事業所）</t>
    <rPh sb="0" eb="1">
      <t>ダイ</t>
    </rPh>
    <rPh sb="2" eb="3">
      <t>ヒョウ</t>
    </rPh>
    <phoneticPr fontId="3"/>
  </si>
  <si>
    <t>第３表　　産業中分類、従業者規模別製造品出荷額等総額及び支出額　（従業者4人以上事業所）</t>
    <rPh sb="0" eb="1">
      <t>ダイ</t>
    </rPh>
    <rPh sb="2" eb="3">
      <t>ヒョウ</t>
    </rPh>
    <phoneticPr fontId="3"/>
  </si>
  <si>
    <t>第５表　　産業中分類、従業者規模別製造品出荷額等総額、生産額及び付加価値額等</t>
    <rPh sb="0" eb="1">
      <t>ダイ</t>
    </rPh>
    <rPh sb="2" eb="3">
      <t>ヒョウ</t>
    </rPh>
    <phoneticPr fontId="3"/>
  </si>
  <si>
    <t>第６表　　産業中分類、従業者規模別原材料使用額等及び現金給与総額等　(従業者３０人以上事業所）</t>
    <rPh sb="0" eb="1">
      <t>ダイ</t>
    </rPh>
    <rPh sb="2" eb="3">
      <t>ヒョウ</t>
    </rPh>
    <phoneticPr fontId="3"/>
  </si>
  <si>
    <t>第７表　　産業中分類、従業者規模別製造品、原材料・燃料及び半製品・仕掛品在庫額</t>
    <rPh sb="0" eb="1">
      <t>ダイ</t>
    </rPh>
    <rPh sb="2" eb="3">
      <t>ヒョウ</t>
    </rPh>
    <phoneticPr fontId="3"/>
  </si>
  <si>
    <t>第８表　　産業中分類、従業者規模別有形固定資産　(従業者３０人以上事業所）</t>
    <rPh sb="0" eb="1">
      <t>ダイ</t>
    </rPh>
    <rPh sb="2" eb="3">
      <t>ヒョウ</t>
    </rPh>
    <phoneticPr fontId="3"/>
  </si>
  <si>
    <t>第９表　　産業中分類、従業者規模別敷地面積及び工業用水の水源別一日当たりの用水量　(従業者３０人以上事業所）</t>
    <rPh sb="0" eb="1">
      <t>ダイ</t>
    </rPh>
    <rPh sb="2" eb="3">
      <t>ヒョウ</t>
    </rPh>
    <phoneticPr fontId="3"/>
  </si>
  <si>
    <t>参考表　第１表　　産業中分類、従業者規模、地区別事業所数、従業者数及び製造品出荷額等総額</t>
    <rPh sb="0" eb="2">
      <t>サンコウ</t>
    </rPh>
    <rPh sb="2" eb="3">
      <t>ヒョウ</t>
    </rPh>
    <rPh sb="4" eb="5">
      <t>ダイ</t>
    </rPh>
    <rPh sb="6" eb="7">
      <t>ヒョウ</t>
    </rPh>
    <phoneticPr fontId="3"/>
  </si>
  <si>
    <t>(従業者4人以上事業所）</t>
    <phoneticPr fontId="4"/>
  </si>
  <si>
    <t>参考表　第２表　　町別事業所数、従業者数及び製造品出荷額等総額　（4人以上事業所）</t>
    <rPh sb="0" eb="2">
      <t>サンコウ</t>
    </rPh>
    <rPh sb="2" eb="3">
      <t>ヒョウ</t>
    </rPh>
    <rPh sb="4" eb="5">
      <t>ダイ</t>
    </rPh>
    <rPh sb="6" eb="7">
      <t>ヒョウ</t>
    </rPh>
    <phoneticPr fontId="3"/>
  </si>
  <si>
    <t>(従業者３０人以上事業所）</t>
    <phoneticPr fontId="4"/>
  </si>
  <si>
    <t>事業所
総数</t>
    <rPh sb="0" eb="3">
      <t>ジギョウショ</t>
    </rPh>
    <rPh sb="4" eb="6">
      <t>ソウスウ</t>
    </rPh>
    <phoneticPr fontId="3"/>
  </si>
  <si>
    <t>第４表　　産業中分類、従業者規模別製造品出荷額等総額及び支出額等</t>
    <rPh sb="0" eb="1">
      <t>ダイ</t>
    </rPh>
    <rPh sb="2" eb="3">
      <t>ヒョウ</t>
    </rPh>
    <phoneticPr fontId="3"/>
  </si>
  <si>
    <t>(従業者1０人以上事業所）</t>
    <phoneticPr fontId="4"/>
  </si>
  <si>
    <t>原材料使用率
（％）</t>
    <rPh sb="0" eb="3">
      <t>ゲンザイリョウ</t>
    </rPh>
    <rPh sb="3" eb="5">
      <t>シヨウ</t>
    </rPh>
    <rPh sb="5" eb="6">
      <t>リツ</t>
    </rPh>
    <phoneticPr fontId="3"/>
  </si>
  <si>
    <t>１人当たり
平均給与額</t>
    <rPh sb="0" eb="2">
      <t>ヒトリ</t>
    </rPh>
    <rPh sb="2" eb="3">
      <t>ア</t>
    </rPh>
    <rPh sb="6" eb="8">
      <t>ヘイキン</t>
    </rPh>
    <rPh sb="8" eb="10">
      <t>キュウヨ</t>
    </rPh>
    <rPh sb="10" eb="11">
      <t>ガク</t>
    </rPh>
    <phoneticPr fontId="3"/>
  </si>
  <si>
    <t>転売商品の
仕入額</t>
    <rPh sb="8" eb="9">
      <t>ガク</t>
    </rPh>
    <phoneticPr fontId="3"/>
  </si>
  <si>
    <t>有形固定資産</t>
    <rPh sb="0" eb="2">
      <t>ユウケイ</t>
    </rPh>
    <rPh sb="2" eb="4">
      <t>コテイ</t>
    </rPh>
    <rPh sb="4" eb="6">
      <t>シサン</t>
    </rPh>
    <phoneticPr fontId="3"/>
  </si>
  <si>
    <t>年間増減</t>
    <rPh sb="2" eb="4">
      <t>ゾウゲン</t>
    </rPh>
    <phoneticPr fontId="3"/>
  </si>
  <si>
    <t>第２表　　産業中分類、従業者規模別事業所数、従業者数及び製造品出荷額等総額</t>
    <rPh sb="0" eb="1">
      <t>ダイ</t>
    </rPh>
    <rPh sb="2" eb="3">
      <t>ヒョウ</t>
    </rPh>
    <phoneticPr fontId="3"/>
  </si>
  <si>
    <t>（従業者4人以上事業所）</t>
    <phoneticPr fontId="4"/>
  </si>
  <si>
    <t>原材料
使用額等</t>
    <rPh sb="0" eb="3">
      <t>ゲンザイリョウ</t>
    </rPh>
    <rPh sb="4" eb="6">
      <t>シヨウ</t>
    </rPh>
    <rPh sb="6" eb="7">
      <t>ガク</t>
    </rPh>
    <rPh sb="7" eb="8">
      <t>ナド</t>
    </rPh>
    <phoneticPr fontId="3"/>
  </si>
  <si>
    <t>①</t>
    <phoneticPr fontId="3"/>
  </si>
  <si>
    <t>常用労働者※1</t>
    <rPh sb="0" eb="1">
      <t>ツネ</t>
    </rPh>
    <rPh sb="1" eb="2">
      <t>ヨウ</t>
    </rPh>
    <phoneticPr fontId="3"/>
  </si>
  <si>
    <t>　　製 造 品 出 荷 額 等　※2</t>
    <rPh sb="2" eb="3">
      <t>セイ</t>
    </rPh>
    <rPh sb="4" eb="5">
      <t>ヅクリ</t>
    </rPh>
    <rPh sb="6" eb="7">
      <t>シナ</t>
    </rPh>
    <rPh sb="8" eb="9">
      <t>デ</t>
    </rPh>
    <rPh sb="10" eb="11">
      <t>ニ</t>
    </rPh>
    <rPh sb="12" eb="13">
      <t>ガク</t>
    </rPh>
    <rPh sb="14" eb="15">
      <t>ナド</t>
    </rPh>
    <phoneticPr fontId="3"/>
  </si>
  <si>
    <t>製造品在庫額
＋半製品・仕掛品在庫額</t>
    <rPh sb="0" eb="3">
      <t>セイゾウヒン</t>
    </rPh>
    <rPh sb="3" eb="5">
      <t>ザイコ</t>
    </rPh>
    <rPh sb="5" eb="6">
      <t>ガク</t>
    </rPh>
    <rPh sb="8" eb="11">
      <t>ハンセイヒン</t>
    </rPh>
    <rPh sb="12" eb="14">
      <t>シカケ</t>
    </rPh>
    <rPh sb="14" eb="15">
      <t>ヒン</t>
    </rPh>
    <rPh sb="15" eb="17">
      <t>ザイコ</t>
    </rPh>
    <rPh sb="17" eb="18">
      <t>ガク</t>
    </rPh>
    <phoneticPr fontId="3"/>
  </si>
  <si>
    <t>【中央】
　①1丁目一部、2丁目
【小田】
　②1～3丁目、4丁目一部
　③1丁目一部
【大庄】
　④2･3丁目一部、4･5丁目
【立花】
　⑤5･6丁目一部、7･8丁目
　⑥1･2丁目</t>
    <phoneticPr fontId="4"/>
  </si>
  <si>
    <t>北城内</t>
    <phoneticPr fontId="4"/>
  </si>
  <si>
    <t>南城内</t>
    <phoneticPr fontId="4"/>
  </si>
  <si>
    <t>東本町</t>
    <phoneticPr fontId="4"/>
  </si>
  <si>
    <t>東初島町</t>
    <phoneticPr fontId="4"/>
  </si>
  <si>
    <t>北初島町</t>
    <phoneticPr fontId="4"/>
  </si>
  <si>
    <t>南初島町</t>
    <phoneticPr fontId="4"/>
  </si>
  <si>
    <t>御園町</t>
    <phoneticPr fontId="4"/>
  </si>
  <si>
    <t>神田南通</t>
    <phoneticPr fontId="4"/>
  </si>
  <si>
    <t>西本町</t>
    <phoneticPr fontId="4"/>
  </si>
  <si>
    <t>中在家町</t>
    <phoneticPr fontId="4"/>
  </si>
  <si>
    <t>東向島東之町</t>
    <phoneticPr fontId="4"/>
  </si>
  <si>
    <t>東向島西之町</t>
    <phoneticPr fontId="4"/>
  </si>
  <si>
    <t>西向島町</t>
    <phoneticPr fontId="4"/>
  </si>
  <si>
    <t>東高洲町</t>
    <phoneticPr fontId="4"/>
  </si>
  <si>
    <t>西高洲町</t>
    <phoneticPr fontId="4"/>
  </si>
  <si>
    <t>大高洲町</t>
    <phoneticPr fontId="4"/>
  </si>
  <si>
    <t>東浜町</t>
    <phoneticPr fontId="4"/>
  </si>
  <si>
    <t>東海岸町</t>
    <phoneticPr fontId="4"/>
  </si>
  <si>
    <t>西難波町</t>
    <phoneticPr fontId="4"/>
  </si>
  <si>
    <t>東難波町</t>
    <phoneticPr fontId="4"/>
  </si>
  <si>
    <t>北大物町</t>
    <phoneticPr fontId="4"/>
  </si>
  <si>
    <t>大物町①</t>
    <phoneticPr fontId="4"/>
  </si>
  <si>
    <t>昭和通</t>
    <phoneticPr fontId="4"/>
  </si>
  <si>
    <t>扶桑町</t>
    <phoneticPr fontId="4"/>
  </si>
  <si>
    <t>築地</t>
    <phoneticPr fontId="4"/>
  </si>
  <si>
    <t>久々知西町</t>
    <phoneticPr fontId="4"/>
  </si>
  <si>
    <t>久々知</t>
    <phoneticPr fontId="4"/>
  </si>
  <si>
    <t>次屋</t>
    <phoneticPr fontId="4"/>
  </si>
  <si>
    <t>下坂部②</t>
    <phoneticPr fontId="4"/>
  </si>
  <si>
    <t>潮江</t>
    <phoneticPr fontId="4"/>
  </si>
  <si>
    <t>大物町③</t>
    <rPh sb="0" eb="1">
      <t>ダイ</t>
    </rPh>
    <phoneticPr fontId="4"/>
  </si>
  <si>
    <t>浜</t>
    <phoneticPr fontId="4"/>
  </si>
  <si>
    <t>神崎町</t>
    <phoneticPr fontId="4"/>
  </si>
  <si>
    <t>高田町</t>
    <phoneticPr fontId="4"/>
  </si>
  <si>
    <t>額田町</t>
    <phoneticPr fontId="4"/>
  </si>
  <si>
    <t>善法寺町</t>
    <phoneticPr fontId="4"/>
  </si>
  <si>
    <t>常光寺</t>
    <phoneticPr fontId="4"/>
  </si>
  <si>
    <t>梶ヶ島</t>
    <phoneticPr fontId="4"/>
  </si>
  <si>
    <t>杭瀬北新町</t>
    <phoneticPr fontId="4"/>
  </si>
  <si>
    <t>杭瀬本町</t>
    <phoneticPr fontId="4"/>
  </si>
  <si>
    <t>杭瀬寺島</t>
    <phoneticPr fontId="4"/>
  </si>
  <si>
    <t>杭瀬南新町</t>
    <phoneticPr fontId="4"/>
  </si>
  <si>
    <t>長洲東通</t>
    <phoneticPr fontId="4"/>
  </si>
  <si>
    <t>長洲中通</t>
    <phoneticPr fontId="4"/>
  </si>
  <si>
    <t>長洲本通</t>
    <phoneticPr fontId="4"/>
  </si>
  <si>
    <t>長洲西通</t>
    <phoneticPr fontId="4"/>
  </si>
  <si>
    <t>西川</t>
    <phoneticPr fontId="4"/>
  </si>
  <si>
    <t>金楽寺町</t>
    <phoneticPr fontId="4"/>
  </si>
  <si>
    <t>西長洲町</t>
    <phoneticPr fontId="4"/>
  </si>
  <si>
    <t>崇徳院</t>
    <phoneticPr fontId="4"/>
  </si>
  <si>
    <t>道意町</t>
    <phoneticPr fontId="4"/>
  </si>
  <si>
    <t>元浜町</t>
    <phoneticPr fontId="4"/>
  </si>
  <si>
    <t>中浜町</t>
    <phoneticPr fontId="4"/>
  </si>
  <si>
    <t>鶴町</t>
    <phoneticPr fontId="4"/>
  </si>
  <si>
    <t>末広町</t>
    <phoneticPr fontId="4"/>
  </si>
  <si>
    <t>大浜町</t>
    <phoneticPr fontId="4"/>
  </si>
  <si>
    <t>丸島町</t>
    <phoneticPr fontId="4"/>
  </si>
  <si>
    <t>平左衛門町</t>
    <phoneticPr fontId="4"/>
  </si>
  <si>
    <t>稲葉荘</t>
    <phoneticPr fontId="4"/>
  </si>
  <si>
    <t>大庄西町</t>
    <phoneticPr fontId="4"/>
  </si>
  <si>
    <t>大庄北</t>
    <phoneticPr fontId="4"/>
  </si>
  <si>
    <t>大島</t>
    <phoneticPr fontId="4"/>
  </si>
  <si>
    <t>七松町</t>
    <phoneticPr fontId="4"/>
  </si>
  <si>
    <t>南七松町</t>
    <phoneticPr fontId="4"/>
  </si>
  <si>
    <t>三反田町</t>
    <phoneticPr fontId="4"/>
  </si>
  <si>
    <t>尾浜町</t>
    <phoneticPr fontId="4"/>
  </si>
  <si>
    <t>立花町</t>
    <phoneticPr fontId="4"/>
  </si>
  <si>
    <t>上ノ島町</t>
    <phoneticPr fontId="4"/>
  </si>
  <si>
    <t>武庫之荘</t>
    <phoneticPr fontId="4"/>
  </si>
  <si>
    <t>西昆陽</t>
    <phoneticPr fontId="4"/>
  </si>
  <si>
    <t>東園田町</t>
    <phoneticPr fontId="4"/>
  </si>
  <si>
    <t>戸ノ内町</t>
    <phoneticPr fontId="4"/>
  </si>
  <si>
    <t>東塚口町</t>
    <phoneticPr fontId="4"/>
  </si>
  <si>
    <t>若王寺</t>
    <phoneticPr fontId="4"/>
  </si>
  <si>
    <t>小中島</t>
    <phoneticPr fontId="4"/>
  </si>
  <si>
    <t>田能</t>
    <phoneticPr fontId="4"/>
  </si>
  <si>
    <t>椎堂</t>
    <phoneticPr fontId="4"/>
  </si>
  <si>
    <t>猪名寺</t>
    <phoneticPr fontId="4"/>
  </si>
  <si>
    <t>南清水</t>
    <phoneticPr fontId="4"/>
  </si>
  <si>
    <t>御園</t>
    <phoneticPr fontId="4"/>
  </si>
  <si>
    <t>瓦宮</t>
    <phoneticPr fontId="4"/>
  </si>
  <si>
    <t>食満</t>
    <phoneticPr fontId="4"/>
  </si>
  <si>
    <t>西立花町④</t>
    <phoneticPr fontId="4"/>
  </si>
  <si>
    <t>南塚口町⑤</t>
    <phoneticPr fontId="4"/>
  </si>
  <si>
    <t>名神町⑥</t>
    <phoneticPr fontId="4"/>
  </si>
  <si>
    <t>水堂町⑦</t>
    <phoneticPr fontId="4"/>
  </si>
  <si>
    <t>塚口本町⑧</t>
    <phoneticPr fontId="4"/>
  </si>
  <si>
    <t>西立花町⑨</t>
    <phoneticPr fontId="4"/>
  </si>
  <si>
    <t>水堂町⑩</t>
    <phoneticPr fontId="4"/>
  </si>
  <si>
    <t>南武庫之荘⑪</t>
    <phoneticPr fontId="4"/>
  </si>
  <si>
    <t>武庫之荘本町⑫</t>
    <phoneticPr fontId="4"/>
  </si>
  <si>
    <t>南塚口町⑬</t>
    <phoneticPr fontId="4"/>
  </si>
  <si>
    <t>下坂部⑭</t>
    <phoneticPr fontId="4"/>
  </si>
  <si>
    <t>塚口本町⑮</t>
    <phoneticPr fontId="4"/>
  </si>
  <si>
    <t xml:space="preserve">
　⑦1～3丁目、4丁目一部
　⑧１～7丁目
　⑨1丁目、2･3丁目一部
【武庫】
　⑩4丁目一部
　⑪1丁目、4～12丁目
　⑫1･2丁目、3丁目一部
【園田】
　⑬1～4丁目、5･6丁目一部
　⑭4丁目一部　
　⑮8丁目</t>
    <rPh sb="20" eb="22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</si>
</sst>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,##0;&quot;△ &quot;#,##0"/>
    <numFmt numFmtId="177" formatCode="0.0;&quot;△ &quot;0.0"/>
    <numFmt numFmtId="178" formatCode="\(#,##0\)"/>
    <numFmt numFmtId="179" formatCode="#,##0;;&quot;-&quot;"/>
    <numFmt numFmtId="180" formatCode="_ * #,##0.0_ ;_ * \-#,##0.0_ ;_ * &quot;-&quot;?_ ;_ @_ "/>
    <numFmt numFmtId="181" formatCode="_ * &quot;(&quot;#,##0&quot;)&quot;_ ;_ * \-#,##0_ ;_ * &quot;-&quot;_ ;_ @_ "/>
    <numFmt numFmtId="182" formatCode="#,##0.0;[Red]\-#,##0.0"/>
    <numFmt numFmtId="183" formatCode="[=0]&quot;×&quot;;General"/>
    <numFmt numFmtId="184" formatCode="[=0]&quot;－&quot;;General"/>
  </numFmts>
  <fonts count="1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36"/>
      <name val="ＭＳ Ｐ明朝"/>
      <family val="1"/>
      <charset val="128"/>
    </font>
    <font>
      <sz val="6"/>
      <name val="ＭＳ Ｐ明朝"/>
      <family val="1"/>
      <charset val="128"/>
    </font>
    <font>
      <sz val="36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游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67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41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41" fontId="0" fillId="0" borderId="2" xfId="0" applyNumberForma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41" fontId="0" fillId="0" borderId="15" xfId="0" applyNumberFormat="1" applyBorder="1">
      <alignment vertical="center"/>
    </xf>
    <xf numFmtId="0" fontId="7" fillId="0" borderId="17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41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0" fillId="0" borderId="2" xfId="0" applyNumberFormat="1" applyBorder="1">
      <alignment vertical="center"/>
    </xf>
    <xf numFmtId="176" fontId="0" fillId="0" borderId="2" xfId="0" applyNumberFormat="1" applyBorder="1">
      <alignment vertical="center"/>
    </xf>
    <xf numFmtId="177" fontId="0" fillId="0" borderId="15" xfId="0" applyNumberFormat="1" applyBorder="1">
      <alignment vertical="center"/>
    </xf>
    <xf numFmtId="178" fontId="0" fillId="0" borderId="15" xfId="0" applyNumberFormat="1" applyBorder="1">
      <alignment vertical="center"/>
    </xf>
    <xf numFmtId="177" fontId="0" fillId="0" borderId="15" xfId="0" applyNumberFormat="1" applyBorder="1" applyAlignment="1">
      <alignment horizontal="right" vertical="center"/>
    </xf>
    <xf numFmtId="176" fontId="0" fillId="0" borderId="15" xfId="0" applyNumberForma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176" fontId="0" fillId="0" borderId="0" xfId="0" applyNumberFormat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41" fontId="0" fillId="0" borderId="0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" xfId="0" applyBorder="1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41" fontId="0" fillId="0" borderId="15" xfId="0" applyNumberFormat="1" applyBorder="1" applyAlignment="1">
      <alignment horizontal="right" vertical="center"/>
    </xf>
    <xf numFmtId="179" fontId="0" fillId="0" borderId="15" xfId="0" applyNumberFormat="1" applyBorder="1" applyAlignment="1">
      <alignment horizontal="right" vertical="center"/>
    </xf>
    <xf numFmtId="41" fontId="0" fillId="0" borderId="0" xfId="0" applyNumberFormat="1" applyBorder="1" applyAlignment="1">
      <alignment horizontal="right" vertical="center"/>
    </xf>
    <xf numFmtId="179" fontId="0" fillId="0" borderId="0" xfId="0" applyNumberFormat="1" applyBorder="1" applyAlignment="1">
      <alignment horizontal="right" vertical="center"/>
    </xf>
    <xf numFmtId="41" fontId="0" fillId="0" borderId="2" xfId="0" applyNumberFormat="1" applyBorder="1" applyAlignment="1">
      <alignment horizontal="right" vertical="center"/>
    </xf>
    <xf numFmtId="179" fontId="0" fillId="0" borderId="2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8" fontId="0" fillId="0" borderId="15" xfId="0" applyNumberFormat="1" applyBorder="1" applyAlignment="1">
      <alignment horizontal="right" vertical="center"/>
    </xf>
    <xf numFmtId="178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38" fontId="1" fillId="0" borderId="0" xfId="1" applyFont="1">
      <alignment vertical="center"/>
    </xf>
    <xf numFmtId="38" fontId="1" fillId="0" borderId="0" xfId="1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41" fontId="0" fillId="0" borderId="0" xfId="0" applyNumberFormat="1" applyFill="1" applyAlignment="1">
      <alignment horizontal="right" vertical="center"/>
    </xf>
    <xf numFmtId="41" fontId="0" fillId="0" borderId="0" xfId="0" applyNumberFormat="1" applyFill="1">
      <alignment vertical="center"/>
    </xf>
    <xf numFmtId="0" fontId="0" fillId="0" borderId="0" xfId="0" applyFill="1">
      <alignment vertical="center"/>
    </xf>
    <xf numFmtId="41" fontId="0" fillId="0" borderId="2" xfId="0" applyNumberFormat="1" applyFill="1" applyBorder="1">
      <alignment vertical="center"/>
    </xf>
    <xf numFmtId="41" fontId="0" fillId="0" borderId="0" xfId="0" applyNumberFormat="1" applyFill="1" applyBorder="1">
      <alignment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0" fillId="0" borderId="0" xfId="0" applyFont="1">
      <alignment vertical="center"/>
    </xf>
    <xf numFmtId="0" fontId="0" fillId="0" borderId="9" xfId="0" applyFont="1" applyBorder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0" xfId="0" applyNumberFormat="1">
      <alignment vertical="center"/>
    </xf>
    <xf numFmtId="0" fontId="0" fillId="0" borderId="25" xfId="0" applyBorder="1">
      <alignment vertical="center"/>
    </xf>
    <xf numFmtId="0" fontId="0" fillId="0" borderId="25" xfId="0" applyNumberFormat="1" applyBorder="1">
      <alignment vertical="center"/>
    </xf>
    <xf numFmtId="0" fontId="0" fillId="0" borderId="2" xfId="0" applyNumberFormat="1" applyBorder="1">
      <alignment vertical="center"/>
    </xf>
    <xf numFmtId="0" fontId="0" fillId="0" borderId="0" xfId="0" applyNumberFormat="1" applyFill="1">
      <alignment vertical="center"/>
    </xf>
    <xf numFmtId="38" fontId="0" fillId="0" borderId="0" xfId="1" applyFont="1" applyFill="1">
      <alignment vertical="center"/>
    </xf>
    <xf numFmtId="38" fontId="0" fillId="0" borderId="2" xfId="1" applyFont="1" applyFill="1" applyBorder="1">
      <alignment vertical="center"/>
    </xf>
    <xf numFmtId="0" fontId="0" fillId="0" borderId="6" xfId="0" applyNumberFormat="1" applyFill="1" applyBorder="1">
      <alignment vertical="center"/>
    </xf>
    <xf numFmtId="0" fontId="0" fillId="0" borderId="2" xfId="0" applyNumberFormat="1" applyFill="1" applyBorder="1">
      <alignment vertical="center"/>
    </xf>
    <xf numFmtId="0" fontId="0" fillId="0" borderId="0" xfId="0" applyNumberFormat="1" applyBorder="1">
      <alignment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38" fontId="0" fillId="0" borderId="25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0" xfId="1" applyFont="1" applyFill="1" applyAlignment="1">
      <alignment horizontal="right" vertical="center"/>
    </xf>
    <xf numFmtId="38" fontId="0" fillId="0" borderId="17" xfId="1" applyFont="1" applyFill="1" applyBorder="1">
      <alignment vertical="center"/>
    </xf>
    <xf numFmtId="38" fontId="0" fillId="0" borderId="0" xfId="1" applyFont="1" applyFill="1" applyBorder="1">
      <alignment vertical="center"/>
    </xf>
    <xf numFmtId="38" fontId="0" fillId="0" borderId="26" xfId="1" applyFont="1" applyFill="1" applyBorder="1" applyAlignment="1">
      <alignment horizontal="right" vertical="center"/>
    </xf>
    <xf numFmtId="38" fontId="0" fillId="0" borderId="28" xfId="1" applyFont="1" applyFill="1" applyBorder="1">
      <alignment vertical="center"/>
    </xf>
    <xf numFmtId="38" fontId="0" fillId="0" borderId="30" xfId="1" applyFont="1" applyFill="1" applyBorder="1">
      <alignment vertical="center"/>
    </xf>
    <xf numFmtId="38" fontId="0" fillId="0" borderId="28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35" xfId="1" applyFont="1" applyFill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0" fillId="0" borderId="39" xfId="1" applyFont="1" applyFill="1" applyBorder="1">
      <alignment vertical="center"/>
    </xf>
    <xf numFmtId="38" fontId="0" fillId="0" borderId="1" xfId="1" applyFont="1" applyFill="1" applyBorder="1">
      <alignment vertical="center"/>
    </xf>
    <xf numFmtId="38" fontId="0" fillId="0" borderId="37" xfId="1" applyFont="1" applyFill="1" applyBorder="1">
      <alignment vertical="center"/>
    </xf>
    <xf numFmtId="38" fontId="0" fillId="0" borderId="40" xfId="1" applyFont="1" applyFill="1" applyBorder="1">
      <alignment vertical="center"/>
    </xf>
    <xf numFmtId="38" fontId="0" fillId="0" borderId="0" xfId="1" applyFont="1" applyBorder="1" applyAlignment="1">
      <alignment horizontal="left" vertical="center"/>
    </xf>
    <xf numFmtId="38" fontId="0" fillId="0" borderId="21" xfId="1" applyFont="1" applyFill="1" applyBorder="1">
      <alignment vertical="center"/>
    </xf>
    <xf numFmtId="38" fontId="0" fillId="0" borderId="21" xfId="1" applyFont="1" applyBorder="1">
      <alignment vertical="center"/>
    </xf>
    <xf numFmtId="38" fontId="0" fillId="0" borderId="0" xfId="1" applyFont="1" applyAlignment="1">
      <alignment horizontal="left" vertical="center"/>
    </xf>
    <xf numFmtId="38" fontId="0" fillId="0" borderId="21" xfId="1" applyFont="1" applyFill="1" applyBorder="1" applyAlignment="1">
      <alignment horizontal="right" vertical="center"/>
    </xf>
    <xf numFmtId="38" fontId="0" fillId="0" borderId="40" xfId="1" applyFont="1" applyBorder="1">
      <alignment vertical="center"/>
    </xf>
    <xf numFmtId="38" fontId="0" fillId="0" borderId="0" xfId="1" applyFont="1" applyFill="1" applyBorder="1" applyAlignment="1">
      <alignment vertical="center" shrinkToFit="1"/>
    </xf>
    <xf numFmtId="38" fontId="0" fillId="0" borderId="22" xfId="1" applyFont="1" applyFill="1" applyBorder="1">
      <alignment vertical="center"/>
    </xf>
    <xf numFmtId="38" fontId="10" fillId="0" borderId="0" xfId="1" applyFont="1" applyAlignment="1">
      <alignment horizontal="center" vertical="center"/>
    </xf>
    <xf numFmtId="38" fontId="7" fillId="0" borderId="0" xfId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82" fontId="0" fillId="0" borderId="0" xfId="1" applyNumberFormat="1" applyFont="1" applyFill="1">
      <alignment vertical="center"/>
    </xf>
    <xf numFmtId="177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183" fontId="0" fillId="0" borderId="0" xfId="0" applyNumberFormat="1" applyFill="1" applyAlignment="1">
      <alignment horizontal="right" vertical="center"/>
    </xf>
    <xf numFmtId="182" fontId="0" fillId="0" borderId="0" xfId="1" applyNumberFormat="1" applyFont="1" applyFill="1" applyBorder="1">
      <alignment vertical="center"/>
    </xf>
    <xf numFmtId="177" fontId="0" fillId="0" borderId="0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  <xf numFmtId="182" fontId="0" fillId="0" borderId="25" xfId="1" applyNumberFormat="1" applyFont="1" applyFill="1" applyBorder="1">
      <alignment vertical="center"/>
    </xf>
    <xf numFmtId="177" fontId="0" fillId="0" borderId="25" xfId="0" applyNumberFormat="1" applyFill="1" applyBorder="1">
      <alignment vertical="center"/>
    </xf>
    <xf numFmtId="181" fontId="0" fillId="0" borderId="25" xfId="0" applyNumberFormat="1" applyFill="1" applyBorder="1">
      <alignment vertical="center"/>
    </xf>
    <xf numFmtId="183" fontId="0" fillId="0" borderId="25" xfId="0" applyNumberFormat="1" applyFill="1" applyBorder="1" applyAlignment="1">
      <alignment horizontal="right" vertical="center"/>
    </xf>
    <xf numFmtId="176" fontId="0" fillId="0" borderId="25" xfId="0" applyNumberFormat="1" applyFill="1" applyBorder="1">
      <alignment vertical="center"/>
    </xf>
    <xf numFmtId="183" fontId="0" fillId="0" borderId="16" xfId="0" applyNumberFormat="1" applyFill="1" applyBorder="1" applyAlignment="1">
      <alignment horizontal="right" vertical="center"/>
    </xf>
    <xf numFmtId="182" fontId="0" fillId="0" borderId="2" xfId="1" applyNumberFormat="1" applyFont="1" applyFill="1" applyBorder="1">
      <alignment vertical="center"/>
    </xf>
    <xf numFmtId="177" fontId="0" fillId="0" borderId="2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184" fontId="0" fillId="0" borderId="0" xfId="0" applyNumberFormat="1" applyFill="1" applyAlignment="1">
      <alignment horizontal="right" vertical="center"/>
    </xf>
    <xf numFmtId="184" fontId="0" fillId="0" borderId="25" xfId="0" applyNumberFormat="1" applyFill="1" applyBorder="1" applyAlignment="1">
      <alignment horizontal="right" vertical="center"/>
    </xf>
    <xf numFmtId="180" fontId="0" fillId="0" borderId="0" xfId="0" applyNumberFormat="1" applyFill="1">
      <alignment vertical="center"/>
    </xf>
    <xf numFmtId="180" fontId="0" fillId="0" borderId="13" xfId="0" applyNumberFormat="1" applyFill="1" applyBorder="1">
      <alignment vertical="center"/>
    </xf>
    <xf numFmtId="180" fontId="0" fillId="0" borderId="14" xfId="0" applyNumberFormat="1" applyFill="1" applyBorder="1">
      <alignment vertical="center"/>
    </xf>
    <xf numFmtId="184" fontId="0" fillId="0" borderId="2" xfId="0" applyNumberForma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center" vertical="center"/>
    </xf>
    <xf numFmtId="41" fontId="0" fillId="0" borderId="0" xfId="0" applyNumberFormat="1" applyFill="1" applyAlignment="1">
      <alignment vertical="center" shrinkToFit="1"/>
    </xf>
    <xf numFmtId="0" fontId="7" fillId="0" borderId="17" xfId="0" applyFont="1" applyFill="1" applyBorder="1" applyAlignment="1">
      <alignment horizontal="center" vertical="center"/>
    </xf>
    <xf numFmtId="38" fontId="0" fillId="0" borderId="6" xfId="1" applyFont="1" applyFill="1" applyBorder="1">
      <alignment vertical="center"/>
    </xf>
    <xf numFmtId="0" fontId="7" fillId="0" borderId="6" xfId="0" applyFont="1" applyFill="1" applyBorder="1" applyAlignment="1">
      <alignment horizontal="center" vertical="center"/>
    </xf>
    <xf numFmtId="38" fontId="0" fillId="0" borderId="25" xfId="1" applyFont="1" applyFill="1" applyBorder="1">
      <alignment vertical="center"/>
    </xf>
    <xf numFmtId="180" fontId="0" fillId="0" borderId="2" xfId="0" applyNumberFormat="1" applyFill="1" applyBorder="1">
      <alignment vertical="center"/>
    </xf>
    <xf numFmtId="178" fontId="0" fillId="0" borderId="0" xfId="0" applyNumberFormat="1" applyFill="1">
      <alignment vertical="center"/>
    </xf>
    <xf numFmtId="41" fontId="0" fillId="0" borderId="20" xfId="0" applyNumberFormat="1" applyFill="1" applyBorder="1">
      <alignment vertical="center"/>
    </xf>
    <xf numFmtId="183" fontId="0" fillId="0" borderId="28" xfId="0" applyNumberFormat="1" applyFill="1" applyBorder="1" applyAlignment="1">
      <alignment horizontal="right" vertical="center"/>
    </xf>
    <xf numFmtId="181" fontId="0" fillId="0" borderId="28" xfId="0" applyNumberFormat="1" applyFill="1" applyBorder="1">
      <alignment vertical="center"/>
    </xf>
    <xf numFmtId="181" fontId="0" fillId="0" borderId="35" xfId="0" applyNumberFormat="1" applyFill="1" applyBorder="1">
      <alignment vertical="center"/>
    </xf>
    <xf numFmtId="38" fontId="0" fillId="0" borderId="29" xfId="1" applyFont="1" applyFill="1" applyBorder="1" applyAlignment="1">
      <alignment horizontal="right" vertical="center"/>
    </xf>
    <xf numFmtId="38" fontId="0" fillId="0" borderId="33" xfId="1" applyFont="1" applyFill="1" applyBorder="1">
      <alignment vertical="center"/>
    </xf>
    <xf numFmtId="38" fontId="0" fillId="0" borderId="29" xfId="1" applyFont="1" applyFill="1" applyBorder="1">
      <alignment vertical="center"/>
    </xf>
    <xf numFmtId="38" fontId="0" fillId="0" borderId="38" xfId="1" applyFont="1" applyFill="1" applyBorder="1">
      <alignment vertical="center"/>
    </xf>
    <xf numFmtId="38" fontId="0" fillId="0" borderId="34" xfId="1" applyFont="1" applyFill="1" applyBorder="1">
      <alignment vertical="center"/>
    </xf>
    <xf numFmtId="38" fontId="0" fillId="0" borderId="36" xfId="1" applyFont="1" applyFill="1" applyBorder="1">
      <alignment vertical="center"/>
    </xf>
    <xf numFmtId="183" fontId="0" fillId="0" borderId="21" xfId="0" applyNumberFormat="1" applyFill="1" applyBorder="1" applyAlignment="1">
      <alignment horizontal="right" vertical="center"/>
    </xf>
    <xf numFmtId="181" fontId="0" fillId="0" borderId="21" xfId="0" applyNumberFormat="1" applyFill="1" applyBorder="1">
      <alignment vertical="center"/>
    </xf>
    <xf numFmtId="176" fontId="0" fillId="0" borderId="0" xfId="1" applyNumberFormat="1" applyFont="1" applyFill="1">
      <alignment vertical="center"/>
    </xf>
    <xf numFmtId="176" fontId="0" fillId="0" borderId="0" xfId="1" applyNumberFormat="1" applyFont="1" applyFill="1" applyAlignment="1">
      <alignment horizontal="right" vertical="center"/>
    </xf>
    <xf numFmtId="176" fontId="0" fillId="0" borderId="13" xfId="1" applyNumberFormat="1" applyFont="1" applyFill="1" applyBorder="1">
      <alignment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0" fillId="0" borderId="14" xfId="1" applyNumberFormat="1" applyFont="1" applyFill="1" applyBorder="1">
      <alignment vertical="center"/>
    </xf>
    <xf numFmtId="38" fontId="0" fillId="0" borderId="8" xfId="1" applyFont="1" applyBorder="1" applyAlignment="1">
      <alignment horizontal="centerContinuous" vertical="center"/>
    </xf>
    <xf numFmtId="38" fontId="0" fillId="0" borderId="3" xfId="1" applyFont="1" applyBorder="1" applyAlignment="1">
      <alignment horizontal="center" vertical="center"/>
    </xf>
    <xf numFmtId="183" fontId="0" fillId="0" borderId="0" xfId="0" applyNumberFormat="1" applyFill="1" applyBorder="1" applyAlignment="1">
      <alignment horizontal="right" vertical="center"/>
    </xf>
    <xf numFmtId="181" fontId="0" fillId="0" borderId="0" xfId="0" applyNumberForma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>
      <alignment vertical="center"/>
    </xf>
    <xf numFmtId="41" fontId="0" fillId="0" borderId="33" xfId="0" applyNumberFormat="1" applyFill="1" applyBorder="1">
      <alignment vertical="center"/>
    </xf>
    <xf numFmtId="41" fontId="0" fillId="0" borderId="28" xfId="0" applyNumberFormat="1" applyFill="1" applyBorder="1">
      <alignment vertical="center"/>
    </xf>
    <xf numFmtId="41" fontId="0" fillId="0" borderId="30" xfId="0" applyNumberFormat="1" applyFill="1" applyBorder="1">
      <alignment vertical="center"/>
    </xf>
    <xf numFmtId="41" fontId="0" fillId="0" borderId="35" xfId="0" applyNumberFormat="1" applyFill="1" applyBorder="1">
      <alignment vertical="center"/>
    </xf>
    <xf numFmtId="38" fontId="0" fillId="0" borderId="8" xfId="1" applyFont="1" applyFill="1" applyBorder="1">
      <alignment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10" xfId="1" applyFont="1" applyFill="1" applyBorder="1">
      <alignment vertical="center"/>
    </xf>
    <xf numFmtId="38" fontId="0" fillId="0" borderId="9" xfId="1" applyFont="1" applyFill="1" applyBorder="1">
      <alignment vertical="center"/>
    </xf>
    <xf numFmtId="38" fontId="0" fillId="0" borderId="9" xfId="1" applyFont="1" applyFill="1" applyBorder="1" applyAlignment="1">
      <alignment horizontal="right" vertical="center"/>
    </xf>
    <xf numFmtId="38" fontId="0" fillId="0" borderId="1" xfId="1" applyFont="1" applyBorder="1">
      <alignment vertical="center"/>
    </xf>
    <xf numFmtId="38" fontId="0" fillId="0" borderId="4" xfId="1" applyFont="1" applyFill="1" applyBorder="1">
      <alignment vertical="center"/>
    </xf>
    <xf numFmtId="38" fontId="0" fillId="0" borderId="5" xfId="1" applyFont="1" applyFill="1" applyBorder="1">
      <alignment vertical="center"/>
    </xf>
    <xf numFmtId="38" fontId="6" fillId="0" borderId="0" xfId="1" applyFont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38" fontId="7" fillId="0" borderId="17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0" fillId="0" borderId="0" xfId="1" applyFont="1" applyAlignment="1">
      <alignment horizontal="right" vertical="center"/>
    </xf>
    <xf numFmtId="38" fontId="0" fillId="0" borderId="14" xfId="1" applyFont="1" applyBorder="1" applyAlignment="1">
      <alignment horizontal="center" vertical="center"/>
    </xf>
    <xf numFmtId="41" fontId="0" fillId="0" borderId="25" xfId="0" applyNumberFormat="1" applyFill="1" applyBorder="1">
      <alignment vertical="center"/>
    </xf>
    <xf numFmtId="41" fontId="0" fillId="0" borderId="0" xfId="1" applyNumberFormat="1" applyFont="1" applyFill="1">
      <alignment vertical="center"/>
    </xf>
    <xf numFmtId="183" fontId="0" fillId="0" borderId="26" xfId="0" applyNumberFormat="1" applyFill="1" applyBorder="1" applyAlignment="1">
      <alignment horizontal="right" vertical="center"/>
    </xf>
    <xf numFmtId="0" fontId="0" fillId="0" borderId="41" xfId="0" applyBorder="1">
      <alignment vertical="center"/>
    </xf>
    <xf numFmtId="38" fontId="0" fillId="0" borderId="27" xfId="1" applyFont="1" applyFill="1" applyBorder="1" applyAlignment="1">
      <alignment horizontal="right" vertical="center"/>
    </xf>
    <xf numFmtId="38" fontId="0" fillId="0" borderId="7" xfId="1" applyFont="1" applyFill="1" applyBorder="1" applyAlignment="1">
      <alignment horizontal="center" vertical="center"/>
    </xf>
    <xf numFmtId="38" fontId="0" fillId="0" borderId="11" xfId="1" applyFont="1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 wrapText="1"/>
    </xf>
    <xf numFmtId="38" fontId="0" fillId="0" borderId="13" xfId="1" applyFont="1" applyFill="1" applyBorder="1" applyAlignment="1">
      <alignment horizontal="center" vertical="center" wrapText="1"/>
    </xf>
    <xf numFmtId="38" fontId="0" fillId="0" borderId="14" xfId="1" applyFont="1" applyFill="1" applyBorder="1" applyAlignment="1">
      <alignment horizontal="center" vertical="center" wrapText="1"/>
    </xf>
    <xf numFmtId="38" fontId="0" fillId="0" borderId="7" xfId="1" applyFont="1" applyFill="1" applyBorder="1" applyAlignment="1">
      <alignment horizontal="center" vertical="center" wrapText="1"/>
    </xf>
    <xf numFmtId="38" fontId="0" fillId="0" borderId="1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8" fontId="9" fillId="0" borderId="0" xfId="1" applyFont="1" applyFill="1" applyAlignment="1">
      <alignment horizontal="left" vertical="top" wrapText="1"/>
    </xf>
    <xf numFmtId="38" fontId="9" fillId="0" borderId="0" xfId="1" applyFont="1" applyFill="1" applyAlignment="1">
      <alignment horizontal="left" vertical="top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825500</xdr:colOff>
      <xdr:row>26</xdr:row>
      <xdr:rowOff>165100</xdr:rowOff>
    </xdr:from>
    <xdr:to>
      <xdr:col>19</xdr:col>
      <xdr:colOff>127000</xdr:colOff>
      <xdr:row>38</xdr:row>
      <xdr:rowOff>101600</xdr:rowOff>
    </xdr:to>
    <xdr:sp macro="" textlink="">
      <xdr:nvSpPr>
        <xdr:cNvPr id="2" name="正方形/長方形 1"/>
        <xdr:cNvSpPr/>
      </xdr:nvSpPr>
      <xdr:spPr>
        <a:xfrm>
          <a:off x="7588250" y="6765925"/>
          <a:ext cx="4883150" cy="2908300"/>
        </a:xfrm>
        <a:prstGeom prst="rect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D14"/>
  <sheetViews>
    <sheetView tabSelected="1" zoomScale="85" zoomScaleNormal="85" workbookViewId="0"/>
  </sheetViews>
  <sheetFormatPr defaultRowHeight="13.5" x14ac:dyDescent="0.15"/>
  <cols>
    <col min="1" max="9" width="9.625" customWidth="1"/>
  </cols>
  <sheetData>
    <row r="14" spans="4:4" ht="42" x14ac:dyDescent="0.15">
      <c r="D14" s="1" t="s">
        <v>0</v>
      </c>
    </row>
  </sheetData>
  <phoneticPr fontId="4"/>
  <printOptions verticalCentered="1"/>
  <pageMargins left="1.5748031496062993" right="0.59055118110236227" top="0.78740157480314965" bottom="0.39370078740157483" header="0.51181102362204722" footer="0.1968503937007874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35"/>
  <sheetViews>
    <sheetView zoomScale="85" zoomScaleNormal="85" zoomScaleSheetLayoutView="75" workbookViewId="0"/>
  </sheetViews>
  <sheetFormatPr defaultRowHeight="13.5" x14ac:dyDescent="0.15"/>
  <cols>
    <col min="1" max="1" width="4.625" customWidth="1"/>
    <col min="2" max="2" width="11.125" customWidth="1"/>
    <col min="3" max="3" width="5.625" customWidth="1"/>
    <col min="4" max="4" width="3.125" customWidth="1"/>
    <col min="5" max="5" width="5.625" customWidth="1"/>
    <col min="6" max="6" width="3.125" customWidth="1"/>
    <col min="7" max="7" width="9.125" bestFit="1" customWidth="1"/>
    <col min="8" max="8" width="14.625" customWidth="1"/>
    <col min="9" max="11" width="10.625" customWidth="1"/>
    <col min="12" max="13" width="8.625" customWidth="1"/>
    <col min="14" max="14" width="5.5" bestFit="1" customWidth="1"/>
  </cols>
  <sheetData>
    <row r="1" spans="1:14" ht="24.95" customHeight="1" x14ac:dyDescent="0.15">
      <c r="A1" t="s">
        <v>209</v>
      </c>
    </row>
    <row r="2" spans="1:14" ht="21" customHeight="1" x14ac:dyDescent="0.15">
      <c r="A2" s="242" t="s">
        <v>158</v>
      </c>
      <c r="B2" s="242"/>
      <c r="C2" s="242"/>
      <c r="D2" s="242"/>
      <c r="E2" s="242"/>
      <c r="F2" s="243"/>
      <c r="G2" s="246" t="s">
        <v>78</v>
      </c>
      <c r="H2" s="248" t="s">
        <v>188</v>
      </c>
      <c r="I2" s="12" t="s">
        <v>190</v>
      </c>
      <c r="J2" s="13"/>
      <c r="K2" s="13"/>
      <c r="L2" s="13"/>
      <c r="M2" s="13"/>
      <c r="N2" s="8"/>
    </row>
    <row r="3" spans="1:14" ht="5.0999999999999996" customHeight="1" x14ac:dyDescent="0.15">
      <c r="A3" s="253"/>
      <c r="B3" s="253"/>
      <c r="C3" s="253"/>
      <c r="D3" s="253"/>
      <c r="E3" s="253"/>
      <c r="F3" s="254"/>
      <c r="G3" s="260"/>
      <c r="H3" s="255"/>
      <c r="I3" s="256" t="s">
        <v>189</v>
      </c>
      <c r="J3" s="4"/>
      <c r="K3" s="4"/>
      <c r="L3" s="4"/>
      <c r="M3" s="4"/>
      <c r="N3" s="54"/>
    </row>
    <row r="4" spans="1:14" ht="13.5" customHeight="1" x14ac:dyDescent="0.15">
      <c r="A4" s="259"/>
      <c r="B4" s="259"/>
      <c r="C4" s="259"/>
      <c r="D4" s="259"/>
      <c r="E4" s="259"/>
      <c r="F4" s="254"/>
      <c r="G4" s="260"/>
      <c r="H4" s="255"/>
      <c r="I4" s="261"/>
      <c r="J4" s="43" t="s">
        <v>139</v>
      </c>
      <c r="K4" s="45"/>
      <c r="L4" s="246" t="s">
        <v>140</v>
      </c>
      <c r="M4" s="256" t="s">
        <v>10</v>
      </c>
      <c r="N4" s="54"/>
    </row>
    <row r="5" spans="1:14" ht="13.5" customHeight="1" x14ac:dyDescent="0.15">
      <c r="A5" s="244"/>
      <c r="B5" s="244"/>
      <c r="C5" s="244"/>
      <c r="D5" s="244"/>
      <c r="E5" s="244"/>
      <c r="F5" s="245"/>
      <c r="G5" s="247"/>
      <c r="H5" s="249"/>
      <c r="I5" s="257"/>
      <c r="J5" s="7" t="s">
        <v>141</v>
      </c>
      <c r="K5" s="7" t="s">
        <v>142</v>
      </c>
      <c r="L5" s="262"/>
      <c r="M5" s="258"/>
      <c r="N5" s="48" t="s">
        <v>22</v>
      </c>
    </row>
    <row r="6" spans="1:14" ht="27.95" customHeight="1" x14ac:dyDescent="0.15">
      <c r="B6" t="s">
        <v>25</v>
      </c>
      <c r="F6" s="9"/>
      <c r="G6" s="71">
        <f>SUM(G7:G30)</f>
        <v>191</v>
      </c>
      <c r="H6" s="71">
        <f t="shared" ref="H6:M6" si="0">SUM(H7:H30)</f>
        <v>4339251</v>
      </c>
      <c r="I6" s="71">
        <f t="shared" si="0"/>
        <v>71009</v>
      </c>
      <c r="J6" s="71">
        <f t="shared" si="0"/>
        <v>63792</v>
      </c>
      <c r="K6" s="71">
        <f t="shared" si="0"/>
        <v>6708</v>
      </c>
      <c r="L6" s="71">
        <f t="shared" si="0"/>
        <v>456</v>
      </c>
      <c r="M6" s="71">
        <f t="shared" si="0"/>
        <v>53</v>
      </c>
      <c r="N6" s="19" t="s">
        <v>69</v>
      </c>
    </row>
    <row r="7" spans="1:14" ht="27.95" customHeight="1" x14ac:dyDescent="0.15">
      <c r="A7">
        <v>9</v>
      </c>
      <c r="B7" t="s">
        <v>26</v>
      </c>
      <c r="F7" s="22"/>
      <c r="G7" s="101">
        <v>11</v>
      </c>
      <c r="H7" s="101">
        <v>18777</v>
      </c>
      <c r="I7" s="71">
        <f>SUM(J7:M7)</f>
        <v>819</v>
      </c>
      <c r="J7" s="100">
        <v>46</v>
      </c>
      <c r="K7" s="100">
        <v>330</v>
      </c>
      <c r="L7" s="100">
        <v>443</v>
      </c>
      <c r="M7" s="71">
        <v>0</v>
      </c>
      <c r="N7" s="19">
        <v>9</v>
      </c>
    </row>
    <row r="8" spans="1:14" ht="27.95" customHeight="1" x14ac:dyDescent="0.15">
      <c r="A8">
        <v>10</v>
      </c>
      <c r="B8" t="s">
        <v>27</v>
      </c>
      <c r="F8" s="22"/>
      <c r="G8" s="71">
        <v>0</v>
      </c>
      <c r="H8" s="70">
        <v>0</v>
      </c>
      <c r="I8" s="71">
        <f t="shared" ref="I8:I35" si="1">SUM(J8:M8)</f>
        <v>0</v>
      </c>
      <c r="J8" s="70">
        <v>0</v>
      </c>
      <c r="K8" s="70">
        <v>0</v>
      </c>
      <c r="L8" s="70">
        <v>0</v>
      </c>
      <c r="M8" s="70">
        <v>0</v>
      </c>
      <c r="N8" s="19">
        <v>10</v>
      </c>
    </row>
    <row r="9" spans="1:14" ht="27.95" customHeight="1" x14ac:dyDescent="0.15">
      <c r="A9">
        <v>11</v>
      </c>
      <c r="B9" t="s">
        <v>28</v>
      </c>
      <c r="F9" s="22"/>
      <c r="G9" s="101">
        <v>1</v>
      </c>
      <c r="H9" s="151" t="s">
        <v>81</v>
      </c>
      <c r="I9" s="151" t="s">
        <v>81</v>
      </c>
      <c r="J9" s="151" t="s">
        <v>81</v>
      </c>
      <c r="K9" s="151" t="s">
        <v>81</v>
      </c>
      <c r="L9" s="151" t="s">
        <v>81</v>
      </c>
      <c r="M9" s="151" t="s">
        <v>81</v>
      </c>
      <c r="N9" s="19">
        <v>11</v>
      </c>
    </row>
    <row r="10" spans="1:14" ht="27.95" customHeight="1" x14ac:dyDescent="0.15">
      <c r="A10">
        <v>12</v>
      </c>
      <c r="B10" t="s">
        <v>29</v>
      </c>
      <c r="F10" s="22"/>
      <c r="G10" s="71">
        <v>0</v>
      </c>
      <c r="H10" s="71">
        <v>0</v>
      </c>
      <c r="I10" s="71">
        <f t="shared" si="1"/>
        <v>0</v>
      </c>
      <c r="J10" s="71">
        <v>0</v>
      </c>
      <c r="K10" s="71">
        <v>0</v>
      </c>
      <c r="L10" s="71">
        <v>0</v>
      </c>
      <c r="M10" s="71">
        <v>0</v>
      </c>
      <c r="N10" s="19">
        <v>12</v>
      </c>
    </row>
    <row r="11" spans="1:14" ht="27.95" customHeight="1" x14ac:dyDescent="0.15">
      <c r="A11">
        <v>13</v>
      </c>
      <c r="B11" t="s">
        <v>30</v>
      </c>
      <c r="F11" s="22"/>
      <c r="G11" s="71">
        <v>0</v>
      </c>
      <c r="H11" s="71">
        <v>0</v>
      </c>
      <c r="I11" s="71">
        <f t="shared" si="1"/>
        <v>0</v>
      </c>
      <c r="J11" s="71">
        <v>0</v>
      </c>
      <c r="K11" s="71">
        <v>0</v>
      </c>
      <c r="L11" s="71">
        <v>0</v>
      </c>
      <c r="M11" s="71">
        <v>0</v>
      </c>
      <c r="N11" s="19">
        <v>13</v>
      </c>
    </row>
    <row r="12" spans="1:14" ht="27.95" customHeight="1" x14ac:dyDescent="0.15">
      <c r="A12">
        <v>14</v>
      </c>
      <c r="B12" t="s">
        <v>31</v>
      </c>
      <c r="F12" s="22"/>
      <c r="G12" s="101">
        <v>7</v>
      </c>
      <c r="H12" s="101">
        <v>229224</v>
      </c>
      <c r="I12" s="71">
        <f t="shared" si="1"/>
        <v>9502</v>
      </c>
      <c r="J12" s="100">
        <v>9250</v>
      </c>
      <c r="K12" s="100">
        <v>252</v>
      </c>
      <c r="L12" s="71">
        <v>0</v>
      </c>
      <c r="M12" s="71">
        <v>0</v>
      </c>
      <c r="N12" s="19">
        <v>14</v>
      </c>
    </row>
    <row r="13" spans="1:14" ht="27.95" customHeight="1" x14ac:dyDescent="0.15">
      <c r="A13">
        <v>15</v>
      </c>
      <c r="B13" t="s">
        <v>32</v>
      </c>
      <c r="F13" s="22"/>
      <c r="G13" s="101">
        <v>4</v>
      </c>
      <c r="H13" s="101">
        <v>11513</v>
      </c>
      <c r="I13" s="71">
        <f t="shared" si="1"/>
        <v>21</v>
      </c>
      <c r="J13" s="71">
        <v>0</v>
      </c>
      <c r="K13" s="100">
        <v>21</v>
      </c>
      <c r="L13" s="71">
        <v>0</v>
      </c>
      <c r="M13" s="71">
        <v>0</v>
      </c>
      <c r="N13" s="19">
        <v>15</v>
      </c>
    </row>
    <row r="14" spans="1:14" ht="27.95" customHeight="1" x14ac:dyDescent="0.15">
      <c r="A14">
        <v>16</v>
      </c>
      <c r="B14" t="s">
        <v>33</v>
      </c>
      <c r="F14" s="22"/>
      <c r="G14" s="101">
        <v>20</v>
      </c>
      <c r="H14" s="101">
        <v>583698</v>
      </c>
      <c r="I14" s="101">
        <f t="shared" si="1"/>
        <v>18967</v>
      </c>
      <c r="J14" s="101">
        <v>17856</v>
      </c>
      <c r="K14" s="101">
        <v>1101</v>
      </c>
      <c r="L14" s="71">
        <v>0</v>
      </c>
      <c r="M14" s="100">
        <v>10</v>
      </c>
      <c r="N14" s="19">
        <v>16</v>
      </c>
    </row>
    <row r="15" spans="1:14" ht="27.95" customHeight="1" x14ac:dyDescent="0.15">
      <c r="A15">
        <v>17</v>
      </c>
      <c r="B15" t="s">
        <v>34</v>
      </c>
      <c r="F15" s="22"/>
      <c r="G15" s="71">
        <v>0</v>
      </c>
      <c r="H15" s="71">
        <v>0</v>
      </c>
      <c r="I15" s="71">
        <f t="shared" si="1"/>
        <v>0</v>
      </c>
      <c r="J15" s="71">
        <v>0</v>
      </c>
      <c r="K15" s="71">
        <v>0</v>
      </c>
      <c r="L15" s="71">
        <v>0</v>
      </c>
      <c r="M15" s="71">
        <v>0</v>
      </c>
      <c r="N15" s="19">
        <v>17</v>
      </c>
    </row>
    <row r="16" spans="1:14" ht="27.95" customHeight="1" x14ac:dyDescent="0.15">
      <c r="A16">
        <v>18</v>
      </c>
      <c r="B16" t="s">
        <v>35</v>
      </c>
      <c r="F16" s="22"/>
      <c r="G16" s="101">
        <v>9</v>
      </c>
      <c r="H16" s="101">
        <v>104623</v>
      </c>
      <c r="I16" s="71">
        <f t="shared" si="1"/>
        <v>912</v>
      </c>
      <c r="J16" s="100">
        <v>779</v>
      </c>
      <c r="K16" s="100">
        <v>133</v>
      </c>
      <c r="L16" s="71">
        <v>0</v>
      </c>
      <c r="M16" s="71">
        <v>0</v>
      </c>
      <c r="N16" s="19">
        <v>18</v>
      </c>
    </row>
    <row r="17" spans="1:14" ht="27.95" customHeight="1" x14ac:dyDescent="0.15">
      <c r="A17">
        <v>19</v>
      </c>
      <c r="B17" t="s">
        <v>36</v>
      </c>
      <c r="F17" s="22"/>
      <c r="G17" s="71">
        <v>0</v>
      </c>
      <c r="H17" s="71">
        <v>0</v>
      </c>
      <c r="I17" s="71">
        <f t="shared" si="1"/>
        <v>0</v>
      </c>
      <c r="J17" s="71">
        <v>0</v>
      </c>
      <c r="K17" s="71">
        <v>0</v>
      </c>
      <c r="L17" s="71">
        <v>0</v>
      </c>
      <c r="M17" s="71">
        <v>0</v>
      </c>
      <c r="N17" s="19">
        <v>19</v>
      </c>
    </row>
    <row r="18" spans="1:14" ht="27.95" customHeight="1" x14ac:dyDescent="0.15">
      <c r="A18">
        <v>20</v>
      </c>
      <c r="B18" t="s">
        <v>37</v>
      </c>
      <c r="F18" s="22"/>
      <c r="G18" s="71">
        <v>0</v>
      </c>
      <c r="H18" s="71">
        <v>0</v>
      </c>
      <c r="I18" s="71">
        <f t="shared" si="1"/>
        <v>0</v>
      </c>
      <c r="J18" s="71">
        <v>0</v>
      </c>
      <c r="K18" s="71">
        <v>0</v>
      </c>
      <c r="L18" s="71">
        <v>0</v>
      </c>
      <c r="M18" s="71">
        <v>0</v>
      </c>
      <c r="N18" s="19">
        <v>20</v>
      </c>
    </row>
    <row r="19" spans="1:14" ht="27.95" customHeight="1" x14ac:dyDescent="0.15">
      <c r="A19">
        <v>21</v>
      </c>
      <c r="B19" t="s">
        <v>38</v>
      </c>
      <c r="F19" s="22"/>
      <c r="G19" s="101">
        <v>8</v>
      </c>
      <c r="H19" s="101">
        <v>243839</v>
      </c>
      <c r="I19" s="101">
        <f t="shared" si="1"/>
        <v>1187</v>
      </c>
      <c r="J19" s="101">
        <v>1029</v>
      </c>
      <c r="K19" s="101">
        <v>117</v>
      </c>
      <c r="L19" s="100">
        <v>1</v>
      </c>
      <c r="M19" s="100">
        <v>40</v>
      </c>
      <c r="N19" s="19">
        <v>21</v>
      </c>
    </row>
    <row r="20" spans="1:14" ht="27.95" customHeight="1" x14ac:dyDescent="0.15">
      <c r="A20">
        <v>22</v>
      </c>
      <c r="B20" t="s">
        <v>39</v>
      </c>
      <c r="F20" s="22"/>
      <c r="G20" s="101">
        <v>23</v>
      </c>
      <c r="H20" s="101">
        <v>1545504</v>
      </c>
      <c r="I20" s="101">
        <f t="shared" si="1"/>
        <v>25010</v>
      </c>
      <c r="J20" s="101">
        <v>23094</v>
      </c>
      <c r="K20" s="101">
        <v>1916</v>
      </c>
      <c r="L20" s="71">
        <v>0</v>
      </c>
      <c r="M20" s="71">
        <v>0</v>
      </c>
      <c r="N20" s="19">
        <v>22</v>
      </c>
    </row>
    <row r="21" spans="1:14" ht="27.95" customHeight="1" x14ac:dyDescent="0.15">
      <c r="A21">
        <v>23</v>
      </c>
      <c r="B21" t="s">
        <v>40</v>
      </c>
      <c r="F21" s="22"/>
      <c r="G21" s="101">
        <v>7</v>
      </c>
      <c r="H21" s="101">
        <v>413454</v>
      </c>
      <c r="I21" s="101">
        <f t="shared" si="1"/>
        <v>7787</v>
      </c>
      <c r="J21" s="101">
        <v>7391</v>
      </c>
      <c r="K21" s="101">
        <v>396</v>
      </c>
      <c r="L21" s="71">
        <v>0</v>
      </c>
      <c r="M21" s="71">
        <v>0</v>
      </c>
      <c r="N21" s="19">
        <v>23</v>
      </c>
    </row>
    <row r="22" spans="1:14" ht="27.95" customHeight="1" x14ac:dyDescent="0.15">
      <c r="A22">
        <v>24</v>
      </c>
      <c r="B22" t="s">
        <v>41</v>
      </c>
      <c r="F22" s="22"/>
      <c r="G22" s="101">
        <v>29</v>
      </c>
      <c r="H22" s="101">
        <v>294612</v>
      </c>
      <c r="I22" s="101">
        <f t="shared" si="1"/>
        <v>674</v>
      </c>
      <c r="J22" s="101">
        <v>283</v>
      </c>
      <c r="K22" s="101">
        <v>390</v>
      </c>
      <c r="L22" s="71">
        <v>0</v>
      </c>
      <c r="M22" s="100">
        <v>1</v>
      </c>
      <c r="N22" s="19">
        <v>24</v>
      </c>
    </row>
    <row r="23" spans="1:14" ht="27.95" customHeight="1" x14ac:dyDescent="0.15">
      <c r="A23">
        <v>25</v>
      </c>
      <c r="B23" t="s">
        <v>42</v>
      </c>
      <c r="F23" s="22"/>
      <c r="G23" s="101">
        <v>10</v>
      </c>
      <c r="H23" s="101">
        <v>108941</v>
      </c>
      <c r="I23" s="101">
        <f t="shared" si="1"/>
        <v>395</v>
      </c>
      <c r="J23" s="101">
        <v>205</v>
      </c>
      <c r="K23" s="101">
        <v>190</v>
      </c>
      <c r="L23" s="71">
        <v>0</v>
      </c>
      <c r="M23" s="71">
        <v>0</v>
      </c>
      <c r="N23" s="19">
        <v>25</v>
      </c>
    </row>
    <row r="24" spans="1:14" ht="27.95" customHeight="1" x14ac:dyDescent="0.15">
      <c r="A24">
        <v>26</v>
      </c>
      <c r="B24" t="s">
        <v>43</v>
      </c>
      <c r="F24" s="22"/>
      <c r="G24" s="101">
        <v>20</v>
      </c>
      <c r="H24" s="101">
        <v>215425</v>
      </c>
      <c r="I24" s="101">
        <f t="shared" si="1"/>
        <v>1246</v>
      </c>
      <c r="J24" s="101">
        <v>990</v>
      </c>
      <c r="K24" s="101">
        <v>254</v>
      </c>
      <c r="L24" s="100">
        <v>1</v>
      </c>
      <c r="M24" s="100">
        <v>1</v>
      </c>
      <c r="N24" s="19">
        <v>26</v>
      </c>
    </row>
    <row r="25" spans="1:14" ht="27.95" customHeight="1" x14ac:dyDescent="0.15">
      <c r="A25">
        <v>27</v>
      </c>
      <c r="B25" t="s">
        <v>44</v>
      </c>
      <c r="F25" s="22"/>
      <c r="G25" s="101">
        <v>7</v>
      </c>
      <c r="H25" s="101">
        <v>8150</v>
      </c>
      <c r="I25" s="71">
        <f t="shared" si="1"/>
        <v>78</v>
      </c>
      <c r="J25" s="71">
        <v>0</v>
      </c>
      <c r="K25" s="100">
        <v>76</v>
      </c>
      <c r="L25" s="100">
        <v>2</v>
      </c>
      <c r="M25" s="71">
        <v>0</v>
      </c>
      <c r="N25" s="19">
        <v>27</v>
      </c>
    </row>
    <row r="26" spans="1:14" ht="27.95" customHeight="1" x14ac:dyDescent="0.15">
      <c r="A26">
        <v>28</v>
      </c>
      <c r="B26" t="s">
        <v>45</v>
      </c>
      <c r="F26" s="22"/>
      <c r="G26" s="101">
        <v>9</v>
      </c>
      <c r="H26" s="151" t="s">
        <v>81</v>
      </c>
      <c r="I26" s="151" t="s">
        <v>81</v>
      </c>
      <c r="J26" s="151" t="s">
        <v>81</v>
      </c>
      <c r="K26" s="151" t="s">
        <v>81</v>
      </c>
      <c r="L26" s="151" t="s">
        <v>81</v>
      </c>
      <c r="M26" s="151" t="s">
        <v>81</v>
      </c>
      <c r="N26" s="19">
        <v>28</v>
      </c>
    </row>
    <row r="27" spans="1:14" ht="27.95" customHeight="1" x14ac:dyDescent="0.15">
      <c r="A27">
        <v>29</v>
      </c>
      <c r="B27" t="s">
        <v>46</v>
      </c>
      <c r="F27" s="22"/>
      <c r="G27" s="101">
        <v>10</v>
      </c>
      <c r="H27" s="101">
        <v>249341</v>
      </c>
      <c r="I27" s="101">
        <f t="shared" si="1"/>
        <v>1574</v>
      </c>
      <c r="J27" s="101">
        <v>1225</v>
      </c>
      <c r="K27" s="101">
        <v>349</v>
      </c>
      <c r="L27" s="71">
        <v>0</v>
      </c>
      <c r="M27" s="71">
        <v>0</v>
      </c>
      <c r="N27" s="19">
        <v>29</v>
      </c>
    </row>
    <row r="28" spans="1:14" ht="27.95" customHeight="1" x14ac:dyDescent="0.15">
      <c r="A28">
        <v>30</v>
      </c>
      <c r="B28" t="s">
        <v>47</v>
      </c>
      <c r="F28" s="22"/>
      <c r="G28" s="101">
        <v>3</v>
      </c>
      <c r="H28" s="101">
        <v>95167</v>
      </c>
      <c r="I28" s="101">
        <f t="shared" si="1"/>
        <v>840</v>
      </c>
      <c r="J28" s="101">
        <v>589</v>
      </c>
      <c r="K28" s="101">
        <v>251</v>
      </c>
      <c r="L28" s="71">
        <v>0</v>
      </c>
      <c r="M28" s="71">
        <v>0</v>
      </c>
      <c r="N28" s="19">
        <v>30</v>
      </c>
    </row>
    <row r="29" spans="1:14" ht="27.95" customHeight="1" x14ac:dyDescent="0.15">
      <c r="A29">
        <v>31</v>
      </c>
      <c r="B29" t="s">
        <v>48</v>
      </c>
      <c r="F29" s="22"/>
      <c r="G29" s="101">
        <v>12</v>
      </c>
      <c r="H29" s="101">
        <v>186090</v>
      </c>
      <c r="I29" s="101">
        <f t="shared" si="1"/>
        <v>1659</v>
      </c>
      <c r="J29" s="101">
        <v>968</v>
      </c>
      <c r="K29" s="101">
        <v>681</v>
      </c>
      <c r="L29" s="100">
        <v>9</v>
      </c>
      <c r="M29" s="100">
        <v>1</v>
      </c>
      <c r="N29" s="19">
        <v>31</v>
      </c>
    </row>
    <row r="30" spans="1:14" ht="27.95" customHeight="1" thickBot="1" x14ac:dyDescent="0.2">
      <c r="A30" s="26">
        <v>32</v>
      </c>
      <c r="B30" s="26" t="s">
        <v>49</v>
      </c>
      <c r="C30" s="26"/>
      <c r="D30" s="26"/>
      <c r="E30" s="26"/>
      <c r="F30" s="27"/>
      <c r="G30" s="116">
        <v>1</v>
      </c>
      <c r="H30" s="157">
        <f>200+22038+8655</f>
        <v>30893</v>
      </c>
      <c r="I30" s="157">
        <f>SUM(J30:M30)</f>
        <v>338</v>
      </c>
      <c r="J30" s="157">
        <f>87</f>
        <v>87</v>
      </c>
      <c r="K30" s="157">
        <f>1+245+5</f>
        <v>251</v>
      </c>
      <c r="L30" s="157">
        <f>0</f>
        <v>0</v>
      </c>
      <c r="M30" s="157">
        <f>0</f>
        <v>0</v>
      </c>
      <c r="N30" s="29">
        <v>32</v>
      </c>
    </row>
    <row r="31" spans="1:14" ht="27.95" customHeight="1" thickTop="1" x14ac:dyDescent="0.15">
      <c r="B31" s="53" t="s">
        <v>52</v>
      </c>
      <c r="C31">
        <v>30</v>
      </c>
      <c r="D31" t="s">
        <v>50</v>
      </c>
      <c r="E31">
        <v>49</v>
      </c>
      <c r="F31" s="22" t="s">
        <v>51</v>
      </c>
      <c r="G31" s="101">
        <v>66</v>
      </c>
      <c r="H31" s="101">
        <v>309981</v>
      </c>
      <c r="I31" s="101">
        <f t="shared" si="1"/>
        <v>1940</v>
      </c>
      <c r="J31" s="101">
        <v>369</v>
      </c>
      <c r="K31" s="101">
        <v>1568</v>
      </c>
      <c r="L31" s="100">
        <v>1</v>
      </c>
      <c r="M31" s="100">
        <v>2</v>
      </c>
      <c r="N31" s="19" t="s">
        <v>64</v>
      </c>
    </row>
    <row r="32" spans="1:14" ht="27.95" customHeight="1" x14ac:dyDescent="0.15">
      <c r="B32" s="142" t="s">
        <v>53</v>
      </c>
      <c r="C32">
        <v>50</v>
      </c>
      <c r="D32" t="s">
        <v>50</v>
      </c>
      <c r="E32">
        <v>99</v>
      </c>
      <c r="F32" s="22" t="s">
        <v>51</v>
      </c>
      <c r="G32" s="101">
        <v>62</v>
      </c>
      <c r="H32" s="101">
        <v>437364</v>
      </c>
      <c r="I32" s="101">
        <f t="shared" si="1"/>
        <v>3673</v>
      </c>
      <c r="J32" s="101">
        <v>2722</v>
      </c>
      <c r="K32" s="101">
        <v>907</v>
      </c>
      <c r="L32" s="100">
        <v>3</v>
      </c>
      <c r="M32" s="100">
        <v>41</v>
      </c>
      <c r="N32" s="19" t="s">
        <v>65</v>
      </c>
    </row>
    <row r="33" spans="1:14" ht="27.95" customHeight="1" x14ac:dyDescent="0.15">
      <c r="B33" s="142" t="s">
        <v>54</v>
      </c>
      <c r="C33">
        <v>100</v>
      </c>
      <c r="D33" t="s">
        <v>50</v>
      </c>
      <c r="E33">
        <v>299</v>
      </c>
      <c r="F33" s="22" t="s">
        <v>51</v>
      </c>
      <c r="G33" s="101">
        <v>47</v>
      </c>
      <c r="H33" s="101">
        <v>1501008</v>
      </c>
      <c r="I33" s="101">
        <f t="shared" si="1"/>
        <v>25846</v>
      </c>
      <c r="J33" s="101">
        <v>23714</v>
      </c>
      <c r="K33" s="101">
        <v>1679</v>
      </c>
      <c r="L33" s="100">
        <v>443</v>
      </c>
      <c r="M33" s="100">
        <v>10</v>
      </c>
      <c r="N33" s="19" t="s">
        <v>66</v>
      </c>
    </row>
    <row r="34" spans="1:14" ht="27.95" customHeight="1" x14ac:dyDescent="0.15">
      <c r="B34" s="142" t="s">
        <v>55</v>
      </c>
      <c r="C34">
        <v>300</v>
      </c>
      <c r="D34" t="s">
        <v>50</v>
      </c>
      <c r="E34">
        <v>499</v>
      </c>
      <c r="F34" s="22" t="s">
        <v>51</v>
      </c>
      <c r="G34" s="101">
        <v>7</v>
      </c>
      <c r="H34" s="101">
        <v>896713</v>
      </c>
      <c r="I34" s="101">
        <f t="shared" si="1"/>
        <v>14257</v>
      </c>
      <c r="J34" s="101">
        <v>13319</v>
      </c>
      <c r="K34" s="101">
        <v>938</v>
      </c>
      <c r="L34" s="71">
        <v>0</v>
      </c>
      <c r="M34" s="71">
        <v>0</v>
      </c>
      <c r="N34" s="19" t="s">
        <v>67</v>
      </c>
    </row>
    <row r="35" spans="1:14" ht="27.95" customHeight="1" x14ac:dyDescent="0.15">
      <c r="A35" s="5"/>
      <c r="B35" s="144" t="s">
        <v>56</v>
      </c>
      <c r="C35" s="5">
        <v>500</v>
      </c>
      <c r="D35" s="5" t="s">
        <v>57</v>
      </c>
      <c r="E35" s="5"/>
      <c r="F35" s="23"/>
      <c r="G35" s="173">
        <v>9</v>
      </c>
      <c r="H35" s="102">
        <v>1194185</v>
      </c>
      <c r="I35" s="102">
        <f t="shared" si="1"/>
        <v>25293</v>
      </c>
      <c r="J35" s="102">
        <v>23668</v>
      </c>
      <c r="K35" s="102">
        <v>1616</v>
      </c>
      <c r="L35" s="104">
        <v>9</v>
      </c>
      <c r="M35" s="73">
        <v>0</v>
      </c>
      <c r="N35" s="25" t="s">
        <v>68</v>
      </c>
    </row>
  </sheetData>
  <mergeCells count="6">
    <mergeCell ref="M4:M5"/>
    <mergeCell ref="A2:F5"/>
    <mergeCell ref="G2:G5"/>
    <mergeCell ref="H2:H5"/>
    <mergeCell ref="I3:I5"/>
    <mergeCell ref="L4:L5"/>
  </mergeCells>
  <phoneticPr fontId="4"/>
  <printOptions verticalCentered="1"/>
  <pageMargins left="0.39370078740157483" right="0.19685039370078741" top="0.78740157480314965" bottom="0.39370078740157483" header="0.51181102362204722" footer="0.19685039370078741"/>
  <pageSetup paperSize="9" scale="89" firstPageNumber="35" orientation="portrait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4"/>
  <sheetViews>
    <sheetView zoomScale="85" zoomScaleNormal="85" workbookViewId="0">
      <selection activeCell="P36" sqref="P36"/>
    </sheetView>
  </sheetViews>
  <sheetFormatPr defaultRowHeight="13.5" x14ac:dyDescent="0.15"/>
  <cols>
    <col min="1" max="1" width="4.625" customWidth="1"/>
    <col min="2" max="2" width="10.62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6.625" customWidth="1"/>
    <col min="8" max="10" width="7" customWidth="1"/>
    <col min="11" max="15" width="6.375" customWidth="1"/>
    <col min="16" max="18" width="6.125" customWidth="1"/>
    <col min="19" max="24" width="7.625" customWidth="1"/>
    <col min="25" max="27" width="7.125" customWidth="1"/>
    <col min="28" max="28" width="5.5" customWidth="1"/>
  </cols>
  <sheetData>
    <row r="1" spans="1:28" ht="24.95" customHeight="1" x14ac:dyDescent="0.15">
      <c r="A1" t="s">
        <v>1</v>
      </c>
      <c r="C1" t="s">
        <v>2</v>
      </c>
    </row>
    <row r="2" spans="1:28" ht="21" customHeight="1" x14ac:dyDescent="0.15">
      <c r="A2" s="242" t="s">
        <v>3</v>
      </c>
      <c r="B2" s="242"/>
      <c r="C2" s="242"/>
      <c r="D2" s="242"/>
      <c r="E2" s="242"/>
      <c r="F2" s="243"/>
      <c r="G2" s="263" t="s">
        <v>4</v>
      </c>
      <c r="H2" s="12"/>
      <c r="I2" s="15" t="s">
        <v>5</v>
      </c>
      <c r="J2" s="14"/>
      <c r="K2" s="12"/>
      <c r="L2" s="13"/>
      <c r="M2" s="13"/>
      <c r="N2" s="13"/>
      <c r="O2" s="16" t="s">
        <v>6</v>
      </c>
      <c r="P2" s="13" t="s">
        <v>152</v>
      </c>
      <c r="Q2" s="13"/>
      <c r="R2" s="14"/>
      <c r="S2" s="12" t="s">
        <v>7</v>
      </c>
      <c r="T2" s="13"/>
      <c r="U2" s="13"/>
      <c r="V2" s="13"/>
      <c r="W2" s="13"/>
      <c r="X2" s="13"/>
      <c r="Y2" s="13"/>
      <c r="Z2" s="13"/>
      <c r="AA2" s="14"/>
      <c r="AB2" s="3"/>
    </row>
    <row r="3" spans="1:28" ht="21" customHeight="1" x14ac:dyDescent="0.15">
      <c r="A3" s="253"/>
      <c r="B3" s="253"/>
      <c r="C3" s="253"/>
      <c r="D3" s="253"/>
      <c r="E3" s="253"/>
      <c r="F3" s="254"/>
      <c r="G3" s="264"/>
      <c r="H3" s="246" t="s">
        <v>8</v>
      </c>
      <c r="I3" s="246" t="s">
        <v>9</v>
      </c>
      <c r="J3" s="246" t="s">
        <v>10</v>
      </c>
      <c r="K3" s="246" t="s">
        <v>11</v>
      </c>
      <c r="L3" s="248" t="s">
        <v>12</v>
      </c>
      <c r="M3" s="248" t="s">
        <v>13</v>
      </c>
      <c r="N3" s="248" t="s">
        <v>14</v>
      </c>
      <c r="O3" s="248" t="s">
        <v>15</v>
      </c>
      <c r="P3" s="248" t="s">
        <v>16</v>
      </c>
      <c r="Q3" s="248" t="s">
        <v>17</v>
      </c>
      <c r="R3" s="248" t="s">
        <v>18</v>
      </c>
      <c r="S3" s="8" t="s">
        <v>19</v>
      </c>
      <c r="T3" s="3"/>
      <c r="U3" s="9"/>
      <c r="V3" s="8" t="s">
        <v>20</v>
      </c>
      <c r="W3" s="3"/>
      <c r="X3" s="9"/>
      <c r="Y3" s="8" t="s">
        <v>21</v>
      </c>
      <c r="Z3" s="3"/>
      <c r="AA3" s="9"/>
      <c r="AB3" s="17"/>
    </row>
    <row r="4" spans="1:28" ht="21" customHeight="1" x14ac:dyDescent="0.15">
      <c r="A4" s="244"/>
      <c r="B4" s="244"/>
      <c r="C4" s="244"/>
      <c r="D4" s="244"/>
      <c r="E4" s="244"/>
      <c r="F4" s="245"/>
      <c r="G4" s="250"/>
      <c r="H4" s="247"/>
      <c r="I4" s="247"/>
      <c r="J4" s="247"/>
      <c r="K4" s="247"/>
      <c r="L4" s="249"/>
      <c r="M4" s="249"/>
      <c r="N4" s="249"/>
      <c r="O4" s="249"/>
      <c r="P4" s="249"/>
      <c r="Q4" s="249"/>
      <c r="R4" s="249"/>
      <c r="S4" s="10"/>
      <c r="T4" s="7" t="s">
        <v>23</v>
      </c>
      <c r="U4" s="7" t="s">
        <v>24</v>
      </c>
      <c r="V4" s="10"/>
      <c r="W4" s="7" t="s">
        <v>23</v>
      </c>
      <c r="X4" s="7" t="s">
        <v>24</v>
      </c>
      <c r="Y4" s="10"/>
      <c r="Z4" s="7" t="s">
        <v>23</v>
      </c>
      <c r="AA4" s="7" t="s">
        <v>24</v>
      </c>
      <c r="AB4" s="17" t="s">
        <v>22</v>
      </c>
    </row>
    <row r="5" spans="1:28" ht="21" customHeight="1" x14ac:dyDescent="0.15">
      <c r="A5" s="4"/>
      <c r="B5" s="4" t="s">
        <v>25</v>
      </c>
      <c r="C5" s="4"/>
      <c r="D5" s="4"/>
      <c r="E5" s="4"/>
      <c r="F5" s="22"/>
      <c r="G5" s="2">
        <v>836</v>
      </c>
      <c r="H5" s="2">
        <v>750</v>
      </c>
      <c r="I5" s="2">
        <v>85</v>
      </c>
      <c r="J5" s="2">
        <v>1</v>
      </c>
      <c r="K5" s="2">
        <v>357</v>
      </c>
      <c r="L5" s="2">
        <v>197</v>
      </c>
      <c r="M5" s="2">
        <v>91</v>
      </c>
      <c r="N5" s="2">
        <v>70</v>
      </c>
      <c r="O5" s="2">
        <v>56</v>
      </c>
      <c r="P5" s="2">
        <v>48</v>
      </c>
      <c r="Q5" s="2">
        <v>6</v>
      </c>
      <c r="R5" s="2">
        <v>11</v>
      </c>
      <c r="S5" s="2">
        <v>34103</v>
      </c>
      <c r="T5" s="2">
        <v>27284</v>
      </c>
      <c r="U5" s="2">
        <v>6819</v>
      </c>
      <c r="V5" s="2">
        <v>33984</v>
      </c>
      <c r="W5" s="2">
        <v>27208</v>
      </c>
      <c r="X5" s="2">
        <v>6776</v>
      </c>
      <c r="Y5" s="2">
        <v>119</v>
      </c>
      <c r="Z5" s="2">
        <v>76</v>
      </c>
      <c r="AA5" s="2">
        <v>43</v>
      </c>
      <c r="AB5" s="18" t="s">
        <v>69</v>
      </c>
    </row>
    <row r="6" spans="1:28" ht="21" customHeight="1" x14ac:dyDescent="0.15">
      <c r="A6" s="4">
        <v>9</v>
      </c>
      <c r="B6" s="4" t="s">
        <v>26</v>
      </c>
      <c r="C6" s="4"/>
      <c r="D6" s="4"/>
      <c r="E6" s="4"/>
      <c r="F6" s="22"/>
      <c r="G6" s="2">
        <v>39</v>
      </c>
      <c r="H6" s="2">
        <v>36</v>
      </c>
      <c r="I6" s="2">
        <v>3</v>
      </c>
      <c r="J6" s="2">
        <v>0</v>
      </c>
      <c r="K6" s="2">
        <v>9</v>
      </c>
      <c r="L6" s="2">
        <v>11</v>
      </c>
      <c r="M6" s="2">
        <v>6</v>
      </c>
      <c r="N6" s="2">
        <v>5</v>
      </c>
      <c r="O6" s="2">
        <v>2</v>
      </c>
      <c r="P6" s="2">
        <v>6</v>
      </c>
      <c r="Q6" s="2">
        <v>0</v>
      </c>
      <c r="R6" s="2">
        <v>0</v>
      </c>
      <c r="S6" s="2">
        <v>1670</v>
      </c>
      <c r="T6" s="2">
        <v>743</v>
      </c>
      <c r="U6" s="2">
        <v>927</v>
      </c>
      <c r="V6" s="2">
        <v>1666</v>
      </c>
      <c r="W6" s="2">
        <v>740</v>
      </c>
      <c r="X6" s="2">
        <v>926</v>
      </c>
      <c r="Y6" s="2">
        <v>4</v>
      </c>
      <c r="Z6" s="2">
        <v>3</v>
      </c>
      <c r="AA6" s="2">
        <v>1</v>
      </c>
      <c r="AB6" s="19">
        <v>9</v>
      </c>
    </row>
    <row r="7" spans="1:28" ht="21" customHeight="1" x14ac:dyDescent="0.15">
      <c r="A7" s="4">
        <v>10</v>
      </c>
      <c r="B7" s="4" t="s">
        <v>27</v>
      </c>
      <c r="C7" s="4"/>
      <c r="D7" s="4"/>
      <c r="E7" s="4"/>
      <c r="F7" s="22"/>
      <c r="G7" s="2">
        <v>2</v>
      </c>
      <c r="H7" s="2">
        <v>2</v>
      </c>
      <c r="I7" s="2">
        <v>0</v>
      </c>
      <c r="J7" s="2">
        <v>0</v>
      </c>
      <c r="K7" s="2">
        <v>0</v>
      </c>
      <c r="L7" s="2">
        <v>2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22</v>
      </c>
      <c r="T7" s="2">
        <v>16</v>
      </c>
      <c r="U7" s="2">
        <v>6</v>
      </c>
      <c r="V7" s="2">
        <v>22</v>
      </c>
      <c r="W7" s="2">
        <v>16</v>
      </c>
      <c r="X7" s="2">
        <v>6</v>
      </c>
      <c r="Y7" s="2">
        <v>0</v>
      </c>
      <c r="Z7" s="2">
        <v>0</v>
      </c>
      <c r="AA7" s="2">
        <v>0</v>
      </c>
      <c r="AB7" s="19">
        <v>10</v>
      </c>
    </row>
    <row r="8" spans="1:28" ht="21" customHeight="1" x14ac:dyDescent="0.15">
      <c r="A8" s="4">
        <v>11</v>
      </c>
      <c r="B8" s="4" t="s">
        <v>28</v>
      </c>
      <c r="C8" s="4"/>
      <c r="D8" s="4"/>
      <c r="E8" s="4"/>
      <c r="F8" s="22"/>
      <c r="G8" s="2">
        <v>15</v>
      </c>
      <c r="H8" s="2">
        <v>8</v>
      </c>
      <c r="I8" s="2">
        <v>7</v>
      </c>
      <c r="J8" s="2">
        <v>0</v>
      </c>
      <c r="K8" s="2">
        <v>10</v>
      </c>
      <c r="L8" s="2">
        <v>3</v>
      </c>
      <c r="M8" s="2">
        <v>1</v>
      </c>
      <c r="N8" s="2">
        <v>1</v>
      </c>
      <c r="O8" s="2">
        <v>0</v>
      </c>
      <c r="P8" s="2">
        <v>0</v>
      </c>
      <c r="Q8" s="2">
        <v>0</v>
      </c>
      <c r="R8" s="2">
        <v>0</v>
      </c>
      <c r="S8" s="2">
        <v>149</v>
      </c>
      <c r="T8" s="2">
        <v>38</v>
      </c>
      <c r="U8" s="2">
        <v>111</v>
      </c>
      <c r="V8" s="2">
        <v>141</v>
      </c>
      <c r="W8" s="2">
        <v>36</v>
      </c>
      <c r="X8" s="2">
        <v>105</v>
      </c>
      <c r="Y8" s="2">
        <v>8</v>
      </c>
      <c r="Z8" s="2">
        <v>2</v>
      </c>
      <c r="AA8" s="2">
        <v>6</v>
      </c>
      <c r="AB8" s="19">
        <v>11</v>
      </c>
    </row>
    <row r="9" spans="1:28" ht="21" customHeight="1" x14ac:dyDescent="0.15">
      <c r="A9" s="4">
        <v>12</v>
      </c>
      <c r="B9" s="4" t="s">
        <v>29</v>
      </c>
      <c r="C9" s="4"/>
      <c r="D9" s="4"/>
      <c r="E9" s="4"/>
      <c r="F9" s="22"/>
      <c r="G9" s="2">
        <v>6</v>
      </c>
      <c r="H9" s="2">
        <v>6</v>
      </c>
      <c r="I9" s="2">
        <v>0</v>
      </c>
      <c r="J9" s="2">
        <v>0</v>
      </c>
      <c r="K9" s="2">
        <v>3</v>
      </c>
      <c r="L9" s="2">
        <v>1</v>
      </c>
      <c r="M9" s="2">
        <v>1</v>
      </c>
      <c r="N9" s="2">
        <v>1</v>
      </c>
      <c r="O9" s="2">
        <v>0</v>
      </c>
      <c r="P9" s="2">
        <v>0</v>
      </c>
      <c r="Q9" s="2">
        <v>0</v>
      </c>
      <c r="R9" s="2">
        <v>0</v>
      </c>
      <c r="S9" s="2">
        <v>85</v>
      </c>
      <c r="T9" s="2">
        <v>70</v>
      </c>
      <c r="U9" s="2">
        <v>15</v>
      </c>
      <c r="V9" s="2">
        <v>85</v>
      </c>
      <c r="W9" s="2">
        <v>70</v>
      </c>
      <c r="X9" s="2">
        <v>15</v>
      </c>
      <c r="Y9" s="2">
        <v>0</v>
      </c>
      <c r="Z9" s="2">
        <v>0</v>
      </c>
      <c r="AA9" s="2">
        <v>0</v>
      </c>
      <c r="AB9" s="19">
        <v>12</v>
      </c>
    </row>
    <row r="10" spans="1:28" ht="21" customHeight="1" x14ac:dyDescent="0.15">
      <c r="A10" s="4">
        <v>13</v>
      </c>
      <c r="B10" s="4" t="s">
        <v>30</v>
      </c>
      <c r="C10" s="4"/>
      <c r="D10" s="4"/>
      <c r="E10" s="4"/>
      <c r="F10" s="22"/>
      <c r="G10" s="2">
        <v>6</v>
      </c>
      <c r="H10" s="2">
        <v>5</v>
      </c>
      <c r="I10" s="2">
        <v>1</v>
      </c>
      <c r="J10" s="2">
        <v>0</v>
      </c>
      <c r="K10" s="2">
        <v>5</v>
      </c>
      <c r="L10" s="2">
        <v>0</v>
      </c>
      <c r="M10" s="2">
        <v>1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46</v>
      </c>
      <c r="T10" s="2">
        <v>37</v>
      </c>
      <c r="U10" s="2">
        <v>9</v>
      </c>
      <c r="V10" s="2">
        <v>45</v>
      </c>
      <c r="W10" s="2">
        <v>37</v>
      </c>
      <c r="X10" s="2">
        <v>8</v>
      </c>
      <c r="Y10" s="2">
        <v>1</v>
      </c>
      <c r="Z10" s="2">
        <v>0</v>
      </c>
      <c r="AA10" s="2">
        <v>1</v>
      </c>
      <c r="AB10" s="19">
        <v>13</v>
      </c>
    </row>
    <row r="11" spans="1:28" ht="21" customHeight="1" x14ac:dyDescent="0.15">
      <c r="A11" s="4">
        <v>14</v>
      </c>
      <c r="B11" s="4" t="s">
        <v>31</v>
      </c>
      <c r="C11" s="4"/>
      <c r="D11" s="4"/>
      <c r="E11" s="4"/>
      <c r="F11" s="22"/>
      <c r="G11" s="2">
        <v>27</v>
      </c>
      <c r="H11" s="2">
        <v>22</v>
      </c>
      <c r="I11" s="2">
        <v>5</v>
      </c>
      <c r="J11" s="2">
        <v>0</v>
      </c>
      <c r="K11" s="2">
        <v>12</v>
      </c>
      <c r="L11" s="2">
        <v>4</v>
      </c>
      <c r="M11" s="2">
        <v>4</v>
      </c>
      <c r="N11" s="2">
        <v>3</v>
      </c>
      <c r="O11" s="2">
        <v>1</v>
      </c>
      <c r="P11" s="2">
        <v>3</v>
      </c>
      <c r="Q11" s="2">
        <v>0</v>
      </c>
      <c r="R11" s="2">
        <v>0</v>
      </c>
      <c r="S11" s="2">
        <v>1038</v>
      </c>
      <c r="T11" s="2">
        <v>792</v>
      </c>
      <c r="U11" s="2">
        <v>246</v>
      </c>
      <c r="V11" s="2">
        <v>1032</v>
      </c>
      <c r="W11" s="2">
        <v>786</v>
      </c>
      <c r="X11" s="2">
        <v>246</v>
      </c>
      <c r="Y11" s="2">
        <v>6</v>
      </c>
      <c r="Z11" s="2">
        <v>6</v>
      </c>
      <c r="AA11" s="2">
        <v>0</v>
      </c>
      <c r="AB11" s="19">
        <v>14</v>
      </c>
    </row>
    <row r="12" spans="1:28" ht="21" customHeight="1" x14ac:dyDescent="0.15">
      <c r="A12" s="4">
        <v>15</v>
      </c>
      <c r="B12" s="4" t="s">
        <v>32</v>
      </c>
      <c r="C12" s="4"/>
      <c r="D12" s="4"/>
      <c r="E12" s="4"/>
      <c r="F12" s="22"/>
      <c r="G12" s="2">
        <v>18</v>
      </c>
      <c r="H12" s="2">
        <v>16</v>
      </c>
      <c r="I12" s="2">
        <v>2</v>
      </c>
      <c r="J12" s="2">
        <v>0</v>
      </c>
      <c r="K12" s="2">
        <v>7</v>
      </c>
      <c r="L12" s="2">
        <v>5</v>
      </c>
      <c r="M12" s="2">
        <v>3</v>
      </c>
      <c r="N12" s="2">
        <v>1</v>
      </c>
      <c r="O12" s="2">
        <v>0</v>
      </c>
      <c r="P12" s="2">
        <v>2</v>
      </c>
      <c r="Q12" s="2">
        <v>0</v>
      </c>
      <c r="R12" s="2">
        <v>0</v>
      </c>
      <c r="S12" s="2">
        <v>483</v>
      </c>
      <c r="T12" s="2">
        <v>333</v>
      </c>
      <c r="U12" s="2">
        <v>150</v>
      </c>
      <c r="V12" s="2">
        <v>480</v>
      </c>
      <c r="W12" s="2">
        <v>331</v>
      </c>
      <c r="X12" s="2">
        <v>149</v>
      </c>
      <c r="Y12" s="2">
        <v>3</v>
      </c>
      <c r="Z12" s="2">
        <v>2</v>
      </c>
      <c r="AA12" s="2">
        <v>1</v>
      </c>
      <c r="AB12" s="19">
        <v>15</v>
      </c>
    </row>
    <row r="13" spans="1:28" ht="21" customHeight="1" x14ac:dyDescent="0.15">
      <c r="A13" s="4">
        <v>16</v>
      </c>
      <c r="B13" s="4" t="s">
        <v>33</v>
      </c>
      <c r="C13" s="4"/>
      <c r="D13" s="4"/>
      <c r="E13" s="4"/>
      <c r="F13" s="22"/>
      <c r="G13" s="2">
        <v>44</v>
      </c>
      <c r="H13" s="2">
        <v>43</v>
      </c>
      <c r="I13" s="2">
        <v>1</v>
      </c>
      <c r="J13" s="2">
        <v>0</v>
      </c>
      <c r="K13" s="2">
        <v>11</v>
      </c>
      <c r="L13" s="2">
        <v>10</v>
      </c>
      <c r="M13" s="2">
        <v>5</v>
      </c>
      <c r="N13" s="2">
        <v>3</v>
      </c>
      <c r="O13" s="2">
        <v>6</v>
      </c>
      <c r="P13" s="2">
        <v>7</v>
      </c>
      <c r="Q13" s="2">
        <v>2</v>
      </c>
      <c r="R13" s="2">
        <v>0</v>
      </c>
      <c r="S13" s="2">
        <v>2872</v>
      </c>
      <c r="T13" s="2">
        <v>2123</v>
      </c>
      <c r="U13" s="2">
        <v>749</v>
      </c>
      <c r="V13" s="2">
        <v>2871</v>
      </c>
      <c r="W13" s="2">
        <v>2122</v>
      </c>
      <c r="X13" s="2">
        <v>749</v>
      </c>
      <c r="Y13" s="2">
        <v>1</v>
      </c>
      <c r="Z13" s="2">
        <v>1</v>
      </c>
      <c r="AA13" s="2">
        <v>0</v>
      </c>
      <c r="AB13" s="19">
        <v>16</v>
      </c>
    </row>
    <row r="14" spans="1:28" ht="21" customHeight="1" x14ac:dyDescent="0.15">
      <c r="A14" s="4">
        <v>17</v>
      </c>
      <c r="B14" s="4" t="s">
        <v>34</v>
      </c>
      <c r="C14" s="4"/>
      <c r="D14" s="4"/>
      <c r="E14" s="4"/>
      <c r="F14" s="22"/>
      <c r="G14" s="2">
        <v>2</v>
      </c>
      <c r="H14" s="2">
        <v>2</v>
      </c>
      <c r="I14" s="2">
        <v>0</v>
      </c>
      <c r="J14" s="2">
        <v>0</v>
      </c>
      <c r="K14" s="2">
        <v>1</v>
      </c>
      <c r="L14" s="2">
        <v>0</v>
      </c>
      <c r="M14" s="2">
        <v>0</v>
      </c>
      <c r="N14" s="2">
        <v>0</v>
      </c>
      <c r="O14" s="2">
        <v>1</v>
      </c>
      <c r="P14" s="2">
        <v>0</v>
      </c>
      <c r="Q14" s="2">
        <v>0</v>
      </c>
      <c r="R14" s="2">
        <v>0</v>
      </c>
      <c r="S14" s="2">
        <v>69</v>
      </c>
      <c r="T14" s="2">
        <v>64</v>
      </c>
      <c r="U14" s="2">
        <v>5</v>
      </c>
      <c r="V14" s="2">
        <v>69</v>
      </c>
      <c r="W14" s="2">
        <v>64</v>
      </c>
      <c r="X14" s="2">
        <v>5</v>
      </c>
      <c r="Y14" s="2">
        <v>0</v>
      </c>
      <c r="Z14" s="2">
        <v>0</v>
      </c>
      <c r="AA14" s="2">
        <v>0</v>
      </c>
      <c r="AB14" s="19">
        <v>17</v>
      </c>
    </row>
    <row r="15" spans="1:28" ht="21" customHeight="1" x14ac:dyDescent="0.15">
      <c r="A15" s="4">
        <v>18</v>
      </c>
      <c r="B15" s="4" t="s">
        <v>35</v>
      </c>
      <c r="C15" s="4"/>
      <c r="D15" s="4"/>
      <c r="E15" s="4"/>
      <c r="F15" s="22"/>
      <c r="G15" s="2">
        <v>51</v>
      </c>
      <c r="H15" s="2">
        <v>42</v>
      </c>
      <c r="I15" s="2">
        <v>9</v>
      </c>
      <c r="J15" s="2">
        <v>0</v>
      </c>
      <c r="K15" s="2">
        <v>28</v>
      </c>
      <c r="L15" s="2">
        <v>10</v>
      </c>
      <c r="M15" s="2">
        <v>5</v>
      </c>
      <c r="N15" s="2">
        <v>2</v>
      </c>
      <c r="O15" s="2">
        <v>3</v>
      </c>
      <c r="P15" s="2">
        <v>2</v>
      </c>
      <c r="Q15" s="2">
        <v>0</v>
      </c>
      <c r="R15" s="2">
        <v>1</v>
      </c>
      <c r="S15" s="2">
        <v>1684</v>
      </c>
      <c r="T15" s="2">
        <v>1218</v>
      </c>
      <c r="U15" s="2">
        <v>466</v>
      </c>
      <c r="V15" s="2">
        <v>1673</v>
      </c>
      <c r="W15" s="2">
        <v>1212</v>
      </c>
      <c r="X15" s="2">
        <v>461</v>
      </c>
      <c r="Y15" s="2">
        <v>11</v>
      </c>
      <c r="Z15" s="2">
        <v>6</v>
      </c>
      <c r="AA15" s="2">
        <v>5</v>
      </c>
      <c r="AB15" s="19">
        <v>18</v>
      </c>
    </row>
    <row r="16" spans="1:28" ht="21" customHeight="1" x14ac:dyDescent="0.15">
      <c r="A16" s="4">
        <v>19</v>
      </c>
      <c r="B16" s="4" t="s">
        <v>36</v>
      </c>
      <c r="C16" s="4"/>
      <c r="D16" s="4"/>
      <c r="E16" s="4"/>
      <c r="F16" s="22"/>
      <c r="G16" s="2">
        <v>4</v>
      </c>
      <c r="H16" s="2">
        <v>3</v>
      </c>
      <c r="I16" s="2">
        <v>1</v>
      </c>
      <c r="J16" s="2">
        <v>0</v>
      </c>
      <c r="K16" s="2">
        <v>2</v>
      </c>
      <c r="L16" s="2">
        <v>2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44</v>
      </c>
      <c r="T16" s="2">
        <v>32</v>
      </c>
      <c r="U16" s="2">
        <v>12</v>
      </c>
      <c r="V16" s="2">
        <v>42</v>
      </c>
      <c r="W16" s="2">
        <v>31</v>
      </c>
      <c r="X16" s="2">
        <v>11</v>
      </c>
      <c r="Y16" s="2">
        <v>2</v>
      </c>
      <c r="Z16" s="2">
        <v>1</v>
      </c>
      <c r="AA16" s="2">
        <v>1</v>
      </c>
      <c r="AB16" s="19">
        <v>19</v>
      </c>
    </row>
    <row r="17" spans="1:28" ht="21" customHeight="1" x14ac:dyDescent="0.15">
      <c r="A17" s="4">
        <v>20</v>
      </c>
      <c r="B17" s="4" t="s">
        <v>37</v>
      </c>
      <c r="C17" s="4"/>
      <c r="D17" s="4"/>
      <c r="E17" s="4"/>
      <c r="F17" s="22"/>
      <c r="G17" s="2">
        <v>1</v>
      </c>
      <c r="H17" s="2">
        <v>1</v>
      </c>
      <c r="I17" s="2">
        <v>0</v>
      </c>
      <c r="J17" s="2">
        <v>0</v>
      </c>
      <c r="K17" s="2">
        <v>0</v>
      </c>
      <c r="L17" s="2">
        <v>1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13</v>
      </c>
      <c r="T17" s="2">
        <v>4</v>
      </c>
      <c r="U17" s="2">
        <v>9</v>
      </c>
      <c r="V17" s="2">
        <v>13</v>
      </c>
      <c r="W17" s="2">
        <v>4</v>
      </c>
      <c r="X17" s="2">
        <v>9</v>
      </c>
      <c r="Y17" s="2">
        <v>0</v>
      </c>
      <c r="Z17" s="2">
        <v>0</v>
      </c>
      <c r="AA17" s="2">
        <v>0</v>
      </c>
      <c r="AB17" s="19">
        <v>20</v>
      </c>
    </row>
    <row r="18" spans="1:28" ht="21" customHeight="1" x14ac:dyDescent="0.15">
      <c r="A18" s="4">
        <v>21</v>
      </c>
      <c r="B18" s="4" t="s">
        <v>38</v>
      </c>
      <c r="C18" s="4"/>
      <c r="D18" s="4"/>
      <c r="E18" s="4"/>
      <c r="F18" s="22"/>
      <c r="G18" s="2">
        <v>29</v>
      </c>
      <c r="H18" s="2">
        <v>27</v>
      </c>
      <c r="I18" s="2">
        <v>2</v>
      </c>
      <c r="J18" s="2">
        <v>0</v>
      </c>
      <c r="K18" s="2">
        <v>10</v>
      </c>
      <c r="L18" s="2">
        <v>9</v>
      </c>
      <c r="M18" s="2">
        <v>2</v>
      </c>
      <c r="N18" s="2">
        <v>3</v>
      </c>
      <c r="O18" s="2">
        <v>2</v>
      </c>
      <c r="P18" s="2">
        <v>3</v>
      </c>
      <c r="Q18" s="2">
        <v>0</v>
      </c>
      <c r="R18" s="2">
        <v>0</v>
      </c>
      <c r="S18" s="2">
        <v>1005</v>
      </c>
      <c r="T18" s="2">
        <v>825</v>
      </c>
      <c r="U18" s="2">
        <v>180</v>
      </c>
      <c r="V18" s="2">
        <v>1003</v>
      </c>
      <c r="W18" s="2">
        <v>823</v>
      </c>
      <c r="X18" s="2">
        <v>180</v>
      </c>
      <c r="Y18" s="2">
        <v>2</v>
      </c>
      <c r="Z18" s="2">
        <v>2</v>
      </c>
      <c r="AA18" s="2">
        <v>0</v>
      </c>
      <c r="AB18" s="19">
        <v>21</v>
      </c>
    </row>
    <row r="19" spans="1:28" ht="21" customHeight="1" x14ac:dyDescent="0.15">
      <c r="A19" s="4">
        <v>22</v>
      </c>
      <c r="B19" s="4" t="s">
        <v>39</v>
      </c>
      <c r="C19" s="4"/>
      <c r="D19" s="4"/>
      <c r="E19" s="4"/>
      <c r="F19" s="22"/>
      <c r="G19" s="2">
        <v>47</v>
      </c>
      <c r="H19" s="2">
        <v>45</v>
      </c>
      <c r="I19" s="2">
        <v>1</v>
      </c>
      <c r="J19" s="2">
        <v>1</v>
      </c>
      <c r="K19" s="2">
        <v>13</v>
      </c>
      <c r="L19" s="2">
        <v>7</v>
      </c>
      <c r="M19" s="2">
        <v>3</v>
      </c>
      <c r="N19" s="2">
        <v>8</v>
      </c>
      <c r="O19" s="2">
        <v>6</v>
      </c>
      <c r="P19" s="2">
        <v>6</v>
      </c>
      <c r="Q19" s="2">
        <v>3</v>
      </c>
      <c r="R19" s="2">
        <v>1</v>
      </c>
      <c r="S19" s="2">
        <v>3716</v>
      </c>
      <c r="T19" s="2">
        <v>3446</v>
      </c>
      <c r="U19" s="2">
        <v>270</v>
      </c>
      <c r="V19" s="2">
        <v>3715</v>
      </c>
      <c r="W19" s="2">
        <v>3445</v>
      </c>
      <c r="X19" s="2">
        <v>270</v>
      </c>
      <c r="Y19" s="2">
        <v>1</v>
      </c>
      <c r="Z19" s="2">
        <v>1</v>
      </c>
      <c r="AA19" s="2">
        <v>0</v>
      </c>
      <c r="AB19" s="19">
        <v>22</v>
      </c>
    </row>
    <row r="20" spans="1:28" ht="21" customHeight="1" x14ac:dyDescent="0.15">
      <c r="A20" s="4">
        <v>23</v>
      </c>
      <c r="B20" s="4" t="s">
        <v>40</v>
      </c>
      <c r="C20" s="4"/>
      <c r="D20" s="4"/>
      <c r="E20" s="4"/>
      <c r="F20" s="22"/>
      <c r="G20" s="2">
        <v>28</v>
      </c>
      <c r="H20" s="2">
        <v>27</v>
      </c>
      <c r="I20" s="2">
        <v>1</v>
      </c>
      <c r="J20" s="2">
        <v>0</v>
      </c>
      <c r="K20" s="2">
        <v>10</v>
      </c>
      <c r="L20" s="2">
        <v>7</v>
      </c>
      <c r="M20" s="2">
        <v>3</v>
      </c>
      <c r="N20" s="2">
        <v>0</v>
      </c>
      <c r="O20" s="2">
        <v>4</v>
      </c>
      <c r="P20" s="2">
        <v>3</v>
      </c>
      <c r="Q20" s="2">
        <v>0</v>
      </c>
      <c r="R20" s="2">
        <v>1</v>
      </c>
      <c r="S20" s="2">
        <v>1939</v>
      </c>
      <c r="T20" s="2">
        <v>1599</v>
      </c>
      <c r="U20" s="2">
        <v>340</v>
      </c>
      <c r="V20" s="2">
        <v>1937</v>
      </c>
      <c r="W20" s="2">
        <v>1598</v>
      </c>
      <c r="X20" s="2">
        <v>339</v>
      </c>
      <c r="Y20" s="2">
        <v>2</v>
      </c>
      <c r="Z20" s="2">
        <v>1</v>
      </c>
      <c r="AA20" s="2">
        <v>1</v>
      </c>
      <c r="AB20" s="19">
        <v>23</v>
      </c>
    </row>
    <row r="21" spans="1:28" ht="21" customHeight="1" x14ac:dyDescent="0.15">
      <c r="A21" s="4">
        <v>24</v>
      </c>
      <c r="B21" s="4" t="s">
        <v>41</v>
      </c>
      <c r="C21" s="4"/>
      <c r="D21" s="4"/>
      <c r="E21" s="4"/>
      <c r="F21" s="22"/>
      <c r="G21" s="2">
        <v>188</v>
      </c>
      <c r="H21" s="2">
        <v>167</v>
      </c>
      <c r="I21" s="2">
        <v>21</v>
      </c>
      <c r="J21" s="2">
        <v>0</v>
      </c>
      <c r="K21" s="2">
        <v>86</v>
      </c>
      <c r="L21" s="2">
        <v>45</v>
      </c>
      <c r="M21" s="2">
        <v>23</v>
      </c>
      <c r="N21" s="2">
        <v>20</v>
      </c>
      <c r="O21" s="2">
        <v>10</v>
      </c>
      <c r="P21" s="2">
        <v>4</v>
      </c>
      <c r="Q21" s="2">
        <v>0</v>
      </c>
      <c r="R21" s="2">
        <v>0</v>
      </c>
      <c r="S21" s="2">
        <v>4011</v>
      </c>
      <c r="T21" s="2">
        <v>3205</v>
      </c>
      <c r="U21" s="2">
        <v>806</v>
      </c>
      <c r="V21" s="2">
        <v>3975</v>
      </c>
      <c r="W21" s="2">
        <v>3183</v>
      </c>
      <c r="X21" s="2">
        <v>792</v>
      </c>
      <c r="Y21" s="2">
        <v>36</v>
      </c>
      <c r="Z21" s="2">
        <v>22</v>
      </c>
      <c r="AA21" s="2">
        <v>14</v>
      </c>
      <c r="AB21" s="19">
        <v>24</v>
      </c>
    </row>
    <row r="22" spans="1:28" ht="21" customHeight="1" x14ac:dyDescent="0.15">
      <c r="A22" s="4">
        <v>25</v>
      </c>
      <c r="B22" s="4" t="s">
        <v>173</v>
      </c>
      <c r="C22" s="4"/>
      <c r="D22" s="4"/>
      <c r="E22" s="4"/>
      <c r="F22" s="22"/>
      <c r="G22" s="2">
        <v>56</v>
      </c>
      <c r="H22" s="2">
        <v>47</v>
      </c>
      <c r="I22" s="2">
        <v>9</v>
      </c>
      <c r="J22" s="2">
        <v>0</v>
      </c>
      <c r="K22" s="2">
        <v>31</v>
      </c>
      <c r="L22" s="2">
        <v>12</v>
      </c>
      <c r="M22" s="2">
        <v>1</v>
      </c>
      <c r="N22" s="2">
        <v>5</v>
      </c>
      <c r="O22" s="2">
        <v>3</v>
      </c>
      <c r="P22" s="2">
        <v>3</v>
      </c>
      <c r="Q22" s="2">
        <v>0</v>
      </c>
      <c r="R22" s="2">
        <v>1</v>
      </c>
      <c r="S22" s="2">
        <v>2088</v>
      </c>
      <c r="T22" s="2">
        <v>1798</v>
      </c>
      <c r="U22" s="2">
        <v>290</v>
      </c>
      <c r="V22" s="2">
        <v>2078</v>
      </c>
      <c r="W22" s="2">
        <v>1790</v>
      </c>
      <c r="X22" s="2">
        <v>288</v>
      </c>
      <c r="Y22" s="2">
        <v>10</v>
      </c>
      <c r="Z22" s="2">
        <v>8</v>
      </c>
      <c r="AA22" s="2">
        <v>2</v>
      </c>
      <c r="AB22" s="19">
        <v>25</v>
      </c>
    </row>
    <row r="23" spans="1:28" ht="21" customHeight="1" x14ac:dyDescent="0.15">
      <c r="A23" s="4">
        <v>26</v>
      </c>
      <c r="B23" s="4" t="s">
        <v>174</v>
      </c>
      <c r="C23" s="4"/>
      <c r="D23" s="4"/>
      <c r="E23" s="4"/>
      <c r="F23" s="22"/>
      <c r="G23" s="2">
        <v>125</v>
      </c>
      <c r="H23" s="2">
        <v>115</v>
      </c>
      <c r="I23" s="2">
        <v>10</v>
      </c>
      <c r="J23" s="2">
        <v>0</v>
      </c>
      <c r="K23" s="2">
        <v>62</v>
      </c>
      <c r="L23" s="2">
        <v>38</v>
      </c>
      <c r="M23" s="2">
        <v>8</v>
      </c>
      <c r="N23" s="2">
        <v>7</v>
      </c>
      <c r="O23" s="2">
        <v>4</v>
      </c>
      <c r="P23" s="2">
        <v>5</v>
      </c>
      <c r="Q23" s="2">
        <v>1</v>
      </c>
      <c r="R23" s="2">
        <v>0</v>
      </c>
      <c r="S23" s="2">
        <v>2782</v>
      </c>
      <c r="T23" s="2">
        <v>2379</v>
      </c>
      <c r="U23" s="2">
        <v>403</v>
      </c>
      <c r="V23" s="2">
        <v>2769</v>
      </c>
      <c r="W23" s="2">
        <v>2371</v>
      </c>
      <c r="X23" s="2">
        <v>398</v>
      </c>
      <c r="Y23" s="2">
        <v>13</v>
      </c>
      <c r="Z23" s="2">
        <v>8</v>
      </c>
      <c r="AA23" s="2">
        <v>5</v>
      </c>
      <c r="AB23" s="19">
        <v>26</v>
      </c>
    </row>
    <row r="24" spans="1:28" ht="21" customHeight="1" x14ac:dyDescent="0.15">
      <c r="A24" s="4">
        <v>27</v>
      </c>
      <c r="B24" s="4" t="s">
        <v>175</v>
      </c>
      <c r="C24" s="4"/>
      <c r="D24" s="4"/>
      <c r="E24" s="4"/>
      <c r="F24" s="22"/>
      <c r="G24" s="2">
        <v>21</v>
      </c>
      <c r="H24" s="2">
        <v>19</v>
      </c>
      <c r="I24" s="2">
        <v>2</v>
      </c>
      <c r="J24" s="2">
        <v>0</v>
      </c>
      <c r="K24" s="2">
        <v>9</v>
      </c>
      <c r="L24" s="2">
        <v>3</v>
      </c>
      <c r="M24" s="2">
        <v>2</v>
      </c>
      <c r="N24" s="2">
        <v>3</v>
      </c>
      <c r="O24" s="2">
        <v>4</v>
      </c>
      <c r="P24" s="2">
        <v>0</v>
      </c>
      <c r="Q24" s="2">
        <v>0</v>
      </c>
      <c r="R24" s="2">
        <v>0</v>
      </c>
      <c r="S24" s="2">
        <v>513</v>
      </c>
      <c r="T24" s="2">
        <v>340</v>
      </c>
      <c r="U24" s="2">
        <v>173</v>
      </c>
      <c r="V24" s="2">
        <v>508</v>
      </c>
      <c r="W24" s="2">
        <v>337</v>
      </c>
      <c r="X24" s="2">
        <v>171</v>
      </c>
      <c r="Y24" s="2">
        <v>5</v>
      </c>
      <c r="Z24" s="2">
        <v>3</v>
      </c>
      <c r="AA24" s="2">
        <v>2</v>
      </c>
      <c r="AB24" s="19">
        <v>27</v>
      </c>
    </row>
    <row r="25" spans="1:28" ht="21" customHeight="1" x14ac:dyDescent="0.15">
      <c r="A25" s="4">
        <v>28</v>
      </c>
      <c r="B25" s="4" t="s">
        <v>45</v>
      </c>
      <c r="C25" s="4"/>
      <c r="D25" s="4"/>
      <c r="E25" s="4"/>
      <c r="F25" s="22"/>
      <c r="G25" s="2">
        <v>15</v>
      </c>
      <c r="H25" s="2">
        <v>15</v>
      </c>
      <c r="I25" s="2">
        <v>0</v>
      </c>
      <c r="J25" s="2">
        <v>0</v>
      </c>
      <c r="K25" s="2">
        <v>2</v>
      </c>
      <c r="L25" s="2">
        <v>4</v>
      </c>
      <c r="M25" s="2">
        <v>2</v>
      </c>
      <c r="N25" s="2">
        <v>0</v>
      </c>
      <c r="O25" s="2">
        <v>3</v>
      </c>
      <c r="P25" s="2">
        <v>3</v>
      </c>
      <c r="Q25" s="2">
        <v>0</v>
      </c>
      <c r="R25" s="2">
        <v>1</v>
      </c>
      <c r="S25" s="2">
        <v>1523</v>
      </c>
      <c r="T25" s="2">
        <v>1277</v>
      </c>
      <c r="U25" s="2">
        <v>246</v>
      </c>
      <c r="V25" s="2">
        <v>1523</v>
      </c>
      <c r="W25" s="2">
        <v>1277</v>
      </c>
      <c r="X25" s="2">
        <v>246</v>
      </c>
      <c r="Y25" s="2">
        <v>0</v>
      </c>
      <c r="Z25" s="2">
        <v>0</v>
      </c>
      <c r="AA25" s="2">
        <v>0</v>
      </c>
      <c r="AB25" s="19">
        <v>28</v>
      </c>
    </row>
    <row r="26" spans="1:28" ht="21" customHeight="1" x14ac:dyDescent="0.15">
      <c r="A26" s="4">
        <v>29</v>
      </c>
      <c r="B26" s="4" t="s">
        <v>46</v>
      </c>
      <c r="C26" s="4"/>
      <c r="D26" s="4"/>
      <c r="E26" s="4"/>
      <c r="F26" s="22"/>
      <c r="G26" s="2">
        <v>54</v>
      </c>
      <c r="H26" s="2">
        <v>49</v>
      </c>
      <c r="I26" s="2">
        <v>5</v>
      </c>
      <c r="J26" s="2">
        <v>0</v>
      </c>
      <c r="K26" s="2">
        <v>24</v>
      </c>
      <c r="L26" s="2">
        <v>13</v>
      </c>
      <c r="M26" s="2">
        <v>10</v>
      </c>
      <c r="N26" s="2">
        <v>3</v>
      </c>
      <c r="O26" s="2">
        <v>2</v>
      </c>
      <c r="P26" s="2">
        <v>0</v>
      </c>
      <c r="Q26" s="2">
        <v>0</v>
      </c>
      <c r="R26" s="2">
        <v>2</v>
      </c>
      <c r="S26" s="2">
        <v>2779</v>
      </c>
      <c r="T26" s="2">
        <v>2197</v>
      </c>
      <c r="U26" s="2">
        <v>582</v>
      </c>
      <c r="V26" s="2">
        <v>2774</v>
      </c>
      <c r="W26" s="2">
        <v>2193</v>
      </c>
      <c r="X26" s="2">
        <v>581</v>
      </c>
      <c r="Y26" s="2">
        <v>5</v>
      </c>
      <c r="Z26" s="2">
        <v>4</v>
      </c>
      <c r="AA26" s="2">
        <v>1</v>
      </c>
      <c r="AB26" s="19">
        <v>29</v>
      </c>
    </row>
    <row r="27" spans="1:28" ht="21" customHeight="1" x14ac:dyDescent="0.15">
      <c r="A27" s="4">
        <v>30</v>
      </c>
      <c r="B27" s="4" t="s">
        <v>47</v>
      </c>
      <c r="C27" s="4"/>
      <c r="D27" s="4"/>
      <c r="E27" s="4"/>
      <c r="F27" s="22"/>
      <c r="G27" s="2">
        <v>6</v>
      </c>
      <c r="H27" s="2">
        <v>6</v>
      </c>
      <c r="I27" s="2">
        <v>0</v>
      </c>
      <c r="J27" s="2">
        <v>0</v>
      </c>
      <c r="K27" s="2">
        <v>1</v>
      </c>
      <c r="L27" s="2">
        <v>0</v>
      </c>
      <c r="M27" s="2">
        <v>1</v>
      </c>
      <c r="N27" s="2">
        <v>0</v>
      </c>
      <c r="O27" s="2">
        <v>2</v>
      </c>
      <c r="P27" s="2">
        <v>0</v>
      </c>
      <c r="Q27" s="2">
        <v>0</v>
      </c>
      <c r="R27" s="2">
        <v>2</v>
      </c>
      <c r="S27" s="2">
        <v>2599</v>
      </c>
      <c r="T27" s="2">
        <v>2157</v>
      </c>
      <c r="U27" s="2">
        <v>442</v>
      </c>
      <c r="V27" s="2">
        <v>2599</v>
      </c>
      <c r="W27" s="2">
        <v>2157</v>
      </c>
      <c r="X27" s="2">
        <v>442</v>
      </c>
      <c r="Y27" s="2">
        <v>0</v>
      </c>
      <c r="Z27" s="2">
        <v>0</v>
      </c>
      <c r="AA27" s="2">
        <v>0</v>
      </c>
      <c r="AB27" s="19">
        <v>30</v>
      </c>
    </row>
    <row r="28" spans="1:28" ht="21" customHeight="1" x14ac:dyDescent="0.15">
      <c r="A28" s="4">
        <v>31</v>
      </c>
      <c r="B28" s="4" t="s">
        <v>48</v>
      </c>
      <c r="C28" s="4"/>
      <c r="D28" s="4"/>
      <c r="E28" s="4"/>
      <c r="F28" s="22"/>
      <c r="G28" s="2">
        <v>30</v>
      </c>
      <c r="H28" s="2">
        <v>30</v>
      </c>
      <c r="I28" s="2">
        <v>0</v>
      </c>
      <c r="J28" s="2">
        <v>0</v>
      </c>
      <c r="K28" s="2">
        <v>8</v>
      </c>
      <c r="L28" s="2">
        <v>6</v>
      </c>
      <c r="M28" s="2">
        <v>8</v>
      </c>
      <c r="N28" s="2">
        <v>3</v>
      </c>
      <c r="O28" s="2">
        <v>2</v>
      </c>
      <c r="P28" s="2">
        <v>1</v>
      </c>
      <c r="Q28" s="2">
        <v>0</v>
      </c>
      <c r="R28" s="2">
        <v>2</v>
      </c>
      <c r="S28" s="2">
        <v>2637</v>
      </c>
      <c r="T28" s="2">
        <v>2326</v>
      </c>
      <c r="U28" s="2">
        <v>311</v>
      </c>
      <c r="V28" s="2">
        <v>2637</v>
      </c>
      <c r="W28" s="2">
        <v>2326</v>
      </c>
      <c r="X28" s="2">
        <v>311</v>
      </c>
      <c r="Y28" s="2">
        <v>0</v>
      </c>
      <c r="Z28" s="2">
        <v>0</v>
      </c>
      <c r="AA28" s="2">
        <v>0</v>
      </c>
      <c r="AB28" s="19">
        <v>31</v>
      </c>
    </row>
    <row r="29" spans="1:28" ht="21" customHeight="1" thickBot="1" x14ac:dyDescent="0.2">
      <c r="A29" s="26">
        <v>32</v>
      </c>
      <c r="B29" s="26" t="s">
        <v>49</v>
      </c>
      <c r="C29" s="26"/>
      <c r="D29" s="26"/>
      <c r="E29" s="26"/>
      <c r="F29" s="27"/>
      <c r="G29" s="28">
        <v>22</v>
      </c>
      <c r="H29" s="28">
        <v>17</v>
      </c>
      <c r="I29" s="28">
        <v>5</v>
      </c>
      <c r="J29" s="28">
        <v>0</v>
      </c>
      <c r="K29" s="28">
        <v>13</v>
      </c>
      <c r="L29" s="28">
        <v>4</v>
      </c>
      <c r="M29" s="28">
        <v>2</v>
      </c>
      <c r="N29" s="28">
        <v>2</v>
      </c>
      <c r="O29" s="28">
        <v>1</v>
      </c>
      <c r="P29" s="28">
        <v>0</v>
      </c>
      <c r="Q29" s="28">
        <v>0</v>
      </c>
      <c r="R29" s="28">
        <v>0</v>
      </c>
      <c r="S29" s="28">
        <v>336</v>
      </c>
      <c r="T29" s="28">
        <v>265</v>
      </c>
      <c r="U29" s="28">
        <v>71</v>
      </c>
      <c r="V29" s="28">
        <v>327</v>
      </c>
      <c r="W29" s="28">
        <v>259</v>
      </c>
      <c r="X29" s="28">
        <v>68</v>
      </c>
      <c r="Y29" s="28">
        <v>9</v>
      </c>
      <c r="Z29" s="28">
        <v>6</v>
      </c>
      <c r="AA29" s="28">
        <v>3</v>
      </c>
      <c r="AB29" s="29">
        <v>32</v>
      </c>
    </row>
    <row r="30" spans="1:28" ht="21" customHeight="1" thickTop="1" x14ac:dyDescent="0.15">
      <c r="A30" s="4"/>
      <c r="B30" s="22"/>
      <c r="C30" s="4">
        <v>4</v>
      </c>
      <c r="D30" s="4" t="s">
        <v>50</v>
      </c>
      <c r="E30" s="4">
        <v>9</v>
      </c>
      <c r="F30" s="22" t="s">
        <v>51</v>
      </c>
      <c r="G30" s="2">
        <v>357</v>
      </c>
      <c r="H30" s="2">
        <v>279</v>
      </c>
      <c r="I30" s="2">
        <v>78</v>
      </c>
      <c r="J30" s="2">
        <v>0</v>
      </c>
      <c r="K30" s="2"/>
      <c r="L30" s="2"/>
      <c r="M30" s="2"/>
      <c r="N30" s="2"/>
      <c r="O30" s="2"/>
      <c r="P30" s="2"/>
      <c r="Q30" s="2"/>
      <c r="R30" s="2"/>
      <c r="S30" s="2">
        <v>2145</v>
      </c>
      <c r="T30" s="2">
        <v>1484</v>
      </c>
      <c r="U30" s="2">
        <v>661</v>
      </c>
      <c r="V30" s="2">
        <v>2033</v>
      </c>
      <c r="W30" s="2">
        <v>1411</v>
      </c>
      <c r="X30" s="2">
        <v>622</v>
      </c>
      <c r="Y30" s="2">
        <v>112</v>
      </c>
      <c r="Z30" s="2">
        <v>73</v>
      </c>
      <c r="AA30" s="2">
        <v>39</v>
      </c>
      <c r="AB30" s="19" t="s">
        <v>61</v>
      </c>
    </row>
    <row r="31" spans="1:28" ht="21" customHeight="1" x14ac:dyDescent="0.15">
      <c r="A31" s="4"/>
      <c r="B31" s="20" t="s">
        <v>52</v>
      </c>
      <c r="C31" s="4">
        <v>10</v>
      </c>
      <c r="D31" s="4" t="s">
        <v>50</v>
      </c>
      <c r="E31" s="4">
        <v>19</v>
      </c>
      <c r="F31" s="22" t="s">
        <v>51</v>
      </c>
      <c r="G31" s="2">
        <v>197</v>
      </c>
      <c r="H31" s="2">
        <v>191</v>
      </c>
      <c r="I31" s="2">
        <v>6</v>
      </c>
      <c r="J31" s="2">
        <v>0</v>
      </c>
      <c r="K31" s="2"/>
      <c r="L31" s="2"/>
      <c r="M31" s="2"/>
      <c r="N31" s="2"/>
      <c r="O31" s="2"/>
      <c r="P31" s="2"/>
      <c r="Q31" s="2"/>
      <c r="R31" s="2"/>
      <c r="S31" s="2">
        <v>2654</v>
      </c>
      <c r="T31" s="2">
        <v>1914</v>
      </c>
      <c r="U31" s="2">
        <v>740</v>
      </c>
      <c r="V31" s="2">
        <v>2647</v>
      </c>
      <c r="W31" s="2">
        <v>1911</v>
      </c>
      <c r="X31" s="2">
        <v>736</v>
      </c>
      <c r="Y31" s="2">
        <v>7</v>
      </c>
      <c r="Z31" s="2">
        <v>3</v>
      </c>
      <c r="AA31" s="2">
        <v>4</v>
      </c>
      <c r="AB31" s="19" t="s">
        <v>62</v>
      </c>
    </row>
    <row r="32" spans="1:28" ht="21" customHeight="1" x14ac:dyDescent="0.15">
      <c r="A32" s="4"/>
      <c r="B32" s="20" t="s">
        <v>53</v>
      </c>
      <c r="C32" s="4">
        <v>20</v>
      </c>
      <c r="D32" s="4" t="s">
        <v>50</v>
      </c>
      <c r="E32" s="4">
        <v>29</v>
      </c>
      <c r="F32" s="22" t="s">
        <v>51</v>
      </c>
      <c r="G32" s="2">
        <v>91</v>
      </c>
      <c r="H32" s="2">
        <v>90</v>
      </c>
      <c r="I32" s="2">
        <v>1</v>
      </c>
      <c r="J32" s="2">
        <v>0</v>
      </c>
      <c r="K32" s="2"/>
      <c r="L32" s="2"/>
      <c r="M32" s="2"/>
      <c r="N32" s="2"/>
      <c r="O32" s="2"/>
      <c r="P32" s="2"/>
      <c r="Q32" s="2"/>
      <c r="R32" s="2"/>
      <c r="S32" s="2">
        <v>2230</v>
      </c>
      <c r="T32" s="2">
        <v>1671</v>
      </c>
      <c r="U32" s="2">
        <v>559</v>
      </c>
      <c r="V32" s="2">
        <v>2230</v>
      </c>
      <c r="W32" s="2">
        <v>1671</v>
      </c>
      <c r="X32" s="2">
        <v>559</v>
      </c>
      <c r="Y32" s="2">
        <v>0</v>
      </c>
      <c r="Z32" s="2">
        <v>0</v>
      </c>
      <c r="AA32" s="2">
        <v>0</v>
      </c>
      <c r="AB32" s="19" t="s">
        <v>63</v>
      </c>
    </row>
    <row r="33" spans="1:28" ht="21" customHeight="1" x14ac:dyDescent="0.15">
      <c r="A33" s="4"/>
      <c r="B33" s="20" t="s">
        <v>54</v>
      </c>
      <c r="C33" s="4">
        <v>30</v>
      </c>
      <c r="D33" s="4" t="s">
        <v>50</v>
      </c>
      <c r="E33" s="4">
        <v>49</v>
      </c>
      <c r="F33" s="22" t="s">
        <v>51</v>
      </c>
      <c r="G33" s="2">
        <v>70</v>
      </c>
      <c r="H33" s="2">
        <v>70</v>
      </c>
      <c r="I33" s="2">
        <v>0</v>
      </c>
      <c r="J33" s="2">
        <v>0</v>
      </c>
      <c r="K33" s="2"/>
      <c r="L33" s="2"/>
      <c r="M33" s="2"/>
      <c r="N33" s="2"/>
      <c r="O33" s="2"/>
      <c r="P33" s="2"/>
      <c r="Q33" s="2"/>
      <c r="R33" s="2"/>
      <c r="S33" s="2">
        <v>2703</v>
      </c>
      <c r="T33" s="2">
        <v>2083</v>
      </c>
      <c r="U33" s="2">
        <v>620</v>
      </c>
      <c r="V33" s="2">
        <v>2703</v>
      </c>
      <c r="W33" s="2">
        <v>2083</v>
      </c>
      <c r="X33" s="2">
        <v>620</v>
      </c>
      <c r="Y33" s="2">
        <v>0</v>
      </c>
      <c r="Z33" s="2">
        <v>0</v>
      </c>
      <c r="AA33" s="2">
        <v>0</v>
      </c>
      <c r="AB33" s="19" t="s">
        <v>64</v>
      </c>
    </row>
    <row r="34" spans="1:28" ht="21" customHeight="1" x14ac:dyDescent="0.15">
      <c r="A34" s="4"/>
      <c r="B34" s="20" t="s">
        <v>55</v>
      </c>
      <c r="C34" s="4">
        <v>50</v>
      </c>
      <c r="D34" s="4" t="s">
        <v>50</v>
      </c>
      <c r="E34" s="4">
        <v>99</v>
      </c>
      <c r="F34" s="22" t="s">
        <v>51</v>
      </c>
      <c r="G34" s="2">
        <v>56</v>
      </c>
      <c r="H34" s="2">
        <v>55</v>
      </c>
      <c r="I34" s="2">
        <v>0</v>
      </c>
      <c r="J34" s="2">
        <v>1</v>
      </c>
      <c r="K34" s="2"/>
      <c r="L34" s="2"/>
      <c r="M34" s="2"/>
      <c r="N34" s="2"/>
      <c r="O34" s="2"/>
      <c r="P34" s="2"/>
      <c r="Q34" s="2"/>
      <c r="R34" s="2"/>
      <c r="S34" s="2">
        <v>3887</v>
      </c>
      <c r="T34" s="2">
        <v>2937</v>
      </c>
      <c r="U34" s="2">
        <v>950</v>
      </c>
      <c r="V34" s="2">
        <v>3887</v>
      </c>
      <c r="W34" s="2">
        <v>2937</v>
      </c>
      <c r="X34" s="2">
        <v>950</v>
      </c>
      <c r="Y34" s="2">
        <v>0</v>
      </c>
      <c r="Z34" s="2">
        <v>0</v>
      </c>
      <c r="AA34" s="2">
        <v>0</v>
      </c>
      <c r="AB34" s="19" t="s">
        <v>65</v>
      </c>
    </row>
    <row r="35" spans="1:28" ht="21" customHeight="1" x14ac:dyDescent="0.15">
      <c r="A35" s="4"/>
      <c r="B35" s="20" t="s">
        <v>56</v>
      </c>
      <c r="C35" s="4">
        <v>100</v>
      </c>
      <c r="D35" s="4" t="s">
        <v>50</v>
      </c>
      <c r="E35" s="4">
        <v>299</v>
      </c>
      <c r="F35" s="22" t="s">
        <v>51</v>
      </c>
      <c r="G35" s="2">
        <v>48</v>
      </c>
      <c r="H35" s="2">
        <v>48</v>
      </c>
      <c r="I35" s="2">
        <v>0</v>
      </c>
      <c r="J35" s="2">
        <v>0</v>
      </c>
      <c r="K35" s="2"/>
      <c r="L35" s="2"/>
      <c r="M35" s="2"/>
      <c r="N35" s="2"/>
      <c r="O35" s="2"/>
      <c r="P35" s="2"/>
      <c r="Q35" s="2"/>
      <c r="R35" s="2"/>
      <c r="S35" s="2">
        <v>8326</v>
      </c>
      <c r="T35" s="2">
        <v>6576</v>
      </c>
      <c r="U35" s="2">
        <v>1750</v>
      </c>
      <c r="V35" s="2">
        <v>8326</v>
      </c>
      <c r="W35" s="2">
        <v>6576</v>
      </c>
      <c r="X35" s="2">
        <v>1750</v>
      </c>
      <c r="Y35" s="2">
        <v>0</v>
      </c>
      <c r="Z35" s="2">
        <v>0</v>
      </c>
      <c r="AA35" s="2">
        <v>0</v>
      </c>
      <c r="AB35" s="19" t="s">
        <v>66</v>
      </c>
    </row>
    <row r="36" spans="1:28" ht="21" customHeight="1" x14ac:dyDescent="0.15">
      <c r="A36" s="4"/>
      <c r="B36" s="22"/>
      <c r="C36" s="4">
        <v>300</v>
      </c>
      <c r="D36" s="4" t="s">
        <v>50</v>
      </c>
      <c r="E36" s="4">
        <v>499</v>
      </c>
      <c r="F36" s="22" t="s">
        <v>51</v>
      </c>
      <c r="G36" s="2">
        <v>6</v>
      </c>
      <c r="H36" s="2">
        <v>6</v>
      </c>
      <c r="I36" s="2">
        <v>0</v>
      </c>
      <c r="J36" s="2">
        <v>0</v>
      </c>
      <c r="K36" s="2"/>
      <c r="L36" s="2"/>
      <c r="M36" s="2"/>
      <c r="N36" s="2"/>
      <c r="O36" s="2"/>
      <c r="P36" s="2"/>
      <c r="Q36" s="2"/>
      <c r="R36" s="2"/>
      <c r="S36" s="2">
        <v>2354</v>
      </c>
      <c r="T36" s="2">
        <v>2036</v>
      </c>
      <c r="U36" s="2">
        <v>318</v>
      </c>
      <c r="V36" s="2">
        <v>2354</v>
      </c>
      <c r="W36" s="2">
        <v>2036</v>
      </c>
      <c r="X36" s="2">
        <v>318</v>
      </c>
      <c r="Y36" s="2">
        <v>0</v>
      </c>
      <c r="Z36" s="2">
        <v>0</v>
      </c>
      <c r="AA36" s="2">
        <v>0</v>
      </c>
      <c r="AB36" s="19" t="s">
        <v>67</v>
      </c>
    </row>
    <row r="37" spans="1:28" ht="21" customHeight="1" x14ac:dyDescent="0.15">
      <c r="A37" s="5"/>
      <c r="B37" s="23"/>
      <c r="C37" s="5">
        <v>500</v>
      </c>
      <c r="D37" s="5" t="s">
        <v>57</v>
      </c>
      <c r="E37" s="5"/>
      <c r="F37" s="23"/>
      <c r="G37" s="24">
        <v>11</v>
      </c>
      <c r="H37" s="24">
        <v>11</v>
      </c>
      <c r="I37" s="24">
        <v>0</v>
      </c>
      <c r="J37" s="24">
        <v>0</v>
      </c>
      <c r="K37" s="24"/>
      <c r="L37" s="24"/>
      <c r="M37" s="24"/>
      <c r="N37" s="24"/>
      <c r="O37" s="24"/>
      <c r="P37" s="24"/>
      <c r="Q37" s="24"/>
      <c r="R37" s="24"/>
      <c r="S37" s="24">
        <v>9804</v>
      </c>
      <c r="T37" s="24">
        <v>8583</v>
      </c>
      <c r="U37" s="24">
        <v>1221</v>
      </c>
      <c r="V37" s="24">
        <v>9804</v>
      </c>
      <c r="W37" s="24">
        <v>8583</v>
      </c>
      <c r="X37" s="24">
        <v>1221</v>
      </c>
      <c r="Y37" s="24">
        <v>0</v>
      </c>
      <c r="Z37" s="24">
        <v>0</v>
      </c>
      <c r="AA37" s="24">
        <v>0</v>
      </c>
      <c r="AB37" s="25" t="s">
        <v>68</v>
      </c>
    </row>
    <row r="38" spans="1:28" ht="21.75" customHeight="1" x14ac:dyDescent="0.15"/>
    <row r="39" spans="1:28" ht="21.75" customHeight="1" x14ac:dyDescent="0.15">
      <c r="A39" t="s">
        <v>166</v>
      </c>
      <c r="B39" s="20" t="s">
        <v>52</v>
      </c>
      <c r="C39">
        <v>4</v>
      </c>
      <c r="D39" t="s">
        <v>50</v>
      </c>
      <c r="E39">
        <v>20</v>
      </c>
      <c r="F39" s="22" t="s">
        <v>51</v>
      </c>
      <c r="G39" s="67">
        <v>563</v>
      </c>
      <c r="H39" s="67">
        <v>478</v>
      </c>
      <c r="I39" s="67">
        <v>85</v>
      </c>
      <c r="J39" s="67"/>
      <c r="K39" s="67"/>
      <c r="L39" s="67"/>
      <c r="M39" s="67"/>
      <c r="N39" s="67"/>
      <c r="O39" s="67"/>
      <c r="P39" s="67"/>
      <c r="Q39" s="67"/>
      <c r="R39" s="67"/>
      <c r="S39" s="67">
        <v>4979</v>
      </c>
      <c r="T39" s="67">
        <v>3537</v>
      </c>
      <c r="U39" s="67">
        <v>1442</v>
      </c>
      <c r="V39" s="67">
        <v>4860</v>
      </c>
      <c r="W39" s="67">
        <v>3461</v>
      </c>
      <c r="X39" s="67">
        <v>1399</v>
      </c>
      <c r="Y39" s="67">
        <v>119</v>
      </c>
      <c r="Z39" s="67">
        <v>76</v>
      </c>
      <c r="AA39" s="67">
        <v>43</v>
      </c>
      <c r="AB39" s="19" t="s">
        <v>61</v>
      </c>
    </row>
    <row r="40" spans="1:28" ht="21.75" customHeight="1" x14ac:dyDescent="0.15">
      <c r="B40" s="20" t="s">
        <v>53</v>
      </c>
      <c r="C40">
        <v>21</v>
      </c>
      <c r="D40" t="s">
        <v>50</v>
      </c>
      <c r="E40">
        <v>50</v>
      </c>
      <c r="F40" s="22" t="s">
        <v>51</v>
      </c>
      <c r="G40" s="67">
        <v>153</v>
      </c>
      <c r="H40" s="67">
        <v>153</v>
      </c>
      <c r="I40" s="68" t="s">
        <v>172</v>
      </c>
      <c r="J40" s="68" t="s">
        <v>172</v>
      </c>
      <c r="K40" s="67"/>
      <c r="L40" s="67"/>
      <c r="M40" s="67"/>
      <c r="N40" s="67"/>
      <c r="O40" s="67"/>
      <c r="P40" s="67"/>
      <c r="Q40" s="67"/>
      <c r="R40" s="67"/>
      <c r="S40" s="67">
        <v>4803</v>
      </c>
      <c r="T40" s="67">
        <v>3648</v>
      </c>
      <c r="U40" s="67">
        <v>1155</v>
      </c>
      <c r="V40" s="67">
        <v>4803</v>
      </c>
      <c r="W40" s="67">
        <v>3648</v>
      </c>
      <c r="X40" s="67">
        <v>1155</v>
      </c>
      <c r="Y40" s="67">
        <v>0</v>
      </c>
      <c r="Z40" s="67">
        <v>0</v>
      </c>
      <c r="AA40" s="67">
        <v>0</v>
      </c>
      <c r="AB40" s="19" t="s">
        <v>176</v>
      </c>
    </row>
    <row r="41" spans="1:28" ht="21.75" customHeight="1" x14ac:dyDescent="0.15">
      <c r="A41" t="s">
        <v>167</v>
      </c>
      <c r="B41" s="20" t="s">
        <v>54</v>
      </c>
      <c r="C41">
        <v>51</v>
      </c>
      <c r="D41" t="s">
        <v>50</v>
      </c>
      <c r="E41">
        <v>100</v>
      </c>
      <c r="F41" s="22" t="s">
        <v>51</v>
      </c>
      <c r="G41" s="67">
        <v>57</v>
      </c>
      <c r="H41" s="67">
        <v>56</v>
      </c>
      <c r="I41" s="68" t="s">
        <v>172</v>
      </c>
      <c r="J41" s="67">
        <v>1</v>
      </c>
      <c r="K41" s="67"/>
      <c r="L41" s="67"/>
      <c r="M41" s="67"/>
      <c r="N41" s="67"/>
      <c r="O41" s="67"/>
      <c r="P41" s="67"/>
      <c r="Q41" s="67"/>
      <c r="R41" s="67"/>
      <c r="S41" s="67">
        <v>4037</v>
      </c>
      <c r="T41" s="67">
        <v>3080</v>
      </c>
      <c r="U41" s="67">
        <v>957</v>
      </c>
      <c r="V41" s="67">
        <v>4037</v>
      </c>
      <c r="W41" s="67">
        <v>3080</v>
      </c>
      <c r="X41" s="67">
        <v>957</v>
      </c>
      <c r="Y41" s="67">
        <v>0</v>
      </c>
      <c r="Z41" s="67">
        <v>0</v>
      </c>
      <c r="AA41" s="67">
        <v>0</v>
      </c>
      <c r="AB41" s="19" t="s">
        <v>177</v>
      </c>
    </row>
    <row r="42" spans="1:28" ht="21.75" customHeight="1" x14ac:dyDescent="0.15">
      <c r="B42" s="20" t="s">
        <v>55</v>
      </c>
      <c r="C42">
        <v>101</v>
      </c>
      <c r="D42" t="s">
        <v>50</v>
      </c>
      <c r="E42">
        <v>300</v>
      </c>
      <c r="F42" s="22" t="s">
        <v>51</v>
      </c>
      <c r="G42" s="67">
        <v>46</v>
      </c>
      <c r="H42" s="67">
        <v>46</v>
      </c>
      <c r="I42" s="68" t="s">
        <v>172</v>
      </c>
      <c r="J42" s="68" t="s">
        <v>172</v>
      </c>
      <c r="K42" s="67"/>
      <c r="L42" s="67"/>
      <c r="M42" s="67"/>
      <c r="N42" s="67"/>
      <c r="O42" s="67"/>
      <c r="P42" s="67"/>
      <c r="Q42" s="67"/>
      <c r="R42" s="67"/>
      <c r="S42" s="67">
        <v>8126</v>
      </c>
      <c r="T42" s="67">
        <v>6400</v>
      </c>
      <c r="U42" s="67">
        <v>1726</v>
      </c>
      <c r="V42" s="67">
        <v>8126</v>
      </c>
      <c r="W42" s="67">
        <v>6400</v>
      </c>
      <c r="X42" s="67">
        <v>1726</v>
      </c>
      <c r="Y42" s="67">
        <v>0</v>
      </c>
      <c r="Z42" s="67">
        <v>0</v>
      </c>
      <c r="AA42" s="67">
        <v>0</v>
      </c>
      <c r="AB42" s="19" t="s">
        <v>178</v>
      </c>
    </row>
    <row r="43" spans="1:28" ht="21.75" customHeight="1" x14ac:dyDescent="0.15">
      <c r="B43" s="20" t="s">
        <v>56</v>
      </c>
      <c r="C43">
        <v>300</v>
      </c>
      <c r="D43" s="4" t="s">
        <v>57</v>
      </c>
      <c r="E43" s="4"/>
      <c r="F43" s="22"/>
      <c r="G43" s="67">
        <v>17</v>
      </c>
      <c r="H43" s="67">
        <v>17</v>
      </c>
      <c r="I43" s="68" t="s">
        <v>172</v>
      </c>
      <c r="J43" s="68" t="s">
        <v>172</v>
      </c>
      <c r="K43" s="67"/>
      <c r="L43" s="67"/>
      <c r="M43" s="67"/>
      <c r="N43" s="67"/>
      <c r="O43" s="67"/>
      <c r="P43" s="67"/>
      <c r="Q43" s="67"/>
      <c r="R43" s="67"/>
      <c r="S43" s="67">
        <v>12158</v>
      </c>
      <c r="T43" s="67">
        <v>10619</v>
      </c>
      <c r="U43" s="67">
        <v>1539</v>
      </c>
      <c r="V43" s="67">
        <v>12158</v>
      </c>
      <c r="W43" s="67">
        <v>10619</v>
      </c>
      <c r="X43" s="67">
        <v>1539</v>
      </c>
      <c r="Y43" s="67">
        <v>0</v>
      </c>
      <c r="Z43" s="67">
        <v>0</v>
      </c>
      <c r="AA43" s="67">
        <v>0</v>
      </c>
      <c r="AB43" s="19" t="s">
        <v>179</v>
      </c>
    </row>
    <row r="44" spans="1:28" ht="21.75" customHeight="1" x14ac:dyDescent="0.15"/>
  </sheetData>
  <mergeCells count="13">
    <mergeCell ref="K3:K4"/>
    <mergeCell ref="A2:F4"/>
    <mergeCell ref="G2:G4"/>
    <mergeCell ref="H3:H4"/>
    <mergeCell ref="I3:I4"/>
    <mergeCell ref="J3:J4"/>
    <mergeCell ref="R3:R4"/>
    <mergeCell ref="L3:L4"/>
    <mergeCell ref="N3:N4"/>
    <mergeCell ref="M3:M4"/>
    <mergeCell ref="O3:O4"/>
    <mergeCell ref="P3:P4"/>
    <mergeCell ref="Q3:Q4"/>
  </mergeCells>
  <phoneticPr fontId="4"/>
  <printOptions horizontalCentered="1" verticalCentered="1"/>
  <pageMargins left="0.59055118110236227" right="0.59055118110236227" top="0.78740157480314965" bottom="0.39370078740157483" header="0.51181102362204722" footer="0.51181102362204722"/>
  <pageSetup paperSize="9" scale="6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E13:E14"/>
  <sheetViews>
    <sheetView zoomScale="85" zoomScaleNormal="85" workbookViewId="0"/>
  </sheetViews>
  <sheetFormatPr defaultRowHeight="13.5" x14ac:dyDescent="0.15"/>
  <cols>
    <col min="1" max="2" width="10.375" customWidth="1"/>
    <col min="3" max="6" width="9.625" customWidth="1"/>
    <col min="7" max="7" width="10.375" customWidth="1"/>
    <col min="8" max="10" width="9.625" customWidth="1"/>
  </cols>
  <sheetData>
    <row r="13" spans="5:5" ht="1.5" customHeight="1" x14ac:dyDescent="0.15"/>
    <row r="14" spans="5:5" ht="42" x14ac:dyDescent="0.15">
      <c r="E14" s="1" t="s">
        <v>198</v>
      </c>
    </row>
  </sheetData>
  <phoneticPr fontId="4"/>
  <printOptions verticalCentered="1"/>
  <pageMargins left="1.1811023622047245" right="0.59055118110236227" top="0.19685039370078741" bottom="0.78740157480314965" header="0.51181102362204722" footer="0.19685039370078741"/>
  <pageSetup paperSize="9" scale="90" firstPageNumber="36" orientation="portrait" useFirstPageNumber="1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38"/>
  <sheetViews>
    <sheetView topLeftCell="A2" zoomScale="80" zoomScaleNormal="80" zoomScaleSheetLayoutView="75" workbookViewId="0">
      <selection activeCell="A2" sqref="A2:F3"/>
    </sheetView>
  </sheetViews>
  <sheetFormatPr defaultRowHeight="13.5" x14ac:dyDescent="0.15"/>
  <cols>
    <col min="1" max="1" width="5.25" customWidth="1"/>
    <col min="2" max="2" width="11.625" customWidth="1"/>
    <col min="3" max="3" width="6.125" customWidth="1"/>
    <col min="4" max="4" width="4" customWidth="1"/>
    <col min="5" max="5" width="5.625" customWidth="1"/>
    <col min="6" max="6" width="3.625" customWidth="1"/>
    <col min="7" max="7" width="7.5" customWidth="1"/>
    <col min="8" max="8" width="8.5" customWidth="1"/>
    <col min="9" max="9" width="13.625" bestFit="1" customWidth="1"/>
    <col min="10" max="10" width="7.5" customWidth="1"/>
    <col min="11" max="11" width="8.625" customWidth="1"/>
    <col min="12" max="12" width="13.375" customWidth="1"/>
    <col min="13" max="13" width="6.375" customWidth="1"/>
    <col min="14" max="14" width="5.125" customWidth="1"/>
    <col min="15" max="15" width="7.625" bestFit="1" customWidth="1"/>
    <col min="16" max="16" width="12.5" bestFit="1" customWidth="1"/>
    <col min="17" max="17" width="5.125" customWidth="1"/>
    <col min="18" max="18" width="7.625" bestFit="1" customWidth="1"/>
    <col min="19" max="19" width="12.5" bestFit="1" customWidth="1"/>
    <col min="20" max="20" width="5.125" customWidth="1"/>
    <col min="21" max="21" width="6.125" customWidth="1"/>
    <col min="22" max="22" width="11" customWidth="1"/>
    <col min="23" max="23" width="5.125" customWidth="1"/>
    <col min="24" max="24" width="7.5" customWidth="1"/>
    <col min="25" max="25" width="11.5" customWidth="1"/>
    <col min="26" max="26" width="5.25" customWidth="1"/>
  </cols>
  <sheetData>
    <row r="1" spans="1:26" ht="24.95" customHeight="1" x14ac:dyDescent="0.15">
      <c r="A1" t="s">
        <v>210</v>
      </c>
      <c r="N1" t="s">
        <v>211</v>
      </c>
      <c r="Y1" s="42" t="s">
        <v>87</v>
      </c>
    </row>
    <row r="2" spans="1:26" ht="21" customHeight="1" x14ac:dyDescent="0.15">
      <c r="A2" s="242" t="s">
        <v>3</v>
      </c>
      <c r="B2" s="242"/>
      <c r="C2" s="242"/>
      <c r="D2" s="242"/>
      <c r="E2" s="242"/>
      <c r="F2" s="243"/>
      <c r="G2" s="43" t="s">
        <v>88</v>
      </c>
      <c r="H2" s="44"/>
      <c r="I2" s="45"/>
      <c r="J2" s="43" t="s">
        <v>89</v>
      </c>
      <c r="K2" s="44"/>
      <c r="L2" s="45"/>
      <c r="N2" s="43" t="s">
        <v>90</v>
      </c>
      <c r="O2" s="44"/>
      <c r="P2" s="45"/>
      <c r="Q2" s="43" t="s">
        <v>91</v>
      </c>
      <c r="R2" s="44"/>
      <c r="S2" s="45"/>
      <c r="T2" s="43" t="s">
        <v>92</v>
      </c>
      <c r="U2" s="44"/>
      <c r="V2" s="45"/>
      <c r="W2" s="43" t="s">
        <v>93</v>
      </c>
      <c r="X2" s="44"/>
      <c r="Y2" s="45"/>
      <c r="Z2" s="8"/>
    </row>
    <row r="3" spans="1:26" ht="27" x14ac:dyDescent="0.15">
      <c r="A3" s="244"/>
      <c r="B3" s="244"/>
      <c r="C3" s="244"/>
      <c r="D3" s="244"/>
      <c r="E3" s="244"/>
      <c r="F3" s="245"/>
      <c r="G3" s="50" t="s">
        <v>94</v>
      </c>
      <c r="H3" s="50" t="s">
        <v>163</v>
      </c>
      <c r="I3" s="50" t="s">
        <v>95</v>
      </c>
      <c r="J3" s="50" t="s">
        <v>94</v>
      </c>
      <c r="K3" s="50" t="s">
        <v>163</v>
      </c>
      <c r="L3" s="50" t="s">
        <v>95</v>
      </c>
      <c r="N3" s="50" t="s">
        <v>94</v>
      </c>
      <c r="O3" s="50" t="s">
        <v>163</v>
      </c>
      <c r="P3" s="50" t="s">
        <v>95</v>
      </c>
      <c r="Q3" s="50" t="s">
        <v>94</v>
      </c>
      <c r="R3" s="50" t="s">
        <v>163</v>
      </c>
      <c r="S3" s="50" t="s">
        <v>95</v>
      </c>
      <c r="T3" s="50" t="s">
        <v>94</v>
      </c>
      <c r="U3" s="50" t="s">
        <v>163</v>
      </c>
      <c r="V3" s="50" t="s">
        <v>95</v>
      </c>
      <c r="W3" s="50" t="s">
        <v>94</v>
      </c>
      <c r="X3" s="50" t="s">
        <v>163</v>
      </c>
      <c r="Y3" s="50" t="s">
        <v>95</v>
      </c>
      <c r="Z3" s="48" t="s">
        <v>22</v>
      </c>
    </row>
    <row r="4" spans="1:26" ht="23.1" customHeight="1" x14ac:dyDescent="0.15">
      <c r="A4" s="85"/>
      <c r="B4" s="85" t="s">
        <v>25</v>
      </c>
      <c r="C4" s="85"/>
      <c r="D4" s="85"/>
      <c r="E4" s="85"/>
      <c r="F4" s="227"/>
      <c r="G4" s="118">
        <v>137</v>
      </c>
      <c r="H4" s="118">
        <v>7206</v>
      </c>
      <c r="I4" s="118">
        <v>35700344</v>
      </c>
      <c r="J4" s="118">
        <v>262</v>
      </c>
      <c r="K4" s="118">
        <v>9797</v>
      </c>
      <c r="L4" s="118">
        <v>44564057</v>
      </c>
      <c r="M4" s="122"/>
      <c r="N4" s="118">
        <v>98</v>
      </c>
      <c r="O4" s="118">
        <v>5190</v>
      </c>
      <c r="P4" s="118">
        <v>23784219</v>
      </c>
      <c r="Q4" s="118">
        <v>61</v>
      </c>
      <c r="R4" s="118">
        <v>2181</v>
      </c>
      <c r="S4" s="118">
        <v>6669503</v>
      </c>
      <c r="T4" s="118">
        <v>20</v>
      </c>
      <c r="U4" s="118">
        <v>413</v>
      </c>
      <c r="V4" s="118">
        <v>772588</v>
      </c>
      <c r="W4" s="118">
        <v>123</v>
      </c>
      <c r="X4" s="118">
        <v>8314</v>
      </c>
      <c r="Y4" s="228">
        <v>33485615</v>
      </c>
      <c r="Z4" s="19" t="s">
        <v>69</v>
      </c>
    </row>
    <row r="5" spans="1:26" ht="23.1" customHeight="1" x14ac:dyDescent="0.15">
      <c r="A5" s="85">
        <v>9</v>
      </c>
      <c r="B5" s="85" t="s">
        <v>26</v>
      </c>
      <c r="C5" s="85"/>
      <c r="D5" s="85"/>
      <c r="E5" s="85"/>
      <c r="F5" s="86"/>
      <c r="G5" s="101">
        <v>7</v>
      </c>
      <c r="H5" s="101">
        <v>182</v>
      </c>
      <c r="I5" s="101">
        <v>641313</v>
      </c>
      <c r="J5" s="101">
        <v>11</v>
      </c>
      <c r="K5" s="101">
        <v>563</v>
      </c>
      <c r="L5" s="101">
        <v>784907</v>
      </c>
      <c r="M5" s="117"/>
      <c r="N5" s="101">
        <v>3</v>
      </c>
      <c r="O5" s="101">
        <v>78</v>
      </c>
      <c r="P5" s="101">
        <v>66645</v>
      </c>
      <c r="Q5" s="101">
        <v>8</v>
      </c>
      <c r="R5" s="101">
        <v>236</v>
      </c>
      <c r="S5" s="101">
        <v>282707</v>
      </c>
      <c r="T5" s="101">
        <v>2</v>
      </c>
      <c r="U5" s="101">
        <v>44</v>
      </c>
      <c r="V5" s="226" t="s">
        <v>81</v>
      </c>
      <c r="W5" s="118">
        <v>2</v>
      </c>
      <c r="X5" s="101">
        <v>245</v>
      </c>
      <c r="Y5" s="226" t="s">
        <v>81</v>
      </c>
      <c r="Z5" s="19">
        <v>9</v>
      </c>
    </row>
    <row r="6" spans="1:26" ht="23.1" customHeight="1" x14ac:dyDescent="0.15">
      <c r="A6" s="87">
        <v>10</v>
      </c>
      <c r="B6" s="87" t="s">
        <v>27</v>
      </c>
      <c r="C6" s="87"/>
      <c r="D6" s="87"/>
      <c r="E6" s="87"/>
      <c r="F6" s="88"/>
      <c r="G6" s="201">
        <v>0</v>
      </c>
      <c r="H6" s="202">
        <v>0</v>
      </c>
      <c r="I6" s="202">
        <v>0</v>
      </c>
      <c r="J6" s="119">
        <v>1</v>
      </c>
      <c r="K6" s="119">
        <v>12</v>
      </c>
      <c r="L6" s="179" t="s">
        <v>81</v>
      </c>
      <c r="M6" s="117"/>
      <c r="N6" s="202">
        <v>0</v>
      </c>
      <c r="O6" s="202">
        <v>0</v>
      </c>
      <c r="P6" s="202">
        <v>0</v>
      </c>
      <c r="Q6" s="202">
        <v>0</v>
      </c>
      <c r="R6" s="202">
        <v>0</v>
      </c>
      <c r="S6" s="202">
        <v>0</v>
      </c>
      <c r="T6" s="202">
        <v>0</v>
      </c>
      <c r="U6" s="202">
        <v>0</v>
      </c>
      <c r="V6" s="202">
        <v>0</v>
      </c>
      <c r="W6" s="202">
        <v>0</v>
      </c>
      <c r="X6" s="202">
        <v>0</v>
      </c>
      <c r="Y6" s="202">
        <v>0</v>
      </c>
      <c r="Z6" s="19">
        <v>10</v>
      </c>
    </row>
    <row r="7" spans="1:26" ht="23.1" customHeight="1" x14ac:dyDescent="0.15">
      <c r="A7" s="87">
        <v>11</v>
      </c>
      <c r="B7" s="87" t="s">
        <v>28</v>
      </c>
      <c r="C7" s="87"/>
      <c r="D7" s="87"/>
      <c r="E7" s="87"/>
      <c r="F7" s="88"/>
      <c r="G7" s="201">
        <v>0</v>
      </c>
      <c r="H7" s="202">
        <v>0</v>
      </c>
      <c r="I7" s="202">
        <v>0</v>
      </c>
      <c r="J7" s="101">
        <v>2</v>
      </c>
      <c r="K7" s="101">
        <v>40</v>
      </c>
      <c r="L7" s="179" t="s">
        <v>81</v>
      </c>
      <c r="M7" s="117"/>
      <c r="N7" s="101">
        <v>4</v>
      </c>
      <c r="O7" s="101">
        <v>27</v>
      </c>
      <c r="P7" s="101">
        <v>12062</v>
      </c>
      <c r="Q7" s="101">
        <v>1</v>
      </c>
      <c r="R7" s="101">
        <v>22</v>
      </c>
      <c r="S7" s="179" t="s">
        <v>81</v>
      </c>
      <c r="T7" s="202">
        <v>0</v>
      </c>
      <c r="U7" s="202">
        <v>0</v>
      </c>
      <c r="V7" s="202">
        <v>0</v>
      </c>
      <c r="W7" s="101">
        <v>2</v>
      </c>
      <c r="X7" s="101">
        <v>27</v>
      </c>
      <c r="Y7" s="179" t="s">
        <v>81</v>
      </c>
      <c r="Z7" s="19">
        <v>11</v>
      </c>
    </row>
    <row r="8" spans="1:26" ht="23.1" customHeight="1" x14ac:dyDescent="0.15">
      <c r="A8" s="87">
        <v>12</v>
      </c>
      <c r="B8" s="87" t="s">
        <v>29</v>
      </c>
      <c r="C8" s="87"/>
      <c r="D8" s="87"/>
      <c r="E8" s="87"/>
      <c r="F8" s="88"/>
      <c r="G8" s="201">
        <v>0</v>
      </c>
      <c r="H8" s="202">
        <v>0</v>
      </c>
      <c r="I8" s="202">
        <v>0</v>
      </c>
      <c r="J8" s="119">
        <v>4</v>
      </c>
      <c r="K8" s="119">
        <v>76</v>
      </c>
      <c r="L8" s="119">
        <v>164504</v>
      </c>
      <c r="M8" s="117"/>
      <c r="N8" s="119">
        <v>2</v>
      </c>
      <c r="O8" s="119">
        <v>11</v>
      </c>
      <c r="P8" s="179" t="s">
        <v>81</v>
      </c>
      <c r="Q8" s="202">
        <v>0</v>
      </c>
      <c r="R8" s="202">
        <v>0</v>
      </c>
      <c r="S8" s="202">
        <v>0</v>
      </c>
      <c r="T8" s="202">
        <v>0</v>
      </c>
      <c r="U8" s="202">
        <v>0</v>
      </c>
      <c r="V8" s="202">
        <v>0</v>
      </c>
      <c r="W8" s="119">
        <v>1</v>
      </c>
      <c r="X8" s="119">
        <v>26</v>
      </c>
      <c r="Y8" s="179" t="s">
        <v>81</v>
      </c>
      <c r="Z8" s="19">
        <v>12</v>
      </c>
    </row>
    <row r="9" spans="1:26" ht="23.1" customHeight="1" x14ac:dyDescent="0.15">
      <c r="A9" s="87">
        <v>13</v>
      </c>
      <c r="B9" s="87" t="s">
        <v>30</v>
      </c>
      <c r="C9" s="87"/>
      <c r="D9" s="87"/>
      <c r="E9" s="87"/>
      <c r="F9" s="88"/>
      <c r="G9" s="183">
        <v>2</v>
      </c>
      <c r="H9" s="119">
        <v>36</v>
      </c>
      <c r="I9" s="179" t="s">
        <v>81</v>
      </c>
      <c r="J9" s="202">
        <v>0</v>
      </c>
      <c r="K9" s="202">
        <v>0</v>
      </c>
      <c r="L9" s="202">
        <v>0</v>
      </c>
      <c r="M9" s="117"/>
      <c r="N9" s="202">
        <v>0</v>
      </c>
      <c r="O9" s="202">
        <v>0</v>
      </c>
      <c r="P9" s="202">
        <v>0</v>
      </c>
      <c r="Q9" s="202">
        <v>0</v>
      </c>
      <c r="R9" s="202">
        <v>0</v>
      </c>
      <c r="S9" s="202">
        <v>0</v>
      </c>
      <c r="T9" s="202">
        <v>0</v>
      </c>
      <c r="U9" s="202">
        <v>0</v>
      </c>
      <c r="V9" s="202">
        <v>0</v>
      </c>
      <c r="W9" s="202">
        <v>0</v>
      </c>
      <c r="X9" s="202">
        <v>0</v>
      </c>
      <c r="Y9" s="202">
        <v>0</v>
      </c>
      <c r="Z9" s="19">
        <v>13</v>
      </c>
    </row>
    <row r="10" spans="1:26" ht="23.1" customHeight="1" x14ac:dyDescent="0.15">
      <c r="A10" s="87">
        <v>14</v>
      </c>
      <c r="B10" s="87" t="s">
        <v>31</v>
      </c>
      <c r="C10" s="87"/>
      <c r="D10" s="87"/>
      <c r="E10" s="87"/>
      <c r="F10" s="88"/>
      <c r="G10" s="101">
        <v>2</v>
      </c>
      <c r="H10" s="101">
        <v>65</v>
      </c>
      <c r="I10" s="151" t="s">
        <v>81</v>
      </c>
      <c r="J10" s="101">
        <v>9</v>
      </c>
      <c r="K10" s="101">
        <v>743</v>
      </c>
      <c r="L10" s="101">
        <v>6921309</v>
      </c>
      <c r="M10" s="117"/>
      <c r="N10" s="101">
        <v>3</v>
      </c>
      <c r="O10" s="101">
        <v>51</v>
      </c>
      <c r="P10" s="101">
        <v>80602</v>
      </c>
      <c r="Q10" s="101">
        <v>3</v>
      </c>
      <c r="R10" s="101">
        <v>40</v>
      </c>
      <c r="S10" s="179" t="s">
        <v>81</v>
      </c>
      <c r="T10" s="202">
        <v>0</v>
      </c>
      <c r="U10" s="202">
        <v>0</v>
      </c>
      <c r="V10" s="202">
        <v>0</v>
      </c>
      <c r="W10" s="101">
        <v>4</v>
      </c>
      <c r="X10" s="101">
        <v>72</v>
      </c>
      <c r="Y10" s="101">
        <v>102413</v>
      </c>
      <c r="Z10" s="19">
        <v>14</v>
      </c>
    </row>
    <row r="11" spans="1:26" ht="23.1" customHeight="1" x14ac:dyDescent="0.15">
      <c r="A11" s="87">
        <v>15</v>
      </c>
      <c r="B11" s="87" t="s">
        <v>32</v>
      </c>
      <c r="C11" s="87"/>
      <c r="D11" s="87"/>
      <c r="E11" s="87"/>
      <c r="F11" s="88"/>
      <c r="G11" s="183">
        <v>4</v>
      </c>
      <c r="H11" s="119">
        <v>45</v>
      </c>
      <c r="I11" s="119">
        <v>38136</v>
      </c>
      <c r="J11" s="119">
        <v>7</v>
      </c>
      <c r="K11" s="119">
        <v>181</v>
      </c>
      <c r="L11" s="119">
        <v>282361</v>
      </c>
      <c r="M11" s="117"/>
      <c r="N11" s="119">
        <v>2</v>
      </c>
      <c r="O11" s="119">
        <v>76</v>
      </c>
      <c r="P11" s="179" t="s">
        <v>81</v>
      </c>
      <c r="Q11" s="119">
        <v>1</v>
      </c>
      <c r="R11" s="119">
        <v>128</v>
      </c>
      <c r="S11" s="179" t="s">
        <v>81</v>
      </c>
      <c r="T11" s="202">
        <v>0</v>
      </c>
      <c r="U11" s="202">
        <v>0</v>
      </c>
      <c r="V11" s="202">
        <v>0</v>
      </c>
      <c r="W11" s="119">
        <v>4</v>
      </c>
      <c r="X11" s="119">
        <v>77</v>
      </c>
      <c r="Y11" s="184">
        <v>94718</v>
      </c>
      <c r="Z11" s="19">
        <v>15</v>
      </c>
    </row>
    <row r="12" spans="1:26" ht="23.1" customHeight="1" x14ac:dyDescent="0.15">
      <c r="A12" s="87">
        <v>16</v>
      </c>
      <c r="B12" s="87" t="s">
        <v>33</v>
      </c>
      <c r="C12" s="87"/>
      <c r="D12" s="87"/>
      <c r="E12" s="87"/>
      <c r="F12" s="88"/>
      <c r="G12" s="101">
        <v>11</v>
      </c>
      <c r="H12" s="101">
        <v>405</v>
      </c>
      <c r="I12" s="101">
        <v>2988639</v>
      </c>
      <c r="J12" s="101">
        <v>13</v>
      </c>
      <c r="K12" s="101">
        <v>1343</v>
      </c>
      <c r="L12" s="101">
        <v>11178891</v>
      </c>
      <c r="M12" s="117"/>
      <c r="N12" s="101">
        <v>4</v>
      </c>
      <c r="O12" s="101">
        <v>594</v>
      </c>
      <c r="P12" s="101">
        <v>6503444</v>
      </c>
      <c r="Q12" s="101">
        <v>5</v>
      </c>
      <c r="R12" s="101">
        <v>537</v>
      </c>
      <c r="S12" s="101">
        <v>1812807</v>
      </c>
      <c r="T12" s="202">
        <v>0</v>
      </c>
      <c r="U12" s="202">
        <v>0</v>
      </c>
      <c r="V12" s="202">
        <v>0</v>
      </c>
      <c r="W12" s="101">
        <v>4</v>
      </c>
      <c r="X12" s="101">
        <v>77</v>
      </c>
      <c r="Y12" s="101">
        <v>143765</v>
      </c>
      <c r="Z12" s="19">
        <v>16</v>
      </c>
    </row>
    <row r="13" spans="1:26" ht="23.1" customHeight="1" x14ac:dyDescent="0.15">
      <c r="A13" s="87">
        <v>17</v>
      </c>
      <c r="B13" s="87" t="s">
        <v>34</v>
      </c>
      <c r="C13" s="87"/>
      <c r="D13" s="87"/>
      <c r="E13" s="87"/>
      <c r="F13" s="88"/>
      <c r="G13" s="201">
        <v>0</v>
      </c>
      <c r="H13" s="202">
        <v>0</v>
      </c>
      <c r="I13" s="202">
        <v>0</v>
      </c>
      <c r="J13" s="202">
        <v>0</v>
      </c>
      <c r="K13" s="202">
        <v>0</v>
      </c>
      <c r="L13" s="202">
        <v>0</v>
      </c>
      <c r="M13" s="117"/>
      <c r="N13" s="202">
        <v>0</v>
      </c>
      <c r="O13" s="202">
        <v>0</v>
      </c>
      <c r="P13" s="202">
        <v>0</v>
      </c>
      <c r="Q13" s="202">
        <v>0</v>
      </c>
      <c r="R13" s="202">
        <v>0</v>
      </c>
      <c r="S13" s="202">
        <v>0</v>
      </c>
      <c r="T13" s="202">
        <v>0</v>
      </c>
      <c r="U13" s="202">
        <v>0</v>
      </c>
      <c r="V13" s="202">
        <v>0</v>
      </c>
      <c r="W13" s="119">
        <v>1</v>
      </c>
      <c r="X13" s="119">
        <v>9</v>
      </c>
      <c r="Y13" s="179" t="s">
        <v>81</v>
      </c>
      <c r="Z13" s="19">
        <v>17</v>
      </c>
    </row>
    <row r="14" spans="1:26" ht="23.1" customHeight="1" x14ac:dyDescent="0.15">
      <c r="A14" s="87">
        <v>18</v>
      </c>
      <c r="B14" s="87" t="s">
        <v>35</v>
      </c>
      <c r="C14" s="87"/>
      <c r="D14" s="87"/>
      <c r="E14" s="87"/>
      <c r="F14" s="88"/>
      <c r="G14" s="101">
        <v>7</v>
      </c>
      <c r="H14" s="101">
        <v>124</v>
      </c>
      <c r="I14" s="119">
        <v>293620</v>
      </c>
      <c r="J14" s="101">
        <v>14</v>
      </c>
      <c r="K14" s="101">
        <v>449</v>
      </c>
      <c r="L14" s="101">
        <v>1226275</v>
      </c>
      <c r="M14" s="117"/>
      <c r="N14" s="101">
        <v>4</v>
      </c>
      <c r="O14" s="101">
        <v>140</v>
      </c>
      <c r="P14" s="101">
        <v>235397</v>
      </c>
      <c r="Q14" s="101">
        <v>3</v>
      </c>
      <c r="R14" s="101">
        <v>49</v>
      </c>
      <c r="S14" s="179" t="s">
        <v>81</v>
      </c>
      <c r="T14" s="202">
        <v>0</v>
      </c>
      <c r="U14" s="202">
        <v>0</v>
      </c>
      <c r="V14" s="202">
        <v>0</v>
      </c>
      <c r="W14" s="101">
        <v>8</v>
      </c>
      <c r="X14" s="101">
        <v>690</v>
      </c>
      <c r="Y14" s="101">
        <v>2918956</v>
      </c>
      <c r="Z14" s="19">
        <v>18</v>
      </c>
    </row>
    <row r="15" spans="1:26" ht="23.1" customHeight="1" x14ac:dyDescent="0.15">
      <c r="A15" s="87">
        <v>19</v>
      </c>
      <c r="B15" s="87" t="s">
        <v>36</v>
      </c>
      <c r="C15" s="87"/>
      <c r="D15" s="87"/>
      <c r="E15" s="87"/>
      <c r="F15" s="88"/>
      <c r="G15" s="183">
        <v>1</v>
      </c>
      <c r="H15" s="119">
        <v>12</v>
      </c>
      <c r="I15" s="151" t="s">
        <v>81</v>
      </c>
      <c r="J15" s="202">
        <v>0</v>
      </c>
      <c r="K15" s="202">
        <v>0</v>
      </c>
      <c r="L15" s="202">
        <v>0</v>
      </c>
      <c r="M15" s="117"/>
      <c r="N15" s="202">
        <v>0</v>
      </c>
      <c r="O15" s="202">
        <v>0</v>
      </c>
      <c r="P15" s="202">
        <v>0</v>
      </c>
      <c r="Q15" s="202">
        <v>0</v>
      </c>
      <c r="R15" s="202">
        <v>0</v>
      </c>
      <c r="S15" s="202">
        <v>0</v>
      </c>
      <c r="T15" s="202">
        <v>0</v>
      </c>
      <c r="U15" s="202">
        <v>0</v>
      </c>
      <c r="V15" s="202">
        <v>0</v>
      </c>
      <c r="W15" s="119">
        <v>2</v>
      </c>
      <c r="X15" s="119">
        <v>20</v>
      </c>
      <c r="Y15" s="179" t="s">
        <v>81</v>
      </c>
      <c r="Z15" s="19">
        <v>19</v>
      </c>
    </row>
    <row r="16" spans="1:26" ht="23.1" customHeight="1" x14ac:dyDescent="0.15">
      <c r="A16" s="87">
        <v>20</v>
      </c>
      <c r="B16" s="87" t="s">
        <v>37</v>
      </c>
      <c r="C16" s="87"/>
      <c r="D16" s="87"/>
      <c r="E16" s="87"/>
      <c r="F16" s="88"/>
      <c r="G16" s="201">
        <v>0</v>
      </c>
      <c r="H16" s="202">
        <v>0</v>
      </c>
      <c r="I16" s="202">
        <v>0</v>
      </c>
      <c r="J16" s="202">
        <v>0</v>
      </c>
      <c r="K16" s="202">
        <v>0</v>
      </c>
      <c r="L16" s="202">
        <v>0</v>
      </c>
      <c r="M16" s="117"/>
      <c r="N16" s="202">
        <v>0</v>
      </c>
      <c r="O16" s="202">
        <v>0</v>
      </c>
      <c r="P16" s="202">
        <v>0</v>
      </c>
      <c r="Q16" s="202">
        <v>0</v>
      </c>
      <c r="R16" s="202">
        <v>0</v>
      </c>
      <c r="S16" s="202">
        <v>0</v>
      </c>
      <c r="T16" s="101">
        <v>1</v>
      </c>
      <c r="U16" s="101">
        <v>18</v>
      </c>
      <c r="V16" s="179" t="s">
        <v>81</v>
      </c>
      <c r="W16" s="121">
        <v>0</v>
      </c>
      <c r="X16" s="121">
        <v>0</v>
      </c>
      <c r="Y16" s="182">
        <v>0</v>
      </c>
      <c r="Z16" s="19">
        <v>20</v>
      </c>
    </row>
    <row r="17" spans="1:26" ht="23.1" customHeight="1" x14ac:dyDescent="0.15">
      <c r="A17" s="87">
        <v>21</v>
      </c>
      <c r="B17" s="87" t="s">
        <v>38</v>
      </c>
      <c r="C17" s="87"/>
      <c r="D17" s="87"/>
      <c r="E17" s="87"/>
      <c r="F17" s="88"/>
      <c r="G17" s="101">
        <v>11</v>
      </c>
      <c r="H17" s="101">
        <v>360</v>
      </c>
      <c r="I17" s="101">
        <v>3285664</v>
      </c>
      <c r="J17" s="101">
        <v>3</v>
      </c>
      <c r="K17" s="101">
        <v>68</v>
      </c>
      <c r="L17" s="179" t="s">
        <v>81</v>
      </c>
      <c r="M17" s="117"/>
      <c r="N17" s="101">
        <v>8</v>
      </c>
      <c r="O17" s="101">
        <v>286</v>
      </c>
      <c r="P17" s="101">
        <v>867558</v>
      </c>
      <c r="Q17" s="101">
        <v>3</v>
      </c>
      <c r="R17" s="101">
        <v>84</v>
      </c>
      <c r="S17" s="179" t="s">
        <v>81</v>
      </c>
      <c r="T17" s="202">
        <v>0</v>
      </c>
      <c r="U17" s="202">
        <v>0</v>
      </c>
      <c r="V17" s="202">
        <v>0</v>
      </c>
      <c r="W17" s="101">
        <v>2</v>
      </c>
      <c r="X17" s="101">
        <v>17</v>
      </c>
      <c r="Y17" s="179" t="s">
        <v>81</v>
      </c>
      <c r="Z17" s="19">
        <v>21</v>
      </c>
    </row>
    <row r="18" spans="1:26" ht="23.1" customHeight="1" x14ac:dyDescent="0.15">
      <c r="A18" s="87">
        <v>22</v>
      </c>
      <c r="B18" s="87" t="s">
        <v>39</v>
      </c>
      <c r="C18" s="87"/>
      <c r="D18" s="87"/>
      <c r="E18" s="87"/>
      <c r="F18" s="88"/>
      <c r="G18" s="183">
        <v>12</v>
      </c>
      <c r="H18" s="119">
        <v>1294</v>
      </c>
      <c r="I18" s="119">
        <v>8431744</v>
      </c>
      <c r="J18" s="119">
        <v>14</v>
      </c>
      <c r="K18" s="119">
        <v>571</v>
      </c>
      <c r="L18" s="119">
        <v>6412835</v>
      </c>
      <c r="M18" s="117"/>
      <c r="N18" s="119">
        <v>11</v>
      </c>
      <c r="O18" s="119">
        <v>1703</v>
      </c>
      <c r="P18" s="119">
        <v>9282751</v>
      </c>
      <c r="Q18" s="119">
        <v>3</v>
      </c>
      <c r="R18" s="119">
        <v>47</v>
      </c>
      <c r="S18" s="119">
        <v>102340</v>
      </c>
      <c r="T18" s="202">
        <v>0</v>
      </c>
      <c r="U18" s="202">
        <v>0</v>
      </c>
      <c r="V18" s="202">
        <v>0</v>
      </c>
      <c r="W18" s="119">
        <v>2</v>
      </c>
      <c r="X18" s="119">
        <v>136</v>
      </c>
      <c r="Y18" s="179" t="s">
        <v>81</v>
      </c>
      <c r="Z18" s="19">
        <v>22</v>
      </c>
    </row>
    <row r="19" spans="1:26" ht="23.1" customHeight="1" x14ac:dyDescent="0.15">
      <c r="A19" s="87">
        <v>23</v>
      </c>
      <c r="B19" s="87" t="s">
        <v>40</v>
      </c>
      <c r="C19" s="87"/>
      <c r="D19" s="87"/>
      <c r="E19" s="87"/>
      <c r="F19" s="88"/>
      <c r="G19" s="101">
        <v>7</v>
      </c>
      <c r="H19" s="101">
        <v>1191</v>
      </c>
      <c r="I19" s="101">
        <v>9392661</v>
      </c>
      <c r="J19" s="101">
        <v>8</v>
      </c>
      <c r="K19" s="101">
        <v>375</v>
      </c>
      <c r="L19" s="101">
        <v>841674</v>
      </c>
      <c r="M19" s="117"/>
      <c r="N19" s="101">
        <v>3</v>
      </c>
      <c r="O19" s="101">
        <v>179</v>
      </c>
      <c r="P19" s="101">
        <v>1183426</v>
      </c>
      <c r="Q19" s="101">
        <v>3</v>
      </c>
      <c r="R19" s="101">
        <v>110</v>
      </c>
      <c r="S19" s="101">
        <v>403588</v>
      </c>
      <c r="T19" s="202">
        <v>0</v>
      </c>
      <c r="U19" s="202">
        <v>0</v>
      </c>
      <c r="V19" s="202">
        <v>0</v>
      </c>
      <c r="W19" s="101">
        <v>4</v>
      </c>
      <c r="X19" s="101">
        <v>38</v>
      </c>
      <c r="Y19" s="101">
        <v>45555</v>
      </c>
      <c r="Z19" s="19">
        <v>23</v>
      </c>
    </row>
    <row r="20" spans="1:26" ht="23.1" customHeight="1" x14ac:dyDescent="0.15">
      <c r="A20" s="87">
        <v>24</v>
      </c>
      <c r="B20" s="87" t="s">
        <v>41</v>
      </c>
      <c r="C20" s="87"/>
      <c r="D20" s="87"/>
      <c r="E20" s="87"/>
      <c r="F20" s="88"/>
      <c r="G20" s="183">
        <v>27</v>
      </c>
      <c r="H20" s="119">
        <v>710</v>
      </c>
      <c r="I20" s="119">
        <v>1628440</v>
      </c>
      <c r="J20" s="119">
        <v>61</v>
      </c>
      <c r="K20" s="119">
        <v>1142</v>
      </c>
      <c r="L20" s="119">
        <v>2253535</v>
      </c>
      <c r="M20" s="117"/>
      <c r="N20" s="119">
        <v>34</v>
      </c>
      <c r="O20" s="119">
        <v>1047</v>
      </c>
      <c r="P20" s="119">
        <v>3037790</v>
      </c>
      <c r="Q20" s="119">
        <v>9</v>
      </c>
      <c r="R20" s="119">
        <v>163</v>
      </c>
      <c r="S20" s="179" t="s">
        <v>81</v>
      </c>
      <c r="T20" s="119">
        <v>2</v>
      </c>
      <c r="U20" s="119">
        <v>15</v>
      </c>
      <c r="V20" s="179" t="s">
        <v>81</v>
      </c>
      <c r="W20" s="119">
        <v>31</v>
      </c>
      <c r="X20" s="119">
        <v>674</v>
      </c>
      <c r="Y20" s="184">
        <v>1530800</v>
      </c>
      <c r="Z20" s="19">
        <v>24</v>
      </c>
    </row>
    <row r="21" spans="1:26" ht="23.1" customHeight="1" x14ac:dyDescent="0.15">
      <c r="A21" s="87">
        <v>25</v>
      </c>
      <c r="B21" s="87" t="s">
        <v>42</v>
      </c>
      <c r="C21" s="87"/>
      <c r="D21" s="87"/>
      <c r="E21" s="87"/>
      <c r="F21" s="88"/>
      <c r="G21" s="101">
        <v>8</v>
      </c>
      <c r="H21" s="101">
        <v>302</v>
      </c>
      <c r="I21" s="101">
        <v>544189</v>
      </c>
      <c r="J21" s="101">
        <v>26</v>
      </c>
      <c r="K21" s="101">
        <v>386</v>
      </c>
      <c r="L21" s="101">
        <v>818307</v>
      </c>
      <c r="M21" s="117"/>
      <c r="N21" s="101">
        <v>4</v>
      </c>
      <c r="O21" s="101">
        <v>366</v>
      </c>
      <c r="P21" s="179" t="s">
        <v>81</v>
      </c>
      <c r="Q21" s="202">
        <v>0</v>
      </c>
      <c r="R21" s="202">
        <v>0</v>
      </c>
      <c r="S21" s="202">
        <v>0</v>
      </c>
      <c r="T21" s="101">
        <v>1</v>
      </c>
      <c r="U21" s="101">
        <v>8</v>
      </c>
      <c r="V21" s="179" t="s">
        <v>81</v>
      </c>
      <c r="W21" s="101">
        <v>10</v>
      </c>
      <c r="X21" s="101">
        <v>771</v>
      </c>
      <c r="Y21" s="101">
        <v>2745254</v>
      </c>
      <c r="Z21" s="19">
        <v>25</v>
      </c>
    </row>
    <row r="22" spans="1:26" ht="23.1" customHeight="1" x14ac:dyDescent="0.15">
      <c r="A22" s="87">
        <v>26</v>
      </c>
      <c r="B22" s="87" t="s">
        <v>43</v>
      </c>
      <c r="C22" s="87"/>
      <c r="D22" s="87"/>
      <c r="E22" s="87"/>
      <c r="F22" s="88"/>
      <c r="G22" s="183">
        <v>17</v>
      </c>
      <c r="H22" s="119">
        <v>602</v>
      </c>
      <c r="I22" s="119">
        <v>2291504</v>
      </c>
      <c r="J22" s="119">
        <v>47</v>
      </c>
      <c r="K22" s="119">
        <v>1659</v>
      </c>
      <c r="L22" s="119">
        <v>5564908</v>
      </c>
      <c r="M22" s="117"/>
      <c r="N22" s="119">
        <v>8</v>
      </c>
      <c r="O22" s="119">
        <v>145</v>
      </c>
      <c r="P22" s="119">
        <v>330905</v>
      </c>
      <c r="Q22" s="119">
        <v>7</v>
      </c>
      <c r="R22" s="119">
        <v>200</v>
      </c>
      <c r="S22" s="119">
        <v>542696</v>
      </c>
      <c r="T22" s="119">
        <v>8</v>
      </c>
      <c r="U22" s="119">
        <v>182</v>
      </c>
      <c r="V22" s="119">
        <v>454252</v>
      </c>
      <c r="W22" s="119">
        <v>18</v>
      </c>
      <c r="X22" s="119">
        <v>258</v>
      </c>
      <c r="Y22" s="184">
        <v>601611</v>
      </c>
      <c r="Z22" s="19">
        <v>26</v>
      </c>
    </row>
    <row r="23" spans="1:26" ht="23.1" customHeight="1" x14ac:dyDescent="0.15">
      <c r="A23" s="87">
        <v>27</v>
      </c>
      <c r="B23" s="87" t="s">
        <v>44</v>
      </c>
      <c r="C23" s="87"/>
      <c r="D23" s="87"/>
      <c r="E23" s="87"/>
      <c r="F23" s="88"/>
      <c r="G23" s="101">
        <v>4</v>
      </c>
      <c r="H23" s="101">
        <v>355</v>
      </c>
      <c r="I23" s="101">
        <v>999301</v>
      </c>
      <c r="J23" s="101">
        <v>5</v>
      </c>
      <c r="K23" s="101">
        <v>228</v>
      </c>
      <c r="L23" s="101">
        <v>596485</v>
      </c>
      <c r="M23" s="117"/>
      <c r="N23" s="101">
        <v>2</v>
      </c>
      <c r="O23" s="101">
        <v>72</v>
      </c>
      <c r="P23" s="179" t="s">
        <v>81</v>
      </c>
      <c r="Q23" s="101">
        <v>2</v>
      </c>
      <c r="R23" s="101">
        <v>80</v>
      </c>
      <c r="S23" s="179" t="s">
        <v>81</v>
      </c>
      <c r="T23" s="202">
        <v>0</v>
      </c>
      <c r="U23" s="202">
        <v>0</v>
      </c>
      <c r="V23" s="202">
        <v>0</v>
      </c>
      <c r="W23" s="101">
        <v>3</v>
      </c>
      <c r="X23" s="101">
        <v>28</v>
      </c>
      <c r="Y23" s="101">
        <v>28529</v>
      </c>
      <c r="Z23" s="19">
        <v>27</v>
      </c>
    </row>
    <row r="24" spans="1:26" ht="23.1" customHeight="1" x14ac:dyDescent="0.15">
      <c r="A24" s="87">
        <v>28</v>
      </c>
      <c r="B24" s="87" t="s">
        <v>45</v>
      </c>
      <c r="C24" s="87"/>
      <c r="D24" s="87"/>
      <c r="E24" s="87"/>
      <c r="F24" s="88"/>
      <c r="G24" s="183">
        <v>2</v>
      </c>
      <c r="H24" s="119">
        <v>121</v>
      </c>
      <c r="I24" s="179" t="s">
        <v>81</v>
      </c>
      <c r="J24" s="119">
        <v>4</v>
      </c>
      <c r="K24" s="119">
        <v>462</v>
      </c>
      <c r="L24" s="119">
        <v>1017565</v>
      </c>
      <c r="M24" s="117"/>
      <c r="N24" s="119">
        <v>1</v>
      </c>
      <c r="O24" s="119">
        <v>216</v>
      </c>
      <c r="P24" s="179" t="s">
        <v>81</v>
      </c>
      <c r="Q24" s="119">
        <v>2</v>
      </c>
      <c r="R24" s="119">
        <v>18</v>
      </c>
      <c r="S24" s="179" t="s">
        <v>81</v>
      </c>
      <c r="T24" s="119">
        <v>2</v>
      </c>
      <c r="U24" s="119">
        <v>105</v>
      </c>
      <c r="V24" s="179" t="s">
        <v>81</v>
      </c>
      <c r="W24" s="119">
        <v>2</v>
      </c>
      <c r="X24" s="119">
        <v>197</v>
      </c>
      <c r="Y24" s="179" t="s">
        <v>81</v>
      </c>
      <c r="Z24" s="19">
        <v>28</v>
      </c>
    </row>
    <row r="25" spans="1:26" ht="23.1" customHeight="1" x14ac:dyDescent="0.15">
      <c r="A25" s="87">
        <v>29</v>
      </c>
      <c r="B25" s="87" t="s">
        <v>46</v>
      </c>
      <c r="C25" s="87"/>
      <c r="D25" s="87"/>
      <c r="E25" s="87"/>
      <c r="F25" s="88"/>
      <c r="G25" s="101">
        <v>4</v>
      </c>
      <c r="H25" s="101">
        <v>87</v>
      </c>
      <c r="I25" s="101">
        <v>308826</v>
      </c>
      <c r="J25" s="101">
        <v>15</v>
      </c>
      <c r="K25" s="101">
        <v>468</v>
      </c>
      <c r="L25" s="101">
        <v>1133038</v>
      </c>
      <c r="M25" s="117"/>
      <c r="N25" s="101">
        <v>3</v>
      </c>
      <c r="O25" s="101">
        <v>69</v>
      </c>
      <c r="P25" s="101">
        <v>144470</v>
      </c>
      <c r="Q25" s="101">
        <v>6</v>
      </c>
      <c r="R25" s="101">
        <v>123</v>
      </c>
      <c r="S25" s="101">
        <v>294715</v>
      </c>
      <c r="T25" s="101">
        <v>3</v>
      </c>
      <c r="U25" s="101">
        <v>37</v>
      </c>
      <c r="V25" s="101">
        <v>26023</v>
      </c>
      <c r="W25" s="101">
        <v>12</v>
      </c>
      <c r="X25" s="101">
        <v>2494</v>
      </c>
      <c r="Y25" s="101">
        <v>12030250</v>
      </c>
      <c r="Z25" s="19">
        <v>29</v>
      </c>
    </row>
    <row r="26" spans="1:26" ht="23.1" customHeight="1" x14ac:dyDescent="0.15">
      <c r="A26" s="87">
        <v>30</v>
      </c>
      <c r="B26" s="87" t="s">
        <v>47</v>
      </c>
      <c r="C26" s="87"/>
      <c r="D26" s="87"/>
      <c r="E26" s="87"/>
      <c r="F26" s="88"/>
      <c r="G26" s="183">
        <v>1</v>
      </c>
      <c r="H26" s="119">
        <v>6</v>
      </c>
      <c r="I26" s="179" t="s">
        <v>81</v>
      </c>
      <c r="J26" s="202">
        <v>0</v>
      </c>
      <c r="K26" s="202">
        <v>0</v>
      </c>
      <c r="L26" s="202">
        <v>0</v>
      </c>
      <c r="M26" s="117"/>
      <c r="N26" s="202">
        <v>0</v>
      </c>
      <c r="O26" s="202">
        <v>0</v>
      </c>
      <c r="P26" s="202">
        <v>0</v>
      </c>
      <c r="Q26" s="119">
        <v>1</v>
      </c>
      <c r="R26" s="119">
        <v>61</v>
      </c>
      <c r="S26" s="179" t="s">
        <v>81</v>
      </c>
      <c r="T26" s="119">
        <v>1</v>
      </c>
      <c r="U26" s="119">
        <v>4</v>
      </c>
      <c r="V26" s="180">
        <v>292313</v>
      </c>
      <c r="W26" s="119">
        <v>3</v>
      </c>
      <c r="X26" s="119">
        <v>2300</v>
      </c>
      <c r="Y26" s="184">
        <v>11123237</v>
      </c>
      <c r="Z26" s="19">
        <v>30</v>
      </c>
    </row>
    <row r="27" spans="1:26" ht="23.1" customHeight="1" x14ac:dyDescent="0.15">
      <c r="A27" s="87">
        <v>31</v>
      </c>
      <c r="B27" s="87" t="s">
        <v>48</v>
      </c>
      <c r="C27" s="87"/>
      <c r="D27" s="87"/>
      <c r="E27" s="87"/>
      <c r="F27" s="88"/>
      <c r="G27" s="101">
        <v>6</v>
      </c>
      <c r="H27" s="101">
        <v>1262</v>
      </c>
      <c r="I27" s="119">
        <v>4260483</v>
      </c>
      <c r="J27" s="101">
        <v>14</v>
      </c>
      <c r="K27" s="101">
        <v>1001</v>
      </c>
      <c r="L27" s="119">
        <v>5241305</v>
      </c>
      <c r="M27" s="117"/>
      <c r="N27" s="101">
        <v>1</v>
      </c>
      <c r="O27" s="101">
        <v>41</v>
      </c>
      <c r="P27" s="179" t="s">
        <v>81</v>
      </c>
      <c r="Q27" s="101">
        <v>2</v>
      </c>
      <c r="R27" s="101">
        <v>265</v>
      </c>
      <c r="S27" s="179" t="s">
        <v>81</v>
      </c>
      <c r="T27" s="202">
        <v>0</v>
      </c>
      <c r="U27" s="202">
        <v>0</v>
      </c>
      <c r="V27" s="202">
        <v>0</v>
      </c>
      <c r="W27" s="101">
        <v>6</v>
      </c>
      <c r="X27" s="101">
        <v>143</v>
      </c>
      <c r="Y27" s="184">
        <v>210852</v>
      </c>
      <c r="Z27" s="19">
        <v>31</v>
      </c>
    </row>
    <row r="28" spans="1:26" ht="23.1" customHeight="1" thickBot="1" x14ac:dyDescent="0.2">
      <c r="A28" s="89">
        <v>32</v>
      </c>
      <c r="B28" s="89" t="s">
        <v>49</v>
      </c>
      <c r="C28" s="89"/>
      <c r="D28" s="89"/>
      <c r="E28" s="89"/>
      <c r="F28" s="90"/>
      <c r="G28" s="185">
        <v>4</v>
      </c>
      <c r="H28" s="120">
        <v>47</v>
      </c>
      <c r="I28" s="157">
        <v>595824</v>
      </c>
      <c r="J28" s="120">
        <v>4</v>
      </c>
      <c r="K28" s="120">
        <v>30</v>
      </c>
      <c r="L28" s="157">
        <v>126158</v>
      </c>
      <c r="M28" s="117"/>
      <c r="N28" s="120">
        <v>1</v>
      </c>
      <c r="O28" s="120">
        <v>89</v>
      </c>
      <c r="P28" s="157">
        <v>2039169</v>
      </c>
      <c r="Q28" s="120">
        <v>2</v>
      </c>
      <c r="R28" s="120">
        <v>18</v>
      </c>
      <c r="S28" s="157">
        <v>3230650</v>
      </c>
      <c r="T28" s="203">
        <v>0</v>
      </c>
      <c r="U28" s="203">
        <v>0</v>
      </c>
      <c r="V28" s="203">
        <v>0</v>
      </c>
      <c r="W28" s="120">
        <v>2</v>
      </c>
      <c r="X28" s="120">
        <v>15</v>
      </c>
      <c r="Y28" s="157">
        <v>1909675</v>
      </c>
      <c r="Z28" s="29">
        <v>32</v>
      </c>
    </row>
    <row r="29" spans="1:26" ht="23.1" customHeight="1" thickTop="1" x14ac:dyDescent="0.15">
      <c r="B29" s="53"/>
      <c r="C29" s="91">
        <v>4</v>
      </c>
      <c r="D29" s="85" t="s">
        <v>50</v>
      </c>
      <c r="E29" s="85">
        <v>9</v>
      </c>
      <c r="F29" s="86" t="s">
        <v>51</v>
      </c>
      <c r="G29" s="101">
        <v>34</v>
      </c>
      <c r="H29" s="101">
        <v>214</v>
      </c>
      <c r="I29" s="101">
        <v>740744</v>
      </c>
      <c r="J29" s="101">
        <v>102</v>
      </c>
      <c r="K29" s="101">
        <v>664</v>
      </c>
      <c r="L29" s="101">
        <v>1108310</v>
      </c>
      <c r="M29" s="117"/>
      <c r="N29" s="101">
        <v>29</v>
      </c>
      <c r="O29" s="101">
        <v>192</v>
      </c>
      <c r="P29" s="101">
        <v>276128</v>
      </c>
      <c r="Q29" s="101">
        <v>16</v>
      </c>
      <c r="R29" s="101">
        <v>99</v>
      </c>
      <c r="S29" s="101">
        <v>119804</v>
      </c>
      <c r="T29" s="101">
        <v>6</v>
      </c>
      <c r="U29" s="101">
        <v>35</v>
      </c>
      <c r="V29" s="101">
        <v>41976</v>
      </c>
      <c r="W29" s="101">
        <v>48</v>
      </c>
      <c r="X29" s="101">
        <v>300</v>
      </c>
      <c r="Y29" s="101">
        <v>500508</v>
      </c>
      <c r="Z29" s="19" t="s">
        <v>61</v>
      </c>
    </row>
    <row r="30" spans="1:26" ht="23.1" customHeight="1" x14ac:dyDescent="0.15">
      <c r="B30" s="142" t="s">
        <v>52</v>
      </c>
      <c r="C30" s="92">
        <v>10</v>
      </c>
      <c r="D30" s="87" t="s">
        <v>50</v>
      </c>
      <c r="E30" s="87">
        <v>19</v>
      </c>
      <c r="F30" s="88" t="s">
        <v>51</v>
      </c>
      <c r="G30" s="183">
        <v>37</v>
      </c>
      <c r="H30" s="119">
        <v>512</v>
      </c>
      <c r="I30" s="119">
        <v>1357503</v>
      </c>
      <c r="J30" s="119">
        <v>67</v>
      </c>
      <c r="K30" s="119">
        <v>929</v>
      </c>
      <c r="L30" s="119">
        <v>1823046</v>
      </c>
      <c r="M30" s="122"/>
      <c r="N30" s="119">
        <v>20</v>
      </c>
      <c r="O30" s="119">
        <v>276</v>
      </c>
      <c r="P30" s="119">
        <v>1046382</v>
      </c>
      <c r="Q30" s="119">
        <v>15</v>
      </c>
      <c r="R30" s="119">
        <v>195</v>
      </c>
      <c r="S30" s="119">
        <v>296235</v>
      </c>
      <c r="T30" s="119">
        <v>8</v>
      </c>
      <c r="U30" s="119">
        <v>106</v>
      </c>
      <c r="V30" s="119">
        <v>129385</v>
      </c>
      <c r="W30" s="119">
        <v>43</v>
      </c>
      <c r="X30" s="119">
        <v>550</v>
      </c>
      <c r="Y30" s="184">
        <v>878086</v>
      </c>
      <c r="Z30" s="19" t="s">
        <v>62</v>
      </c>
    </row>
    <row r="31" spans="1:26" ht="23.1" customHeight="1" x14ac:dyDescent="0.15">
      <c r="B31" s="142" t="s">
        <v>53</v>
      </c>
      <c r="C31" s="92">
        <v>20</v>
      </c>
      <c r="D31" s="87" t="s">
        <v>50</v>
      </c>
      <c r="E31" s="87">
        <v>29</v>
      </c>
      <c r="F31" s="88" t="s">
        <v>51</v>
      </c>
      <c r="G31" s="101">
        <v>18</v>
      </c>
      <c r="H31" s="101">
        <v>444</v>
      </c>
      <c r="I31" s="101">
        <v>1235637</v>
      </c>
      <c r="J31" s="101">
        <v>27</v>
      </c>
      <c r="K31" s="101">
        <v>687</v>
      </c>
      <c r="L31" s="101">
        <v>1434991</v>
      </c>
      <c r="M31" s="122"/>
      <c r="N31" s="101">
        <v>13</v>
      </c>
      <c r="O31" s="101">
        <v>314</v>
      </c>
      <c r="P31" s="101">
        <v>625260</v>
      </c>
      <c r="Q31" s="101">
        <v>11</v>
      </c>
      <c r="R31" s="101">
        <v>284</v>
      </c>
      <c r="S31" s="101">
        <v>430204</v>
      </c>
      <c r="T31" s="101">
        <v>3</v>
      </c>
      <c r="U31" s="101">
        <v>81</v>
      </c>
      <c r="V31" s="101">
        <v>87889</v>
      </c>
      <c r="W31" s="101">
        <v>13</v>
      </c>
      <c r="X31" s="101">
        <v>305</v>
      </c>
      <c r="Y31" s="101">
        <v>523969</v>
      </c>
      <c r="Z31" s="19" t="s">
        <v>63</v>
      </c>
    </row>
    <row r="32" spans="1:26" ht="23.1" customHeight="1" x14ac:dyDescent="0.15">
      <c r="B32" s="142" t="s">
        <v>54</v>
      </c>
      <c r="C32" s="92">
        <v>30</v>
      </c>
      <c r="D32" s="87" t="s">
        <v>50</v>
      </c>
      <c r="E32" s="87">
        <v>49</v>
      </c>
      <c r="F32" s="88" t="s">
        <v>51</v>
      </c>
      <c r="G32" s="183">
        <v>20</v>
      </c>
      <c r="H32" s="119">
        <v>781</v>
      </c>
      <c r="I32" s="119">
        <v>2069379</v>
      </c>
      <c r="J32" s="119">
        <v>22</v>
      </c>
      <c r="K32" s="119">
        <v>872</v>
      </c>
      <c r="L32" s="119">
        <v>3131963</v>
      </c>
      <c r="M32" s="122"/>
      <c r="N32" s="119">
        <v>12</v>
      </c>
      <c r="O32" s="119">
        <v>494</v>
      </c>
      <c r="P32" s="119">
        <v>1680397</v>
      </c>
      <c r="Q32" s="119">
        <v>7</v>
      </c>
      <c r="R32" s="119">
        <v>279</v>
      </c>
      <c r="S32" s="119">
        <v>570237</v>
      </c>
      <c r="T32" s="119">
        <v>1</v>
      </c>
      <c r="U32" s="119">
        <v>30</v>
      </c>
      <c r="V32" s="179" t="s">
        <v>81</v>
      </c>
      <c r="W32" s="119">
        <v>4</v>
      </c>
      <c r="X32" s="119">
        <v>153</v>
      </c>
      <c r="Y32" s="179" t="s">
        <v>81</v>
      </c>
      <c r="Z32" s="19" t="s">
        <v>64</v>
      </c>
    </row>
    <row r="33" spans="1:26" ht="23.1" customHeight="1" x14ac:dyDescent="0.15">
      <c r="B33" s="142" t="s">
        <v>55</v>
      </c>
      <c r="C33" s="92">
        <v>50</v>
      </c>
      <c r="D33" s="87" t="s">
        <v>50</v>
      </c>
      <c r="E33" s="87">
        <v>99</v>
      </c>
      <c r="F33" s="88" t="s">
        <v>51</v>
      </c>
      <c r="G33" s="101">
        <v>15</v>
      </c>
      <c r="H33" s="101">
        <v>1027</v>
      </c>
      <c r="I33" s="101">
        <v>7636362</v>
      </c>
      <c r="J33" s="101">
        <v>23</v>
      </c>
      <c r="K33" s="101">
        <v>1658</v>
      </c>
      <c r="L33" s="101">
        <v>5089237</v>
      </c>
      <c r="M33" s="122"/>
      <c r="N33" s="101">
        <v>11</v>
      </c>
      <c r="O33" s="101">
        <v>724</v>
      </c>
      <c r="P33" s="101">
        <v>1461953</v>
      </c>
      <c r="Q33" s="101">
        <v>7</v>
      </c>
      <c r="R33" s="101">
        <v>471</v>
      </c>
      <c r="S33" s="101">
        <v>1107196</v>
      </c>
      <c r="T33" s="101">
        <v>2</v>
      </c>
      <c r="U33" s="101">
        <v>161</v>
      </c>
      <c r="V33" s="180">
        <v>513338</v>
      </c>
      <c r="W33" s="101">
        <v>4</v>
      </c>
      <c r="X33" s="101">
        <v>253</v>
      </c>
      <c r="Y33" s="179" t="s">
        <v>81</v>
      </c>
      <c r="Z33" s="19" t="s">
        <v>65</v>
      </c>
    </row>
    <row r="34" spans="1:26" ht="23.1" customHeight="1" x14ac:dyDescent="0.15">
      <c r="B34" s="142" t="s">
        <v>56</v>
      </c>
      <c r="C34" s="92">
        <v>100</v>
      </c>
      <c r="D34" s="87" t="s">
        <v>50</v>
      </c>
      <c r="E34" s="87">
        <v>299</v>
      </c>
      <c r="F34" s="88" t="s">
        <v>51</v>
      </c>
      <c r="G34" s="183">
        <v>10</v>
      </c>
      <c r="H34" s="119">
        <v>1582</v>
      </c>
      <c r="I34" s="179" t="s">
        <v>81</v>
      </c>
      <c r="J34" s="119">
        <v>17</v>
      </c>
      <c r="K34" s="119">
        <v>3072</v>
      </c>
      <c r="L34" s="119">
        <v>22153642</v>
      </c>
      <c r="M34" s="122"/>
      <c r="N34" s="119">
        <v>10</v>
      </c>
      <c r="O34" s="119">
        <v>1987</v>
      </c>
      <c r="P34" s="119">
        <v>8768666</v>
      </c>
      <c r="Q34" s="119">
        <v>5</v>
      </c>
      <c r="R34" s="119">
        <v>853</v>
      </c>
      <c r="S34" s="119">
        <v>4145827</v>
      </c>
      <c r="T34" s="202">
        <v>0</v>
      </c>
      <c r="U34" s="202">
        <v>0</v>
      </c>
      <c r="V34" s="202">
        <v>0</v>
      </c>
      <c r="W34" s="119">
        <v>5</v>
      </c>
      <c r="X34" s="119">
        <v>1051</v>
      </c>
      <c r="Y34" s="179" t="s">
        <v>81</v>
      </c>
      <c r="Z34" s="19" t="s">
        <v>66</v>
      </c>
    </row>
    <row r="35" spans="1:26" ht="23.1" customHeight="1" x14ac:dyDescent="0.15">
      <c r="A35" s="4"/>
      <c r="B35" s="142"/>
      <c r="C35" s="92">
        <v>300</v>
      </c>
      <c r="D35" s="87" t="s">
        <v>50</v>
      </c>
      <c r="E35" s="87">
        <v>499</v>
      </c>
      <c r="F35" s="88" t="s">
        <v>51</v>
      </c>
      <c r="G35" s="201">
        <v>0</v>
      </c>
      <c r="H35" s="202">
        <v>0</v>
      </c>
      <c r="I35" s="202">
        <v>0</v>
      </c>
      <c r="J35" s="119">
        <v>3</v>
      </c>
      <c r="K35" s="119">
        <v>1192</v>
      </c>
      <c r="L35" s="179" t="s">
        <v>81</v>
      </c>
      <c r="M35" s="122"/>
      <c r="N35" s="119">
        <v>3</v>
      </c>
      <c r="O35" s="119">
        <v>1203</v>
      </c>
      <c r="P35" s="119">
        <v>9925433</v>
      </c>
      <c r="Q35" s="202">
        <v>0</v>
      </c>
      <c r="R35" s="202">
        <v>0</v>
      </c>
      <c r="S35" s="202">
        <v>0</v>
      </c>
      <c r="T35" s="202">
        <v>0</v>
      </c>
      <c r="U35" s="202">
        <v>0</v>
      </c>
      <c r="V35" s="202">
        <v>0</v>
      </c>
      <c r="W35" s="119">
        <v>1</v>
      </c>
      <c r="X35" s="119">
        <v>358</v>
      </c>
      <c r="Y35" s="180">
        <v>6033951</v>
      </c>
      <c r="Z35" s="19" t="s">
        <v>67</v>
      </c>
    </row>
    <row r="36" spans="1:26" ht="34.5" customHeight="1" x14ac:dyDescent="0.15">
      <c r="A36" s="5"/>
      <c r="B36" s="144"/>
      <c r="C36" s="93">
        <v>500</v>
      </c>
      <c r="D36" s="94" t="s">
        <v>57</v>
      </c>
      <c r="E36" s="94"/>
      <c r="F36" s="95"/>
      <c r="G36" s="186">
        <v>3</v>
      </c>
      <c r="H36" s="123">
        <v>2646</v>
      </c>
      <c r="I36" s="181">
        <v>22660719</v>
      </c>
      <c r="J36" s="123">
        <v>1</v>
      </c>
      <c r="K36" s="123">
        <v>723</v>
      </c>
      <c r="L36" s="181">
        <v>9822868</v>
      </c>
      <c r="M36" s="117"/>
      <c r="N36" s="204">
        <v>0</v>
      </c>
      <c r="O36" s="204">
        <v>0</v>
      </c>
      <c r="P36" s="204">
        <v>0</v>
      </c>
      <c r="Q36" s="204">
        <v>0</v>
      </c>
      <c r="R36" s="204">
        <v>0</v>
      </c>
      <c r="S36" s="204">
        <v>0</v>
      </c>
      <c r="T36" s="204">
        <v>0</v>
      </c>
      <c r="U36" s="204">
        <v>0</v>
      </c>
      <c r="V36" s="204">
        <v>0</v>
      </c>
      <c r="W36" s="123">
        <v>5</v>
      </c>
      <c r="X36" s="123">
        <v>5344</v>
      </c>
      <c r="Y36" s="187">
        <v>25549101</v>
      </c>
      <c r="Z36" s="25" t="s">
        <v>68</v>
      </c>
    </row>
    <row r="37" spans="1:26" x14ac:dyDescent="0.15">
      <c r="Q37" s="4"/>
      <c r="R37" s="4"/>
      <c r="S37" s="4"/>
      <c r="T37" s="4"/>
      <c r="U37" s="4"/>
      <c r="V37" s="4"/>
      <c r="Z37" s="69"/>
    </row>
    <row r="38" spans="1:26" x14ac:dyDescent="0.15">
      <c r="Q38" s="4"/>
      <c r="R38" s="4"/>
      <c r="S38" s="4"/>
      <c r="T38" s="4"/>
      <c r="U38" s="4"/>
      <c r="V38" s="4"/>
    </row>
  </sheetData>
  <mergeCells count="1">
    <mergeCell ref="A2:F3"/>
  </mergeCells>
  <phoneticPr fontId="4"/>
  <pageMargins left="0.23622047244094491" right="0.23622047244094491" top="0.74803149606299213" bottom="0.74803149606299213" header="0.31496062992125984" footer="0.19685039370078741"/>
  <pageSetup paperSize="9" scale="90" firstPageNumber="37" fitToWidth="0" orientation="portrait" useFirstPageNumber="1" r:id="rId1"/>
  <headerFooter alignWithMargins="0">
    <oddFooter>&amp;C&amp;P</oddFooter>
  </headerFooter>
  <colBreaks count="1" manualBreakCount="1">
    <brk id="1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53"/>
  <sheetViews>
    <sheetView zoomScale="80" zoomScaleNormal="80" zoomScaleSheetLayoutView="75" workbookViewId="0"/>
  </sheetViews>
  <sheetFormatPr defaultRowHeight="13.5" x14ac:dyDescent="0.15"/>
  <cols>
    <col min="1" max="1" width="1.625" style="77" customWidth="1"/>
    <col min="2" max="2" width="14.125" style="77" customWidth="1"/>
    <col min="3" max="3" width="6.625" style="77" customWidth="1"/>
    <col min="4" max="4" width="8.125" style="77" customWidth="1"/>
    <col min="5" max="5" width="13.125" style="77" customWidth="1"/>
    <col min="6" max="6" width="1.625" style="77" customWidth="1"/>
    <col min="7" max="7" width="14.125" style="77" customWidth="1"/>
    <col min="8" max="8" width="6.625" style="77" customWidth="1"/>
    <col min="9" max="9" width="8.125" style="77" customWidth="1"/>
    <col min="10" max="10" width="13.125" style="77" customWidth="1"/>
    <col min="11" max="11" width="1.5" style="77" customWidth="1"/>
    <col min="12" max="12" width="14.625" style="77" customWidth="1"/>
    <col min="13" max="13" width="6.625" style="77" customWidth="1"/>
    <col min="14" max="14" width="8.125" style="77" customWidth="1"/>
    <col min="15" max="15" width="12.625" style="77" customWidth="1"/>
    <col min="16" max="16" width="1.625" style="77" customWidth="1"/>
    <col min="17" max="17" width="14.875" style="77" customWidth="1"/>
    <col min="18" max="18" width="6.625" style="77" customWidth="1"/>
    <col min="19" max="19" width="8.125" style="77" customWidth="1"/>
    <col min="20" max="20" width="13.125" style="77" customWidth="1"/>
  </cols>
  <sheetData>
    <row r="1" spans="1:20" ht="24.95" customHeight="1" x14ac:dyDescent="0.15">
      <c r="A1" s="77" t="s">
        <v>212</v>
      </c>
      <c r="T1" s="199" t="s">
        <v>87</v>
      </c>
    </row>
    <row r="2" spans="1:20" ht="27" customHeight="1" x14ac:dyDescent="0.15">
      <c r="A2" s="78"/>
      <c r="B2" s="82" t="s">
        <v>143</v>
      </c>
      <c r="C2" s="79" t="s">
        <v>159</v>
      </c>
      <c r="D2" s="79" t="s">
        <v>160</v>
      </c>
      <c r="E2" s="80" t="s">
        <v>144</v>
      </c>
      <c r="F2" s="78"/>
      <c r="G2" s="82" t="s">
        <v>143</v>
      </c>
      <c r="H2" s="79" t="s">
        <v>159</v>
      </c>
      <c r="I2" s="79" t="s">
        <v>160</v>
      </c>
      <c r="J2" s="81" t="s">
        <v>144</v>
      </c>
      <c r="K2" s="78"/>
      <c r="L2" s="82" t="s">
        <v>143</v>
      </c>
      <c r="M2" s="79" t="s">
        <v>159</v>
      </c>
      <c r="N2" s="79" t="s">
        <v>162</v>
      </c>
      <c r="O2" s="80" t="s">
        <v>144</v>
      </c>
      <c r="P2" s="78"/>
      <c r="Q2" s="82" t="s">
        <v>143</v>
      </c>
      <c r="R2" s="79" t="s">
        <v>159</v>
      </c>
      <c r="S2" s="79" t="s">
        <v>160</v>
      </c>
      <c r="T2" s="81" t="s">
        <v>144</v>
      </c>
    </row>
    <row r="3" spans="1:20" ht="20.100000000000001" customHeight="1" x14ac:dyDescent="0.15">
      <c r="A3" s="106" t="s">
        <v>145</v>
      </c>
      <c r="B3" s="101"/>
      <c r="C3" s="101">
        <f>C6+C33+H24+M4+M18+R4</f>
        <v>701</v>
      </c>
      <c r="D3" s="101">
        <f t="shared" ref="D3:E3" si="0">D6+D33+I24+N4+N18+S4</f>
        <v>33101</v>
      </c>
      <c r="E3" s="101">
        <f t="shared" si="0"/>
        <v>144976326</v>
      </c>
      <c r="F3" s="126"/>
      <c r="G3" s="127"/>
      <c r="H3" s="127"/>
      <c r="I3" s="127"/>
      <c r="J3" s="127"/>
      <c r="K3" s="127"/>
      <c r="L3" s="127"/>
      <c r="M3" s="127"/>
      <c r="N3" s="127"/>
      <c r="O3" s="128"/>
      <c r="P3" s="101"/>
      <c r="Q3" s="101"/>
      <c r="R3" s="101"/>
      <c r="S3" s="101"/>
      <c r="T3" s="117"/>
    </row>
    <row r="4" spans="1:20" ht="20.100000000000001" customHeight="1" x14ac:dyDescent="0.15">
      <c r="A4" s="106"/>
      <c r="B4" s="101"/>
      <c r="C4" s="101"/>
      <c r="D4" s="101"/>
      <c r="E4" s="117"/>
      <c r="F4" s="129"/>
      <c r="G4" s="130" t="s">
        <v>261</v>
      </c>
      <c r="H4" s="107">
        <v>3</v>
      </c>
      <c r="I4" s="107">
        <v>49</v>
      </c>
      <c r="J4" s="107">
        <v>43408</v>
      </c>
      <c r="K4" s="117" t="s">
        <v>194</v>
      </c>
      <c r="L4" s="117"/>
      <c r="M4" s="117">
        <v>61</v>
      </c>
      <c r="N4" s="117">
        <v>2181</v>
      </c>
      <c r="O4" s="131">
        <f>SUM(O5:O15)</f>
        <v>6669503</v>
      </c>
      <c r="P4" s="101" t="s">
        <v>196</v>
      </c>
      <c r="Q4" s="101"/>
      <c r="R4" s="101">
        <v>123</v>
      </c>
      <c r="S4" s="101">
        <v>8314</v>
      </c>
      <c r="T4" s="117">
        <f>SUM(T5:T19)</f>
        <v>33485615</v>
      </c>
    </row>
    <row r="5" spans="1:20" ht="20.100000000000001" customHeight="1" x14ac:dyDescent="0.15">
      <c r="A5" s="106"/>
      <c r="B5" s="101"/>
      <c r="C5" s="101"/>
      <c r="D5" s="101"/>
      <c r="E5" s="117"/>
      <c r="F5" s="129"/>
      <c r="G5" s="130" t="s">
        <v>262</v>
      </c>
      <c r="H5" s="107">
        <v>17</v>
      </c>
      <c r="I5" s="107">
        <v>520</v>
      </c>
      <c r="J5" s="107">
        <v>1240788</v>
      </c>
      <c r="K5" s="117"/>
      <c r="L5" s="130" t="s">
        <v>292</v>
      </c>
      <c r="M5" s="107">
        <v>1</v>
      </c>
      <c r="N5" s="107">
        <v>45</v>
      </c>
      <c r="O5" s="188" t="s">
        <v>81</v>
      </c>
      <c r="P5" s="101"/>
      <c r="Q5" s="133" t="s">
        <v>300</v>
      </c>
      <c r="R5" s="106">
        <v>3</v>
      </c>
      <c r="S5" s="106">
        <v>60</v>
      </c>
      <c r="T5" s="107">
        <v>134042</v>
      </c>
    </row>
    <row r="6" spans="1:20" ht="20.100000000000001" customHeight="1" x14ac:dyDescent="0.15">
      <c r="A6" s="106" t="s">
        <v>191</v>
      </c>
      <c r="B6" s="101"/>
      <c r="C6" s="106">
        <v>137</v>
      </c>
      <c r="D6" s="101">
        <v>7206</v>
      </c>
      <c r="E6" s="117">
        <f>SUM(E7:E31)</f>
        <v>35700344</v>
      </c>
      <c r="F6" s="129"/>
      <c r="G6" s="130" t="s">
        <v>263</v>
      </c>
      <c r="H6" s="107">
        <v>5</v>
      </c>
      <c r="I6" s="107">
        <v>508</v>
      </c>
      <c r="J6" s="107">
        <v>9208190</v>
      </c>
      <c r="K6" s="117"/>
      <c r="L6" s="130" t="s">
        <v>293</v>
      </c>
      <c r="M6" s="107">
        <v>2</v>
      </c>
      <c r="N6" s="107">
        <v>88</v>
      </c>
      <c r="O6" s="188" t="s">
        <v>81</v>
      </c>
      <c r="P6" s="101"/>
      <c r="Q6" s="133" t="s">
        <v>301</v>
      </c>
      <c r="R6" s="106">
        <v>28</v>
      </c>
      <c r="S6" s="106">
        <v>264</v>
      </c>
      <c r="T6" s="107">
        <v>320110</v>
      </c>
    </row>
    <row r="7" spans="1:20" ht="20.100000000000001" customHeight="1" x14ac:dyDescent="0.15">
      <c r="A7" s="106"/>
      <c r="B7" s="133" t="s">
        <v>230</v>
      </c>
      <c r="C7" s="106">
        <v>3</v>
      </c>
      <c r="D7" s="106">
        <v>79</v>
      </c>
      <c r="E7" s="106">
        <v>108878</v>
      </c>
      <c r="F7" s="129"/>
      <c r="G7" s="130" t="s">
        <v>264</v>
      </c>
      <c r="H7" s="107">
        <v>7</v>
      </c>
      <c r="I7" s="107">
        <v>103</v>
      </c>
      <c r="J7" s="107">
        <v>239370</v>
      </c>
      <c r="K7" s="117"/>
      <c r="L7" s="130" t="s">
        <v>313</v>
      </c>
      <c r="M7" s="107">
        <v>2</v>
      </c>
      <c r="N7" s="107">
        <v>239</v>
      </c>
      <c r="O7" s="188" t="s">
        <v>81</v>
      </c>
      <c r="P7" s="101"/>
      <c r="Q7" s="133" t="s">
        <v>302</v>
      </c>
      <c r="R7" s="106">
        <v>5</v>
      </c>
      <c r="S7" s="106">
        <v>516</v>
      </c>
      <c r="T7" s="107">
        <v>3421689</v>
      </c>
    </row>
    <row r="8" spans="1:20" ht="20.100000000000001" customHeight="1" x14ac:dyDescent="0.15">
      <c r="A8" s="106"/>
      <c r="B8" s="133" t="s">
        <v>231</v>
      </c>
      <c r="C8" s="106">
        <v>1</v>
      </c>
      <c r="D8" s="106">
        <v>19</v>
      </c>
      <c r="E8" s="188" t="s">
        <v>81</v>
      </c>
      <c r="F8" s="129"/>
      <c r="G8" s="130" t="s">
        <v>265</v>
      </c>
      <c r="H8" s="107">
        <v>1</v>
      </c>
      <c r="I8" s="107">
        <v>5</v>
      </c>
      <c r="J8" s="197" t="s">
        <v>81</v>
      </c>
      <c r="K8" s="117"/>
      <c r="L8" s="130" t="s">
        <v>314</v>
      </c>
      <c r="M8" s="107">
        <v>11</v>
      </c>
      <c r="N8" s="107">
        <v>361</v>
      </c>
      <c r="O8" s="132">
        <v>530001</v>
      </c>
      <c r="P8" s="101"/>
      <c r="Q8" s="133" t="s">
        <v>321</v>
      </c>
      <c r="R8" s="106">
        <v>1</v>
      </c>
      <c r="S8" s="106">
        <v>271</v>
      </c>
      <c r="T8" s="197" t="s">
        <v>81</v>
      </c>
    </row>
    <row r="9" spans="1:20" ht="20.100000000000001" customHeight="1" x14ac:dyDescent="0.15">
      <c r="A9" s="106"/>
      <c r="B9" s="133" t="s">
        <v>232</v>
      </c>
      <c r="C9" s="106">
        <v>5</v>
      </c>
      <c r="D9" s="106">
        <v>160</v>
      </c>
      <c r="E9" s="106">
        <v>357006</v>
      </c>
      <c r="F9" s="129"/>
      <c r="G9" s="130" t="s">
        <v>266</v>
      </c>
      <c r="H9" s="107">
        <v>7</v>
      </c>
      <c r="I9" s="107">
        <v>706</v>
      </c>
      <c r="J9" s="107">
        <v>4309260</v>
      </c>
      <c r="K9" s="117"/>
      <c r="L9" s="130" t="s">
        <v>294</v>
      </c>
      <c r="M9" s="107">
        <v>10</v>
      </c>
      <c r="N9" s="107">
        <v>154</v>
      </c>
      <c r="O9" s="132">
        <v>329611</v>
      </c>
      <c r="P9" s="101"/>
      <c r="Q9" s="133" t="s">
        <v>303</v>
      </c>
      <c r="R9" s="106">
        <v>7</v>
      </c>
      <c r="S9" s="106">
        <v>57</v>
      </c>
      <c r="T9" s="107">
        <v>154606</v>
      </c>
    </row>
    <row r="10" spans="1:20" ht="20.100000000000001" customHeight="1" x14ac:dyDescent="0.15">
      <c r="A10" s="106"/>
      <c r="B10" s="133" t="s">
        <v>233</v>
      </c>
      <c r="C10" s="106">
        <v>17</v>
      </c>
      <c r="D10" s="106">
        <v>446</v>
      </c>
      <c r="E10" s="106">
        <v>1663370</v>
      </c>
      <c r="F10" s="129"/>
      <c r="G10" s="130" t="s">
        <v>267</v>
      </c>
      <c r="H10" s="107">
        <v>2</v>
      </c>
      <c r="I10" s="107">
        <v>44</v>
      </c>
      <c r="J10" s="197" t="s">
        <v>81</v>
      </c>
      <c r="K10" s="117"/>
      <c r="L10" s="130" t="s">
        <v>295</v>
      </c>
      <c r="M10" s="107">
        <v>16</v>
      </c>
      <c r="N10" s="107">
        <v>375</v>
      </c>
      <c r="O10" s="132">
        <v>748189</v>
      </c>
      <c r="P10" s="101"/>
      <c r="Q10" s="133" t="s">
        <v>304</v>
      </c>
      <c r="R10" s="106">
        <v>1</v>
      </c>
      <c r="S10" s="106">
        <v>7</v>
      </c>
      <c r="T10" s="197" t="s">
        <v>81</v>
      </c>
    </row>
    <row r="11" spans="1:20" ht="20.100000000000001" customHeight="1" x14ac:dyDescent="0.15">
      <c r="A11" s="106"/>
      <c r="B11" s="133" t="s">
        <v>234</v>
      </c>
      <c r="C11" s="106">
        <v>10</v>
      </c>
      <c r="D11" s="106">
        <v>373</v>
      </c>
      <c r="E11" s="106">
        <v>1036062</v>
      </c>
      <c r="F11" s="129"/>
      <c r="G11" s="130" t="s">
        <v>268</v>
      </c>
      <c r="H11" s="107">
        <v>7</v>
      </c>
      <c r="I11" s="107">
        <v>128</v>
      </c>
      <c r="J11" s="107">
        <v>190446</v>
      </c>
      <c r="K11" s="117"/>
      <c r="L11" s="130" t="s">
        <v>296</v>
      </c>
      <c r="M11" s="107">
        <v>3</v>
      </c>
      <c r="N11" s="107">
        <v>24</v>
      </c>
      <c r="O11" s="132">
        <v>28478</v>
      </c>
      <c r="P11" s="101"/>
      <c r="Q11" s="133" t="s">
        <v>322</v>
      </c>
      <c r="R11" s="106">
        <v>11</v>
      </c>
      <c r="S11" s="106">
        <v>161</v>
      </c>
      <c r="T11" s="107">
        <v>254358</v>
      </c>
    </row>
    <row r="12" spans="1:20" ht="20.100000000000001" customHeight="1" x14ac:dyDescent="0.15">
      <c r="A12" s="106"/>
      <c r="B12" s="133" t="s">
        <v>235</v>
      </c>
      <c r="C12" s="106">
        <v>16</v>
      </c>
      <c r="D12" s="106">
        <v>598</v>
      </c>
      <c r="E12" s="106">
        <v>1533256</v>
      </c>
      <c r="F12" s="129"/>
      <c r="G12" s="130" t="s">
        <v>269</v>
      </c>
      <c r="H12" s="107">
        <v>2</v>
      </c>
      <c r="I12" s="107">
        <v>19</v>
      </c>
      <c r="J12" s="198">
        <f>63726+8454+60993+40014</f>
        <v>173187</v>
      </c>
      <c r="K12" s="117"/>
      <c r="L12" s="130" t="s">
        <v>315</v>
      </c>
      <c r="M12" s="107">
        <v>3</v>
      </c>
      <c r="N12" s="107">
        <v>73</v>
      </c>
      <c r="O12" s="132">
        <v>113649</v>
      </c>
      <c r="P12" s="101"/>
      <c r="Q12" s="133" t="s">
        <v>305</v>
      </c>
      <c r="R12" s="106">
        <v>21</v>
      </c>
      <c r="S12" s="106">
        <v>381</v>
      </c>
      <c r="T12" s="107">
        <v>940942</v>
      </c>
    </row>
    <row r="13" spans="1:20" ht="20.100000000000001" customHeight="1" x14ac:dyDescent="0.15">
      <c r="A13" s="106"/>
      <c r="B13" s="133" t="s">
        <v>236</v>
      </c>
      <c r="C13" s="106">
        <v>1</v>
      </c>
      <c r="D13" s="106">
        <v>12</v>
      </c>
      <c r="E13" s="188" t="s">
        <v>81</v>
      </c>
      <c r="F13" s="129"/>
      <c r="G13" s="130" t="s">
        <v>270</v>
      </c>
      <c r="H13" s="107">
        <v>4</v>
      </c>
      <c r="I13" s="107">
        <v>615</v>
      </c>
      <c r="J13" s="107">
        <v>1879956</v>
      </c>
      <c r="K13" s="117"/>
      <c r="L13" s="130" t="s">
        <v>316</v>
      </c>
      <c r="M13" s="107">
        <v>11</v>
      </c>
      <c r="N13" s="107">
        <v>795</v>
      </c>
      <c r="O13" s="132">
        <v>3940393</v>
      </c>
      <c r="P13" s="101"/>
      <c r="Q13" s="133" t="s">
        <v>306</v>
      </c>
      <c r="R13" s="106">
        <v>1</v>
      </c>
      <c r="S13" s="106">
        <v>22</v>
      </c>
      <c r="T13" s="197" t="s">
        <v>81</v>
      </c>
    </row>
    <row r="14" spans="1:20" ht="20.100000000000001" customHeight="1" x14ac:dyDescent="0.15">
      <c r="A14" s="106"/>
      <c r="B14" s="133" t="s">
        <v>237</v>
      </c>
      <c r="C14" s="106">
        <v>1</v>
      </c>
      <c r="D14" s="106">
        <v>6</v>
      </c>
      <c r="E14" s="188" t="s">
        <v>81</v>
      </c>
      <c r="F14" s="129"/>
      <c r="G14" s="130" t="s">
        <v>271</v>
      </c>
      <c r="H14" s="107">
        <v>6</v>
      </c>
      <c r="I14" s="107">
        <v>532</v>
      </c>
      <c r="J14" s="107">
        <v>6890535</v>
      </c>
      <c r="K14" s="117"/>
      <c r="L14" s="130" t="s">
        <v>317</v>
      </c>
      <c r="M14" s="107">
        <v>1</v>
      </c>
      <c r="N14" s="107">
        <v>22</v>
      </c>
      <c r="O14" s="188" t="s">
        <v>81</v>
      </c>
      <c r="P14" s="101"/>
      <c r="Q14" s="133" t="s">
        <v>307</v>
      </c>
      <c r="R14" s="106">
        <v>16</v>
      </c>
      <c r="S14" s="106">
        <v>1137</v>
      </c>
      <c r="T14" s="107">
        <v>3418650</v>
      </c>
    </row>
    <row r="15" spans="1:20" ht="20.100000000000001" customHeight="1" x14ac:dyDescent="0.15">
      <c r="A15" s="106"/>
      <c r="B15" s="133" t="s">
        <v>238</v>
      </c>
      <c r="C15" s="106">
        <v>4</v>
      </c>
      <c r="D15" s="106">
        <v>65</v>
      </c>
      <c r="E15" s="106">
        <v>141624</v>
      </c>
      <c r="F15" s="129"/>
      <c r="G15" s="130" t="s">
        <v>272</v>
      </c>
      <c r="H15" s="107">
        <v>7</v>
      </c>
      <c r="I15" s="107">
        <v>922</v>
      </c>
      <c r="J15" s="107">
        <v>4929227</v>
      </c>
      <c r="K15" s="117"/>
      <c r="L15" s="130" t="s">
        <v>297</v>
      </c>
      <c r="M15" s="107">
        <v>1</v>
      </c>
      <c r="N15" s="107">
        <v>5</v>
      </c>
      <c r="O15" s="189">
        <f>32104+333689+597425+12364+3600</f>
        <v>979182</v>
      </c>
      <c r="P15" s="101"/>
      <c r="Q15" s="133" t="s">
        <v>308</v>
      </c>
      <c r="R15" s="106">
        <v>6</v>
      </c>
      <c r="S15" s="106">
        <v>82</v>
      </c>
      <c r="T15" s="107">
        <v>158052</v>
      </c>
    </row>
    <row r="16" spans="1:20" ht="20.100000000000001" customHeight="1" x14ac:dyDescent="0.15">
      <c r="A16" s="106"/>
      <c r="B16" s="133" t="s">
        <v>239</v>
      </c>
      <c r="C16" s="106">
        <v>3</v>
      </c>
      <c r="D16" s="106">
        <v>31</v>
      </c>
      <c r="E16" s="106">
        <v>92565</v>
      </c>
      <c r="F16" s="129"/>
      <c r="G16" s="130" t="s">
        <v>273</v>
      </c>
      <c r="H16" s="107">
        <v>5</v>
      </c>
      <c r="I16" s="107">
        <v>91</v>
      </c>
      <c r="J16" s="107">
        <v>144378</v>
      </c>
      <c r="K16" s="117"/>
      <c r="L16" s="117"/>
      <c r="M16" s="117"/>
      <c r="N16" s="117"/>
      <c r="O16" s="134"/>
      <c r="P16" s="101"/>
      <c r="Q16" s="133" t="s">
        <v>309</v>
      </c>
      <c r="R16" s="106">
        <v>8</v>
      </c>
      <c r="S16" s="106">
        <v>126</v>
      </c>
      <c r="T16" s="107">
        <v>174825</v>
      </c>
    </row>
    <row r="17" spans="1:20" ht="20.100000000000001" customHeight="1" x14ac:dyDescent="0.15">
      <c r="A17" s="106"/>
      <c r="B17" s="133" t="s">
        <v>240</v>
      </c>
      <c r="C17" s="106">
        <v>2</v>
      </c>
      <c r="D17" s="106">
        <v>108</v>
      </c>
      <c r="E17" s="188" t="s">
        <v>81</v>
      </c>
      <c r="F17" s="129"/>
      <c r="G17" s="130" t="s">
        <v>274</v>
      </c>
      <c r="H17" s="107">
        <v>5</v>
      </c>
      <c r="I17" s="107">
        <v>167</v>
      </c>
      <c r="J17" s="107">
        <v>482561</v>
      </c>
      <c r="K17" s="117"/>
      <c r="L17" s="117"/>
      <c r="M17" s="117"/>
      <c r="N17" s="117"/>
      <c r="O17" s="134"/>
      <c r="P17" s="101"/>
      <c r="Q17" s="133" t="s">
        <v>310</v>
      </c>
      <c r="R17" s="106">
        <v>1</v>
      </c>
      <c r="S17" s="106">
        <v>32</v>
      </c>
      <c r="T17" s="198">
        <f>571339+3050+70272+11970</f>
        <v>656631</v>
      </c>
    </row>
    <row r="18" spans="1:20" ht="20.100000000000001" customHeight="1" x14ac:dyDescent="0.15">
      <c r="A18" s="106"/>
      <c r="B18" s="133" t="s">
        <v>241</v>
      </c>
      <c r="C18" s="106">
        <v>7</v>
      </c>
      <c r="D18" s="106">
        <v>1313</v>
      </c>
      <c r="E18" s="106">
        <v>8525118</v>
      </c>
      <c r="F18" s="129"/>
      <c r="G18" s="130" t="s">
        <v>275</v>
      </c>
      <c r="H18" s="107">
        <v>12</v>
      </c>
      <c r="I18" s="107">
        <v>146</v>
      </c>
      <c r="J18" s="107">
        <v>226469</v>
      </c>
      <c r="K18" s="117" t="s">
        <v>195</v>
      </c>
      <c r="L18" s="117"/>
      <c r="M18" s="117">
        <v>20</v>
      </c>
      <c r="N18" s="117">
        <v>413</v>
      </c>
      <c r="O18" s="131">
        <f>SUM(O19:O23)</f>
        <v>772588</v>
      </c>
      <c r="P18" s="101"/>
      <c r="Q18" s="133" t="s">
        <v>323</v>
      </c>
      <c r="R18" s="106">
        <v>6</v>
      </c>
      <c r="S18" s="106">
        <v>5103</v>
      </c>
      <c r="T18" s="107">
        <v>23678488</v>
      </c>
    </row>
    <row r="19" spans="1:20" ht="20.100000000000001" customHeight="1" x14ac:dyDescent="0.15">
      <c r="A19" s="106"/>
      <c r="B19" s="133" t="s">
        <v>242</v>
      </c>
      <c r="C19" s="106">
        <v>7</v>
      </c>
      <c r="D19" s="106">
        <v>460</v>
      </c>
      <c r="E19" s="106">
        <v>3061282</v>
      </c>
      <c r="F19" s="129"/>
      <c r="G19" s="130" t="s">
        <v>276</v>
      </c>
      <c r="H19" s="107">
        <v>6</v>
      </c>
      <c r="I19" s="107">
        <v>168</v>
      </c>
      <c r="J19" s="107">
        <v>203365</v>
      </c>
      <c r="K19" s="117"/>
      <c r="L19" s="130" t="s">
        <v>298</v>
      </c>
      <c r="M19" s="107">
        <v>3</v>
      </c>
      <c r="N19" s="107">
        <v>14</v>
      </c>
      <c r="O19" s="188" t="s">
        <v>81</v>
      </c>
      <c r="P19" s="101"/>
      <c r="Q19" s="133" t="s">
        <v>311</v>
      </c>
      <c r="R19" s="106">
        <v>8</v>
      </c>
      <c r="S19" s="106">
        <v>95</v>
      </c>
      <c r="T19" s="107">
        <v>173222</v>
      </c>
    </row>
    <row r="20" spans="1:20" ht="20.100000000000001" customHeight="1" x14ac:dyDescent="0.15">
      <c r="A20" s="106"/>
      <c r="B20" s="133" t="s">
        <v>243</v>
      </c>
      <c r="C20" s="106">
        <v>1</v>
      </c>
      <c r="D20" s="106">
        <v>15</v>
      </c>
      <c r="E20" s="188" t="s">
        <v>81</v>
      </c>
      <c r="F20" s="129"/>
      <c r="G20" s="130" t="s">
        <v>277</v>
      </c>
      <c r="H20" s="107">
        <v>24</v>
      </c>
      <c r="I20" s="107">
        <v>904</v>
      </c>
      <c r="J20" s="107">
        <v>2713507</v>
      </c>
      <c r="K20" s="117"/>
      <c r="L20" s="130" t="s">
        <v>299</v>
      </c>
      <c r="M20" s="107">
        <v>3</v>
      </c>
      <c r="N20" s="107">
        <v>57</v>
      </c>
      <c r="O20" s="132">
        <v>105043</v>
      </c>
      <c r="P20" s="101"/>
      <c r="Q20" s="101"/>
      <c r="R20" s="101"/>
      <c r="S20" s="101"/>
      <c r="T20" s="122"/>
    </row>
    <row r="21" spans="1:20" ht="20.100000000000001" customHeight="1" x14ac:dyDescent="0.15">
      <c r="A21" s="106"/>
      <c r="B21" s="133" t="s">
        <v>244</v>
      </c>
      <c r="C21" s="106">
        <v>9</v>
      </c>
      <c r="D21" s="106">
        <v>298</v>
      </c>
      <c r="E21" s="106">
        <v>1156516</v>
      </c>
      <c r="F21" s="129"/>
      <c r="G21" s="130" t="s">
        <v>278</v>
      </c>
      <c r="H21" s="107">
        <v>35</v>
      </c>
      <c r="I21" s="107">
        <v>1278</v>
      </c>
      <c r="J21" s="107">
        <v>2368448</v>
      </c>
      <c r="K21" s="117"/>
      <c r="L21" s="130" t="s">
        <v>318</v>
      </c>
      <c r="M21" s="107">
        <v>5</v>
      </c>
      <c r="N21" s="107">
        <v>126</v>
      </c>
      <c r="O21" s="132">
        <v>202495</v>
      </c>
      <c r="P21" s="101"/>
      <c r="Q21" s="101"/>
      <c r="R21" s="101"/>
      <c r="S21" s="101"/>
      <c r="T21" s="122"/>
    </row>
    <row r="22" spans="1:20" ht="20.100000000000001" customHeight="1" x14ac:dyDescent="0.15">
      <c r="A22" s="106"/>
      <c r="B22" s="133" t="s">
        <v>245</v>
      </c>
      <c r="C22" s="106">
        <v>5</v>
      </c>
      <c r="D22" s="106">
        <v>350</v>
      </c>
      <c r="E22" s="106">
        <v>6273070</v>
      </c>
      <c r="F22" s="129"/>
      <c r="G22" s="117"/>
      <c r="H22" s="117"/>
      <c r="I22" s="117"/>
      <c r="J22" s="117"/>
      <c r="K22" s="117"/>
      <c r="L22" s="130" t="s">
        <v>319</v>
      </c>
      <c r="M22" s="107">
        <v>7</v>
      </c>
      <c r="N22" s="107">
        <v>176</v>
      </c>
      <c r="O22" s="132">
        <v>392950</v>
      </c>
      <c r="P22" s="101"/>
      <c r="Q22" s="101"/>
      <c r="R22" s="101"/>
      <c r="S22" s="101"/>
      <c r="T22" s="122"/>
    </row>
    <row r="23" spans="1:20" ht="20.100000000000001" customHeight="1" x14ac:dyDescent="0.15">
      <c r="A23" s="106"/>
      <c r="B23" s="133" t="s">
        <v>246</v>
      </c>
      <c r="C23" s="106">
        <v>2</v>
      </c>
      <c r="D23" s="106">
        <v>805</v>
      </c>
      <c r="E23" s="188" t="s">
        <v>81</v>
      </c>
      <c r="F23" s="135"/>
      <c r="G23" s="117"/>
      <c r="H23" s="117"/>
      <c r="I23" s="117"/>
      <c r="J23" s="117"/>
      <c r="K23" s="117"/>
      <c r="L23" s="130" t="s">
        <v>320</v>
      </c>
      <c r="M23" s="107">
        <v>2</v>
      </c>
      <c r="N23" s="107">
        <v>40</v>
      </c>
      <c r="O23" s="189">
        <f>18778+53322</f>
        <v>72100</v>
      </c>
      <c r="P23" s="101"/>
      <c r="Q23" s="101"/>
      <c r="R23" s="101"/>
      <c r="S23" s="101"/>
      <c r="T23" s="117"/>
    </row>
    <row r="24" spans="1:20" ht="20.100000000000001" customHeight="1" x14ac:dyDescent="0.15">
      <c r="A24" s="106"/>
      <c r="B24" s="133" t="s">
        <v>247</v>
      </c>
      <c r="C24" s="106">
        <v>19</v>
      </c>
      <c r="D24" s="106">
        <v>406</v>
      </c>
      <c r="E24" s="106">
        <v>1225234</v>
      </c>
      <c r="F24" s="129" t="s">
        <v>193</v>
      </c>
      <c r="G24" s="117"/>
      <c r="H24" s="117">
        <v>98</v>
      </c>
      <c r="I24" s="117">
        <v>5190</v>
      </c>
      <c r="J24" s="117">
        <f>SUM(J25:J38)</f>
        <v>23784219</v>
      </c>
      <c r="K24" s="107"/>
      <c r="L24" s="107"/>
      <c r="M24" s="107"/>
      <c r="N24" s="107"/>
      <c r="O24" s="132"/>
      <c r="P24" s="101"/>
      <c r="Q24" s="101"/>
      <c r="R24" s="101"/>
      <c r="S24" s="101"/>
      <c r="T24" s="117"/>
    </row>
    <row r="25" spans="1:20" ht="20.100000000000001" customHeight="1" x14ac:dyDescent="0.15">
      <c r="A25" s="106"/>
      <c r="B25" s="133" t="s">
        <v>248</v>
      </c>
      <c r="C25" s="106">
        <v>2</v>
      </c>
      <c r="D25" s="106">
        <v>11</v>
      </c>
      <c r="E25" s="188" t="s">
        <v>81</v>
      </c>
      <c r="F25" s="129"/>
      <c r="G25" s="130" t="s">
        <v>279</v>
      </c>
      <c r="H25" s="107">
        <v>1</v>
      </c>
      <c r="I25" s="107">
        <v>13</v>
      </c>
      <c r="J25" s="197" t="s">
        <v>81</v>
      </c>
      <c r="K25" s="117"/>
      <c r="L25" s="136"/>
      <c r="M25" s="117"/>
      <c r="N25" s="117"/>
      <c r="O25" s="134"/>
      <c r="P25" s="101"/>
      <c r="Q25" s="101"/>
      <c r="R25" s="101"/>
      <c r="S25" s="101"/>
      <c r="T25" s="117"/>
    </row>
    <row r="26" spans="1:20" ht="20.100000000000001" customHeight="1" x14ac:dyDescent="0.15">
      <c r="A26" s="106"/>
      <c r="B26" s="133" t="s">
        <v>249</v>
      </c>
      <c r="C26" s="106">
        <v>6</v>
      </c>
      <c r="D26" s="106">
        <v>106</v>
      </c>
      <c r="E26" s="106">
        <v>134821</v>
      </c>
      <c r="F26" s="129"/>
      <c r="G26" s="130" t="s">
        <v>280</v>
      </c>
      <c r="H26" s="107">
        <v>12</v>
      </c>
      <c r="I26" s="107">
        <v>522</v>
      </c>
      <c r="J26" s="107">
        <v>1778311</v>
      </c>
      <c r="K26" s="102"/>
      <c r="L26" s="102"/>
      <c r="M26" s="102"/>
      <c r="N26" s="102"/>
      <c r="O26" s="137"/>
      <c r="P26" s="102"/>
      <c r="Q26" s="102"/>
      <c r="R26" s="102"/>
      <c r="S26" s="102"/>
      <c r="T26" s="102"/>
    </row>
    <row r="27" spans="1:20" ht="20.100000000000001" customHeight="1" x14ac:dyDescent="0.15">
      <c r="A27" s="106"/>
      <c r="B27" s="133" t="s">
        <v>250</v>
      </c>
      <c r="C27" s="106">
        <v>2</v>
      </c>
      <c r="D27" s="106">
        <v>81</v>
      </c>
      <c r="E27" s="188" t="s">
        <v>81</v>
      </c>
      <c r="F27" s="129"/>
      <c r="G27" s="130" t="s">
        <v>281</v>
      </c>
      <c r="H27" s="106">
        <v>14</v>
      </c>
      <c r="I27" s="106">
        <v>170</v>
      </c>
      <c r="J27" s="107">
        <v>406696</v>
      </c>
      <c r="K27" s="101"/>
      <c r="L27" s="101"/>
      <c r="M27" s="101"/>
      <c r="N27" s="101"/>
      <c r="O27" s="101"/>
      <c r="P27" s="101"/>
      <c r="Q27" s="101"/>
      <c r="R27" s="101"/>
      <c r="S27" s="101"/>
      <c r="T27" s="117"/>
    </row>
    <row r="28" spans="1:20" ht="20.100000000000001" customHeight="1" x14ac:dyDescent="0.15">
      <c r="A28" s="106"/>
      <c r="B28" s="133" t="s">
        <v>251</v>
      </c>
      <c r="C28" s="106">
        <v>4</v>
      </c>
      <c r="D28" s="106">
        <v>85</v>
      </c>
      <c r="E28" s="106">
        <v>167454</v>
      </c>
      <c r="F28" s="129"/>
      <c r="G28" s="130" t="s">
        <v>282</v>
      </c>
      <c r="H28" s="106">
        <v>3</v>
      </c>
      <c r="I28" s="106">
        <v>744</v>
      </c>
      <c r="J28" s="107">
        <v>3484815</v>
      </c>
      <c r="K28" s="101"/>
      <c r="L28" s="138" t="s">
        <v>197</v>
      </c>
      <c r="M28" s="265" t="s">
        <v>229</v>
      </c>
      <c r="N28" s="266"/>
      <c r="O28" s="266"/>
      <c r="P28" s="265" t="s">
        <v>324</v>
      </c>
      <c r="Q28" s="266"/>
      <c r="R28" s="266"/>
      <c r="S28" s="266"/>
      <c r="T28" s="117"/>
    </row>
    <row r="29" spans="1:20" ht="20.100000000000001" customHeight="1" x14ac:dyDescent="0.15">
      <c r="A29" s="106"/>
      <c r="B29" s="133" t="s">
        <v>252</v>
      </c>
      <c r="C29" s="106">
        <v>3</v>
      </c>
      <c r="D29" s="106">
        <v>34</v>
      </c>
      <c r="E29" s="106">
        <v>12693</v>
      </c>
      <c r="F29" s="129"/>
      <c r="G29" s="130" t="s">
        <v>283</v>
      </c>
      <c r="H29" s="106">
        <v>10</v>
      </c>
      <c r="I29" s="106">
        <v>436</v>
      </c>
      <c r="J29" s="107">
        <v>2278392</v>
      </c>
      <c r="K29" s="101"/>
      <c r="L29" s="139"/>
      <c r="M29" s="266"/>
      <c r="N29" s="266"/>
      <c r="O29" s="266"/>
      <c r="P29" s="266"/>
      <c r="Q29" s="266"/>
      <c r="R29" s="266"/>
      <c r="S29" s="266"/>
      <c r="T29" s="117"/>
    </row>
    <row r="30" spans="1:20" ht="20.100000000000001" customHeight="1" x14ac:dyDescent="0.15">
      <c r="A30" s="106"/>
      <c r="B30" s="133" t="s">
        <v>253</v>
      </c>
      <c r="C30" s="106">
        <v>5</v>
      </c>
      <c r="D30" s="106">
        <v>1308</v>
      </c>
      <c r="E30" s="106">
        <v>4830457</v>
      </c>
      <c r="F30" s="129"/>
      <c r="G30" s="130" t="s">
        <v>284</v>
      </c>
      <c r="H30" s="106">
        <v>2</v>
      </c>
      <c r="I30" s="106">
        <v>91</v>
      </c>
      <c r="J30" s="197" t="s">
        <v>81</v>
      </c>
      <c r="K30" s="101"/>
      <c r="L30" s="139"/>
      <c r="M30" s="266"/>
      <c r="N30" s="266"/>
      <c r="O30" s="266"/>
      <c r="P30" s="266"/>
      <c r="Q30" s="266"/>
      <c r="R30" s="266"/>
      <c r="S30" s="266"/>
      <c r="T30" s="117"/>
    </row>
    <row r="31" spans="1:20" ht="20.100000000000001" customHeight="1" x14ac:dyDescent="0.15">
      <c r="A31" s="106"/>
      <c r="B31" s="133" t="s">
        <v>254</v>
      </c>
      <c r="C31" s="106">
        <v>2</v>
      </c>
      <c r="D31" s="106">
        <v>37</v>
      </c>
      <c r="E31" s="189">
        <f>24355+37568+73368+244419+25100+4631910+21274+225871+97073</f>
        <v>5380938</v>
      </c>
      <c r="F31" s="129"/>
      <c r="G31" s="130" t="s">
        <v>285</v>
      </c>
      <c r="H31" s="106">
        <v>20</v>
      </c>
      <c r="I31" s="106">
        <v>1875</v>
      </c>
      <c r="J31" s="107">
        <v>11886001</v>
      </c>
      <c r="K31" s="101"/>
      <c r="L31" s="139"/>
      <c r="M31" s="266"/>
      <c r="N31" s="266"/>
      <c r="O31" s="266"/>
      <c r="P31" s="266"/>
      <c r="Q31" s="266"/>
      <c r="R31" s="266"/>
      <c r="S31" s="266"/>
      <c r="T31" s="117"/>
    </row>
    <row r="32" spans="1:20" ht="20.100000000000001" customHeight="1" x14ac:dyDescent="0.15">
      <c r="A32" s="106"/>
      <c r="B32" s="106"/>
      <c r="C32" s="106"/>
      <c r="D32" s="106"/>
      <c r="E32" s="106"/>
      <c r="F32" s="129"/>
      <c r="G32" s="130" t="s">
        <v>286</v>
      </c>
      <c r="H32" s="106">
        <v>11</v>
      </c>
      <c r="I32" s="106">
        <v>507</v>
      </c>
      <c r="J32" s="107">
        <v>2028505</v>
      </c>
      <c r="K32" s="101"/>
      <c r="L32" s="139"/>
      <c r="M32" s="266"/>
      <c r="N32" s="266"/>
      <c r="O32" s="266"/>
      <c r="P32" s="266"/>
      <c r="Q32" s="266"/>
      <c r="R32" s="266"/>
      <c r="S32" s="266"/>
      <c r="T32" s="139"/>
    </row>
    <row r="33" spans="1:20" ht="20.100000000000001" customHeight="1" x14ac:dyDescent="0.15">
      <c r="A33" s="106" t="s">
        <v>192</v>
      </c>
      <c r="B33" s="101"/>
      <c r="C33" s="101">
        <v>262</v>
      </c>
      <c r="D33" s="101">
        <v>9797</v>
      </c>
      <c r="E33" s="117">
        <f>SUM(E34:E39,J4:J21)</f>
        <v>44564057</v>
      </c>
      <c r="F33" s="129"/>
      <c r="G33" s="130" t="s">
        <v>287</v>
      </c>
      <c r="H33" s="106">
        <v>13</v>
      </c>
      <c r="I33" s="106">
        <v>358</v>
      </c>
      <c r="J33" s="107">
        <v>670237</v>
      </c>
      <c r="K33" s="101"/>
      <c r="L33" s="101"/>
      <c r="M33" s="266"/>
      <c r="N33" s="266"/>
      <c r="O33" s="266"/>
      <c r="P33" s="266"/>
      <c r="Q33" s="266"/>
      <c r="R33" s="266"/>
      <c r="S33" s="266"/>
      <c r="T33" s="139"/>
    </row>
    <row r="34" spans="1:20" ht="20.100000000000001" customHeight="1" x14ac:dyDescent="0.15">
      <c r="A34" s="106"/>
      <c r="B34" s="133" t="s">
        <v>255</v>
      </c>
      <c r="C34" s="106">
        <v>17</v>
      </c>
      <c r="D34" s="106">
        <v>286</v>
      </c>
      <c r="E34" s="106">
        <v>778320</v>
      </c>
      <c r="F34" s="129"/>
      <c r="G34" s="130" t="s">
        <v>288</v>
      </c>
      <c r="H34" s="106">
        <v>3</v>
      </c>
      <c r="I34" s="106">
        <v>26</v>
      </c>
      <c r="J34" s="107">
        <v>17186</v>
      </c>
      <c r="K34" s="101"/>
      <c r="L34" s="101"/>
      <c r="M34" s="266"/>
      <c r="N34" s="266"/>
      <c r="O34" s="266"/>
      <c r="P34" s="266"/>
      <c r="Q34" s="266"/>
      <c r="R34" s="266"/>
      <c r="S34" s="266"/>
      <c r="T34" s="139"/>
    </row>
    <row r="35" spans="1:20" ht="20.100000000000001" customHeight="1" x14ac:dyDescent="0.15">
      <c r="A35" s="106"/>
      <c r="B35" s="133" t="s">
        <v>256</v>
      </c>
      <c r="C35" s="106">
        <v>20</v>
      </c>
      <c r="D35" s="106">
        <v>304</v>
      </c>
      <c r="E35" s="106">
        <v>844429</v>
      </c>
      <c r="F35" s="129"/>
      <c r="G35" s="130" t="s">
        <v>289</v>
      </c>
      <c r="H35" s="106">
        <v>1</v>
      </c>
      <c r="I35" s="106">
        <v>6</v>
      </c>
      <c r="J35" s="197" t="s">
        <v>81</v>
      </c>
      <c r="K35" s="101"/>
      <c r="L35" s="101"/>
      <c r="M35" s="266"/>
      <c r="N35" s="266"/>
      <c r="O35" s="266"/>
      <c r="P35" s="266"/>
      <c r="Q35" s="266"/>
      <c r="R35" s="266"/>
      <c r="S35" s="266"/>
      <c r="T35" s="139"/>
    </row>
    <row r="36" spans="1:20" ht="20.100000000000001" customHeight="1" x14ac:dyDescent="0.15">
      <c r="A36" s="106"/>
      <c r="B36" s="133" t="s">
        <v>257</v>
      </c>
      <c r="C36" s="106">
        <v>35</v>
      </c>
      <c r="D36" s="106">
        <v>863</v>
      </c>
      <c r="E36" s="106">
        <v>1991675</v>
      </c>
      <c r="F36" s="129"/>
      <c r="G36" s="130" t="s">
        <v>290</v>
      </c>
      <c r="H36" s="106">
        <v>2</v>
      </c>
      <c r="I36" s="106">
        <v>26</v>
      </c>
      <c r="J36" s="197" t="s">
        <v>81</v>
      </c>
      <c r="K36" s="101"/>
      <c r="L36" s="101"/>
      <c r="M36" s="266"/>
      <c r="N36" s="266"/>
      <c r="O36" s="266"/>
      <c r="P36" s="266"/>
      <c r="Q36" s="266"/>
      <c r="R36" s="266"/>
      <c r="S36" s="266"/>
      <c r="T36" s="117"/>
    </row>
    <row r="37" spans="1:20" ht="20.100000000000001" customHeight="1" x14ac:dyDescent="0.15">
      <c r="A37" s="106"/>
      <c r="B37" s="133" t="s">
        <v>258</v>
      </c>
      <c r="C37" s="106">
        <v>4</v>
      </c>
      <c r="D37" s="106">
        <v>143</v>
      </c>
      <c r="E37" s="106">
        <v>699842</v>
      </c>
      <c r="F37" s="129"/>
      <c r="G37" s="130" t="s">
        <v>291</v>
      </c>
      <c r="H37" s="106">
        <v>2</v>
      </c>
      <c r="I37" s="106">
        <v>118</v>
      </c>
      <c r="J37" s="198">
        <f>2416+181192+1984+27700+295398</f>
        <v>508690</v>
      </c>
      <c r="K37" s="101"/>
      <c r="L37" s="101"/>
      <c r="M37" s="266"/>
      <c r="N37" s="266"/>
      <c r="O37" s="266"/>
      <c r="P37" s="266"/>
      <c r="Q37" s="266"/>
      <c r="R37" s="266"/>
      <c r="S37" s="266"/>
      <c r="T37" s="117"/>
    </row>
    <row r="38" spans="1:20" ht="20.100000000000001" customHeight="1" x14ac:dyDescent="0.15">
      <c r="A38" s="106"/>
      <c r="B38" s="133" t="s">
        <v>260</v>
      </c>
      <c r="C38" s="106">
        <v>2</v>
      </c>
      <c r="D38" s="106">
        <v>54</v>
      </c>
      <c r="E38" s="188" t="s">
        <v>81</v>
      </c>
      <c r="F38" s="129"/>
      <c r="G38" s="130" t="s">
        <v>312</v>
      </c>
      <c r="H38" s="106">
        <v>4</v>
      </c>
      <c r="I38" s="106">
        <v>298</v>
      </c>
      <c r="J38" s="107">
        <v>725386</v>
      </c>
      <c r="K38" s="101"/>
      <c r="L38" s="101"/>
      <c r="M38" s="266"/>
      <c r="N38" s="266"/>
      <c r="O38" s="266"/>
      <c r="P38" s="266"/>
      <c r="Q38" s="266"/>
      <c r="R38" s="266"/>
      <c r="S38" s="266"/>
      <c r="T38" s="117"/>
    </row>
    <row r="39" spans="1:20" ht="20.100000000000001" customHeight="1" x14ac:dyDescent="0.15">
      <c r="A39" s="106"/>
      <c r="B39" s="133" t="s">
        <v>259</v>
      </c>
      <c r="C39" s="106">
        <v>29</v>
      </c>
      <c r="D39" s="106">
        <v>1242</v>
      </c>
      <c r="E39" s="106">
        <v>5006696</v>
      </c>
      <c r="F39" s="129"/>
      <c r="G39" s="117"/>
      <c r="H39" s="117"/>
      <c r="I39" s="117"/>
      <c r="J39" s="117"/>
      <c r="K39" s="101"/>
      <c r="L39" s="101"/>
      <c r="M39" s="101"/>
      <c r="N39" s="101"/>
      <c r="O39" s="101"/>
      <c r="P39" s="101"/>
      <c r="Q39" s="101"/>
      <c r="R39" s="101"/>
      <c r="S39" s="101"/>
      <c r="T39" s="117"/>
    </row>
    <row r="40" spans="1:20" x14ac:dyDescent="0.15">
      <c r="A40" s="106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17"/>
    </row>
    <row r="41" spans="1:20" x14ac:dyDescent="0.15">
      <c r="T41" s="200"/>
    </row>
    <row r="42" spans="1:20" x14ac:dyDescent="0.15">
      <c r="T42" s="200"/>
    </row>
    <row r="43" spans="1:20" x14ac:dyDescent="0.15">
      <c r="T43" s="200"/>
    </row>
    <row r="44" spans="1:20" x14ac:dyDescent="0.15">
      <c r="T44" s="200"/>
    </row>
    <row r="45" spans="1:20" x14ac:dyDescent="0.15">
      <c r="T45" s="200"/>
    </row>
    <row r="46" spans="1:20" x14ac:dyDescent="0.15">
      <c r="T46" s="200"/>
    </row>
    <row r="47" spans="1:20" x14ac:dyDescent="0.15">
      <c r="T47" s="200"/>
    </row>
    <row r="48" spans="1:20" x14ac:dyDescent="0.15">
      <c r="T48" s="200"/>
    </row>
    <row r="49" spans="20:20" x14ac:dyDescent="0.15">
      <c r="T49" s="200"/>
    </row>
    <row r="50" spans="20:20" x14ac:dyDescent="0.15">
      <c r="T50" s="200"/>
    </row>
    <row r="51" spans="20:20" x14ac:dyDescent="0.15">
      <c r="T51" s="200"/>
    </row>
    <row r="52" spans="20:20" x14ac:dyDescent="0.15">
      <c r="T52" s="200"/>
    </row>
    <row r="53" spans="20:20" x14ac:dyDescent="0.15">
      <c r="T53" s="200"/>
    </row>
  </sheetData>
  <mergeCells count="2">
    <mergeCell ref="M28:O38"/>
    <mergeCell ref="P28:S38"/>
  </mergeCells>
  <phoneticPr fontId="4"/>
  <pageMargins left="0.78740157480314965" right="0.59055118110236227" top="0.78740157480314965" bottom="0.39370078740157483" header="0.51181102362204722" footer="0.19685039370078741"/>
  <pageSetup paperSize="9" scale="95" firstPageNumber="39" fitToWidth="2" orientation="portrait" useFirstPageNumber="1" r:id="rId1"/>
  <headerFooter alignWithMargins="0">
    <oddFooter>&amp;C&amp;P</oddFooter>
  </headerFooter>
  <colBreaks count="1" manualBreakCount="1">
    <brk id="10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zoomScale="85" workbookViewId="0"/>
  </sheetViews>
  <sheetFormatPr defaultRowHeight="13.5" x14ac:dyDescent="0.15"/>
  <cols>
    <col min="1" max="1" width="4.625" customWidth="1"/>
    <col min="2" max="2" width="10.62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9.5" customWidth="1"/>
    <col min="8" max="8" width="10.625" customWidth="1"/>
    <col min="9" max="9" width="10" customWidth="1"/>
    <col min="10" max="10" width="9.5" customWidth="1"/>
    <col min="11" max="11" width="10.625" customWidth="1"/>
    <col min="12" max="12" width="10" customWidth="1"/>
    <col min="13" max="13" width="14.25" customWidth="1"/>
    <col min="14" max="14" width="10.625" customWidth="1"/>
    <col min="15" max="15" width="10" customWidth="1"/>
    <col min="16" max="17" width="10.625" customWidth="1"/>
    <col min="18" max="18" width="19.625" customWidth="1"/>
    <col min="19" max="19" width="5.5" bestFit="1" customWidth="1"/>
  </cols>
  <sheetData>
    <row r="1" spans="1:19" ht="24.95" customHeight="1" x14ac:dyDescent="0.15">
      <c r="A1" t="s">
        <v>70</v>
      </c>
      <c r="C1" t="s">
        <v>71</v>
      </c>
      <c r="M1" t="s">
        <v>72</v>
      </c>
      <c r="R1" s="42" t="s">
        <v>73</v>
      </c>
    </row>
    <row r="2" spans="1:19" ht="21" customHeight="1" x14ac:dyDescent="0.15">
      <c r="A2" s="242" t="s">
        <v>3</v>
      </c>
      <c r="B2" s="242"/>
      <c r="C2" s="242"/>
      <c r="D2" s="242"/>
      <c r="E2" s="242"/>
      <c r="F2" s="243"/>
      <c r="G2" s="43" t="s">
        <v>74</v>
      </c>
      <c r="H2" s="44"/>
      <c r="I2" s="45"/>
      <c r="J2" s="43" t="s">
        <v>75</v>
      </c>
      <c r="K2" s="44"/>
      <c r="L2" s="45"/>
      <c r="M2" s="43" t="s">
        <v>76</v>
      </c>
      <c r="N2" s="44"/>
      <c r="O2" s="45"/>
      <c r="P2" s="43" t="s">
        <v>83</v>
      </c>
      <c r="Q2" s="44"/>
      <c r="R2" s="45"/>
      <c r="S2" s="3"/>
    </row>
    <row r="3" spans="1:19" ht="21" customHeight="1" x14ac:dyDescent="0.15">
      <c r="A3" s="244"/>
      <c r="B3" s="244"/>
      <c r="C3" s="244"/>
      <c r="D3" s="244"/>
      <c r="E3" s="244"/>
      <c r="F3" s="245"/>
      <c r="G3" s="7" t="s">
        <v>77</v>
      </c>
      <c r="H3" s="7" t="s">
        <v>165</v>
      </c>
      <c r="I3" s="7" t="s">
        <v>82</v>
      </c>
      <c r="J3" s="7" t="s">
        <v>77</v>
      </c>
      <c r="K3" s="7" t="s">
        <v>165</v>
      </c>
      <c r="L3" s="7" t="s">
        <v>82</v>
      </c>
      <c r="M3" s="7" t="s">
        <v>77</v>
      </c>
      <c r="N3" s="7" t="s">
        <v>165</v>
      </c>
      <c r="O3" s="7" t="s">
        <v>82</v>
      </c>
      <c r="P3" s="7" t="s">
        <v>78</v>
      </c>
      <c r="Q3" s="7" t="s">
        <v>79</v>
      </c>
      <c r="R3" s="7" t="s">
        <v>80</v>
      </c>
      <c r="S3" s="40" t="s">
        <v>22</v>
      </c>
    </row>
    <row r="4" spans="1:19" ht="21" customHeight="1" x14ac:dyDescent="0.15">
      <c r="B4" t="s">
        <v>25</v>
      </c>
      <c r="F4" s="9"/>
      <c r="G4" s="2">
        <v>836</v>
      </c>
      <c r="H4" s="31">
        <v>100</v>
      </c>
      <c r="I4" s="31">
        <v>95.2</v>
      </c>
      <c r="J4" s="2">
        <v>34103</v>
      </c>
      <c r="K4" s="31">
        <v>100</v>
      </c>
      <c r="L4" s="31">
        <v>100.6</v>
      </c>
      <c r="M4" s="2">
        <v>134736293</v>
      </c>
      <c r="N4" s="31">
        <v>100</v>
      </c>
      <c r="O4" s="31">
        <v>95.5</v>
      </c>
      <c r="P4" s="30">
        <v>-42</v>
      </c>
      <c r="Q4" s="30">
        <v>195</v>
      </c>
      <c r="R4" s="30">
        <v>-6297598</v>
      </c>
      <c r="S4" s="19" t="s">
        <v>69</v>
      </c>
    </row>
    <row r="5" spans="1:19" ht="21" customHeight="1" x14ac:dyDescent="0.15">
      <c r="A5">
        <v>9</v>
      </c>
      <c r="B5" t="s">
        <v>26</v>
      </c>
      <c r="F5" s="22"/>
      <c r="G5" s="2">
        <v>39</v>
      </c>
      <c r="H5" s="31">
        <v>4.7</v>
      </c>
      <c r="I5" s="31">
        <v>81.3</v>
      </c>
      <c r="J5" s="2">
        <v>1670</v>
      </c>
      <c r="K5" s="31">
        <v>4.9000000000000004</v>
      </c>
      <c r="L5" s="31">
        <v>79.900000000000006</v>
      </c>
      <c r="M5" s="2">
        <v>4371403</v>
      </c>
      <c r="N5" s="31">
        <v>3.2</v>
      </c>
      <c r="O5" s="31">
        <v>91.9</v>
      </c>
      <c r="P5" s="30">
        <v>-9</v>
      </c>
      <c r="Q5" s="30">
        <v>-419</v>
      </c>
      <c r="R5" s="30">
        <v>-385290</v>
      </c>
      <c r="S5" s="19">
        <v>9</v>
      </c>
    </row>
    <row r="6" spans="1:19" ht="21" customHeight="1" x14ac:dyDescent="0.15">
      <c r="A6">
        <v>10</v>
      </c>
      <c r="B6" t="s">
        <v>27</v>
      </c>
      <c r="F6" s="22"/>
      <c r="G6" s="2">
        <v>2</v>
      </c>
      <c r="H6" s="31">
        <v>0.2</v>
      </c>
      <c r="I6" s="31">
        <v>200</v>
      </c>
      <c r="J6" s="2">
        <v>22</v>
      </c>
      <c r="K6" s="31">
        <v>0.1</v>
      </c>
      <c r="L6" s="31">
        <v>183.3</v>
      </c>
      <c r="M6" s="32" t="s">
        <v>81</v>
      </c>
      <c r="N6" s="33" t="s">
        <v>81</v>
      </c>
      <c r="O6" s="33" t="s">
        <v>81</v>
      </c>
      <c r="P6" s="30">
        <v>1</v>
      </c>
      <c r="Q6" s="30">
        <v>10</v>
      </c>
      <c r="R6" s="33" t="s">
        <v>180</v>
      </c>
      <c r="S6" s="19">
        <v>10</v>
      </c>
    </row>
    <row r="7" spans="1:19" ht="21" customHeight="1" x14ac:dyDescent="0.15">
      <c r="A7">
        <v>11</v>
      </c>
      <c r="B7" t="s">
        <v>28</v>
      </c>
      <c r="F7" s="22"/>
      <c r="G7" s="2">
        <v>15</v>
      </c>
      <c r="H7" s="31">
        <v>1.8</v>
      </c>
      <c r="I7" s="31">
        <v>83.3</v>
      </c>
      <c r="J7" s="2">
        <v>149</v>
      </c>
      <c r="K7" s="31">
        <v>0.4</v>
      </c>
      <c r="L7" s="31">
        <v>87.6</v>
      </c>
      <c r="M7" s="2">
        <v>104518</v>
      </c>
      <c r="N7" s="31">
        <v>0.1</v>
      </c>
      <c r="O7" s="31">
        <v>85</v>
      </c>
      <c r="P7" s="30">
        <v>-3</v>
      </c>
      <c r="Q7" s="30">
        <v>-21</v>
      </c>
      <c r="R7" s="30">
        <v>-18431</v>
      </c>
      <c r="S7" s="19">
        <v>11</v>
      </c>
    </row>
    <row r="8" spans="1:19" ht="21" customHeight="1" x14ac:dyDescent="0.15">
      <c r="A8">
        <v>12</v>
      </c>
      <c r="B8" t="s">
        <v>29</v>
      </c>
      <c r="F8" s="22"/>
      <c r="G8" s="2">
        <v>6</v>
      </c>
      <c r="H8" s="31">
        <v>0.7</v>
      </c>
      <c r="I8" s="31">
        <v>100</v>
      </c>
      <c r="J8" s="2">
        <v>85</v>
      </c>
      <c r="K8" s="31">
        <v>0.2</v>
      </c>
      <c r="L8" s="31">
        <v>81.7</v>
      </c>
      <c r="M8" s="2">
        <v>114663</v>
      </c>
      <c r="N8" s="31">
        <v>0.1</v>
      </c>
      <c r="O8" s="31">
        <v>89.4</v>
      </c>
      <c r="P8" s="46" t="s">
        <v>181</v>
      </c>
      <c r="Q8" s="30">
        <v>-19</v>
      </c>
      <c r="R8" s="30">
        <v>-13662</v>
      </c>
      <c r="S8" s="19">
        <v>12</v>
      </c>
    </row>
    <row r="9" spans="1:19" ht="21" customHeight="1" x14ac:dyDescent="0.15">
      <c r="A9">
        <v>13</v>
      </c>
      <c r="B9" t="s">
        <v>30</v>
      </c>
      <c r="F9" s="22"/>
      <c r="G9" s="2">
        <v>6</v>
      </c>
      <c r="H9" s="31">
        <v>0.7</v>
      </c>
      <c r="I9" s="31">
        <v>85.7</v>
      </c>
      <c r="J9" s="2">
        <v>46</v>
      </c>
      <c r="K9" s="31">
        <v>0.1</v>
      </c>
      <c r="L9" s="31">
        <v>109.5</v>
      </c>
      <c r="M9" s="2">
        <v>117903</v>
      </c>
      <c r="N9" s="31">
        <v>0.1</v>
      </c>
      <c r="O9" s="31">
        <v>105.7</v>
      </c>
      <c r="P9" s="30">
        <v>-1</v>
      </c>
      <c r="Q9" s="30">
        <v>4</v>
      </c>
      <c r="R9" s="30">
        <v>6391</v>
      </c>
      <c r="S9" s="19">
        <v>13</v>
      </c>
    </row>
    <row r="10" spans="1:19" ht="21" customHeight="1" x14ac:dyDescent="0.15">
      <c r="A10">
        <v>14</v>
      </c>
      <c r="B10" t="s">
        <v>31</v>
      </c>
      <c r="F10" s="22"/>
      <c r="G10" s="2">
        <v>27</v>
      </c>
      <c r="H10" s="31">
        <v>3.2</v>
      </c>
      <c r="I10" s="31">
        <v>103.8</v>
      </c>
      <c r="J10" s="2">
        <v>1038</v>
      </c>
      <c r="K10" s="31">
        <v>3</v>
      </c>
      <c r="L10" s="31">
        <v>99.4</v>
      </c>
      <c r="M10" s="2">
        <v>4497293</v>
      </c>
      <c r="N10" s="31">
        <v>3.3</v>
      </c>
      <c r="O10" s="31">
        <v>70.8</v>
      </c>
      <c r="P10" s="30">
        <v>1</v>
      </c>
      <c r="Q10" s="30">
        <v>-6</v>
      </c>
      <c r="R10" s="30">
        <v>-1855362</v>
      </c>
      <c r="S10" s="19">
        <v>14</v>
      </c>
    </row>
    <row r="11" spans="1:19" ht="21" customHeight="1" x14ac:dyDescent="0.15">
      <c r="A11">
        <v>15</v>
      </c>
      <c r="B11" t="s">
        <v>32</v>
      </c>
      <c r="F11" s="22"/>
      <c r="G11" s="2">
        <v>18</v>
      </c>
      <c r="H11" s="31">
        <v>2.2000000000000002</v>
      </c>
      <c r="I11" s="31">
        <v>81.8</v>
      </c>
      <c r="J11" s="2">
        <v>483</v>
      </c>
      <c r="K11" s="31">
        <v>1.4</v>
      </c>
      <c r="L11" s="31">
        <v>75.099999999999994</v>
      </c>
      <c r="M11" s="2">
        <v>753556</v>
      </c>
      <c r="N11" s="31">
        <v>0.6</v>
      </c>
      <c r="O11" s="31">
        <v>84.7</v>
      </c>
      <c r="P11" s="30">
        <v>-4</v>
      </c>
      <c r="Q11" s="30">
        <v>-160</v>
      </c>
      <c r="R11" s="30">
        <v>-135788</v>
      </c>
      <c r="S11" s="19">
        <v>15</v>
      </c>
    </row>
    <row r="12" spans="1:19" ht="21" customHeight="1" x14ac:dyDescent="0.15">
      <c r="A12">
        <v>16</v>
      </c>
      <c r="B12" t="s">
        <v>33</v>
      </c>
      <c r="F12" s="22"/>
      <c r="G12" s="2">
        <v>44</v>
      </c>
      <c r="H12" s="31">
        <v>5.3</v>
      </c>
      <c r="I12" s="31">
        <v>100</v>
      </c>
      <c r="J12" s="2">
        <v>2872</v>
      </c>
      <c r="K12" s="31">
        <v>8.4</v>
      </c>
      <c r="L12" s="31">
        <v>118.9</v>
      </c>
      <c r="M12" s="2">
        <v>16894991</v>
      </c>
      <c r="N12" s="31">
        <v>12.5</v>
      </c>
      <c r="O12" s="31">
        <v>96.1</v>
      </c>
      <c r="P12" s="46" t="s">
        <v>181</v>
      </c>
      <c r="Q12" s="30">
        <v>456</v>
      </c>
      <c r="R12" s="30">
        <v>-685566</v>
      </c>
      <c r="S12" s="19">
        <v>16</v>
      </c>
    </row>
    <row r="13" spans="1:19" ht="21" customHeight="1" x14ac:dyDescent="0.15">
      <c r="A13">
        <v>17</v>
      </c>
      <c r="B13" t="s">
        <v>34</v>
      </c>
      <c r="F13" s="22"/>
      <c r="G13" s="2">
        <v>2</v>
      </c>
      <c r="H13" s="31">
        <v>0.2</v>
      </c>
      <c r="I13" s="31">
        <v>100</v>
      </c>
      <c r="J13" s="2">
        <v>69</v>
      </c>
      <c r="K13" s="31">
        <v>0.2</v>
      </c>
      <c r="L13" s="31">
        <v>530.79999999999995</v>
      </c>
      <c r="M13" s="32" t="s">
        <v>81</v>
      </c>
      <c r="N13" s="33" t="s">
        <v>81</v>
      </c>
      <c r="O13" s="33" t="s">
        <v>81</v>
      </c>
      <c r="P13" s="46" t="s">
        <v>181</v>
      </c>
      <c r="Q13" s="30">
        <v>56</v>
      </c>
      <c r="R13" s="33" t="s">
        <v>180</v>
      </c>
      <c r="S13" s="19">
        <v>17</v>
      </c>
    </row>
    <row r="14" spans="1:19" ht="21" customHeight="1" x14ac:dyDescent="0.15">
      <c r="A14">
        <v>18</v>
      </c>
      <c r="B14" t="s">
        <v>35</v>
      </c>
      <c r="F14" s="22"/>
      <c r="G14" s="2">
        <v>51</v>
      </c>
      <c r="H14" s="31">
        <v>6.1</v>
      </c>
      <c r="I14" s="31">
        <v>106.3</v>
      </c>
      <c r="J14" s="2">
        <v>1684</v>
      </c>
      <c r="K14" s="31">
        <v>4.9000000000000004</v>
      </c>
      <c r="L14" s="31">
        <v>109</v>
      </c>
      <c r="M14" s="2">
        <v>3987471</v>
      </c>
      <c r="N14" s="31">
        <v>3</v>
      </c>
      <c r="O14" s="31">
        <v>84.6</v>
      </c>
      <c r="P14" s="30">
        <v>3</v>
      </c>
      <c r="Q14" s="30">
        <v>139</v>
      </c>
      <c r="R14" s="30">
        <v>-724503</v>
      </c>
      <c r="S14" s="19">
        <v>18</v>
      </c>
    </row>
    <row r="15" spans="1:19" ht="21" customHeight="1" x14ac:dyDescent="0.15">
      <c r="A15">
        <v>19</v>
      </c>
      <c r="B15" t="s">
        <v>36</v>
      </c>
      <c r="F15" s="22"/>
      <c r="G15" s="2">
        <v>4</v>
      </c>
      <c r="H15" s="31">
        <v>0.5</v>
      </c>
      <c r="I15" s="31">
        <v>80</v>
      </c>
      <c r="J15" s="2">
        <v>44</v>
      </c>
      <c r="K15" s="31">
        <v>0.1</v>
      </c>
      <c r="L15" s="31">
        <v>80</v>
      </c>
      <c r="M15" s="2">
        <v>81057</v>
      </c>
      <c r="N15" s="31">
        <v>0.1</v>
      </c>
      <c r="O15" s="31">
        <v>79.7</v>
      </c>
      <c r="P15" s="30">
        <v>-1</v>
      </c>
      <c r="Q15" s="30">
        <v>-11</v>
      </c>
      <c r="R15" s="30">
        <v>-20592</v>
      </c>
      <c r="S15" s="19">
        <v>19</v>
      </c>
    </row>
    <row r="16" spans="1:19" ht="21" customHeight="1" x14ac:dyDescent="0.15">
      <c r="A16">
        <v>20</v>
      </c>
      <c r="B16" t="s">
        <v>37</v>
      </c>
      <c r="F16" s="22"/>
      <c r="G16" s="2">
        <v>1</v>
      </c>
      <c r="H16" s="31">
        <v>0.1</v>
      </c>
      <c r="I16" s="31">
        <v>100</v>
      </c>
      <c r="J16" s="2">
        <v>13</v>
      </c>
      <c r="K16" s="31">
        <v>0</v>
      </c>
      <c r="L16" s="31">
        <v>86.7</v>
      </c>
      <c r="M16" s="32" t="s">
        <v>81</v>
      </c>
      <c r="N16" s="33" t="s">
        <v>81</v>
      </c>
      <c r="O16" s="33" t="s">
        <v>81</v>
      </c>
      <c r="P16" s="46" t="s">
        <v>181</v>
      </c>
      <c r="Q16" s="30">
        <v>-2</v>
      </c>
      <c r="R16" s="33" t="s">
        <v>180</v>
      </c>
      <c r="S16" s="19">
        <v>20</v>
      </c>
    </row>
    <row r="17" spans="1:19" ht="21" customHeight="1" x14ac:dyDescent="0.15">
      <c r="A17">
        <v>21</v>
      </c>
      <c r="B17" t="s">
        <v>38</v>
      </c>
      <c r="F17" s="22"/>
      <c r="G17" s="2">
        <v>29</v>
      </c>
      <c r="H17" s="31">
        <v>3.5</v>
      </c>
      <c r="I17" s="31">
        <v>103.6</v>
      </c>
      <c r="J17" s="2">
        <v>1005</v>
      </c>
      <c r="K17" s="31">
        <v>2.9</v>
      </c>
      <c r="L17" s="31">
        <v>108.1</v>
      </c>
      <c r="M17" s="2">
        <v>3573638</v>
      </c>
      <c r="N17" s="31">
        <v>2.7</v>
      </c>
      <c r="O17" s="31">
        <v>34</v>
      </c>
      <c r="P17" s="30">
        <v>1</v>
      </c>
      <c r="Q17" s="30">
        <v>75</v>
      </c>
      <c r="R17" s="30">
        <v>-6929377</v>
      </c>
      <c r="S17" s="19">
        <v>21</v>
      </c>
    </row>
    <row r="18" spans="1:19" ht="21" customHeight="1" x14ac:dyDescent="0.15">
      <c r="A18">
        <v>22</v>
      </c>
      <c r="B18" t="s">
        <v>39</v>
      </c>
      <c r="F18" s="22"/>
      <c r="G18" s="2">
        <v>47</v>
      </c>
      <c r="H18" s="31">
        <v>5.6</v>
      </c>
      <c r="I18" s="31">
        <v>104.4</v>
      </c>
      <c r="J18" s="2">
        <v>3716</v>
      </c>
      <c r="K18" s="31">
        <v>10.9</v>
      </c>
      <c r="L18" s="31">
        <v>110.1</v>
      </c>
      <c r="M18" s="2">
        <v>24547719</v>
      </c>
      <c r="N18" s="31">
        <v>18.2</v>
      </c>
      <c r="O18" s="31">
        <v>108.9</v>
      </c>
      <c r="P18" s="30">
        <v>2</v>
      </c>
      <c r="Q18" s="30">
        <v>342</v>
      </c>
      <c r="R18" s="30">
        <v>2000047</v>
      </c>
      <c r="S18" s="19">
        <v>22</v>
      </c>
    </row>
    <row r="19" spans="1:19" ht="21" customHeight="1" x14ac:dyDescent="0.15">
      <c r="A19">
        <v>23</v>
      </c>
      <c r="B19" t="s">
        <v>40</v>
      </c>
      <c r="F19" s="22"/>
      <c r="G19" s="2">
        <v>28</v>
      </c>
      <c r="H19" s="31">
        <v>3.3</v>
      </c>
      <c r="I19" s="31">
        <v>112</v>
      </c>
      <c r="J19" s="2">
        <v>1939</v>
      </c>
      <c r="K19" s="31">
        <v>5.7</v>
      </c>
      <c r="L19" s="31">
        <v>101.3</v>
      </c>
      <c r="M19" s="2">
        <v>10014687</v>
      </c>
      <c r="N19" s="31">
        <v>7.4</v>
      </c>
      <c r="O19" s="31">
        <v>128.9</v>
      </c>
      <c r="P19" s="30">
        <v>3</v>
      </c>
      <c r="Q19" s="30">
        <v>24</v>
      </c>
      <c r="R19" s="30">
        <v>2242995</v>
      </c>
      <c r="S19" s="19">
        <v>23</v>
      </c>
    </row>
    <row r="20" spans="1:19" ht="21" customHeight="1" x14ac:dyDescent="0.15">
      <c r="A20">
        <v>24</v>
      </c>
      <c r="B20" t="s">
        <v>41</v>
      </c>
      <c r="F20" s="22"/>
      <c r="G20" s="2">
        <v>188</v>
      </c>
      <c r="H20" s="31">
        <v>22.5</v>
      </c>
      <c r="I20" s="31">
        <v>94.9</v>
      </c>
      <c r="J20" s="2">
        <v>4011</v>
      </c>
      <c r="K20" s="31">
        <v>11.8</v>
      </c>
      <c r="L20" s="31">
        <v>104.7</v>
      </c>
      <c r="M20" s="2">
        <v>8830399</v>
      </c>
      <c r="N20" s="31">
        <v>6.6</v>
      </c>
      <c r="O20" s="31">
        <v>97.6</v>
      </c>
      <c r="P20" s="30">
        <v>-10</v>
      </c>
      <c r="Q20" s="30">
        <v>179</v>
      </c>
      <c r="R20" s="30">
        <v>-216663</v>
      </c>
      <c r="S20" s="19">
        <v>24</v>
      </c>
    </row>
    <row r="21" spans="1:19" ht="21" customHeight="1" x14ac:dyDescent="0.15">
      <c r="A21">
        <v>25</v>
      </c>
      <c r="B21" t="s">
        <v>42</v>
      </c>
      <c r="F21" s="22"/>
      <c r="G21" s="2">
        <v>56</v>
      </c>
      <c r="H21" s="31">
        <v>6.7</v>
      </c>
      <c r="I21" s="31">
        <v>94.9</v>
      </c>
      <c r="J21" s="2">
        <v>2088</v>
      </c>
      <c r="K21" s="31">
        <v>6.1</v>
      </c>
      <c r="L21" s="31">
        <v>168</v>
      </c>
      <c r="M21" s="2">
        <v>5064712</v>
      </c>
      <c r="N21" s="31">
        <v>3.8</v>
      </c>
      <c r="O21" s="31">
        <v>229.7</v>
      </c>
      <c r="P21" s="30">
        <v>-3</v>
      </c>
      <c r="Q21" s="30">
        <v>845</v>
      </c>
      <c r="R21" s="30">
        <v>2859520</v>
      </c>
      <c r="S21" s="19">
        <v>25</v>
      </c>
    </row>
    <row r="22" spans="1:19" ht="21" customHeight="1" x14ac:dyDescent="0.15">
      <c r="A22">
        <v>26</v>
      </c>
      <c r="B22" t="s">
        <v>43</v>
      </c>
      <c r="F22" s="22"/>
      <c r="G22" s="2">
        <v>125</v>
      </c>
      <c r="H22" s="31">
        <v>15</v>
      </c>
      <c r="I22" s="31">
        <v>88</v>
      </c>
      <c r="J22" s="2">
        <v>2782</v>
      </c>
      <c r="K22" s="31">
        <v>8.1999999999999993</v>
      </c>
      <c r="L22" s="31">
        <v>75.2</v>
      </c>
      <c r="M22" s="2">
        <v>7823705</v>
      </c>
      <c r="N22" s="31">
        <v>5.8</v>
      </c>
      <c r="O22" s="31">
        <v>87.6</v>
      </c>
      <c r="P22" s="30">
        <v>-17</v>
      </c>
      <c r="Q22" s="30">
        <v>-916</v>
      </c>
      <c r="R22" s="30">
        <v>-1103581</v>
      </c>
      <c r="S22" s="19">
        <v>26</v>
      </c>
    </row>
    <row r="23" spans="1:19" ht="21" customHeight="1" x14ac:dyDescent="0.15">
      <c r="A23">
        <v>27</v>
      </c>
      <c r="B23" t="s">
        <v>44</v>
      </c>
      <c r="F23" s="22"/>
      <c r="G23" s="2">
        <v>21</v>
      </c>
      <c r="H23" s="31">
        <v>2.5</v>
      </c>
      <c r="I23" s="31">
        <v>95.5</v>
      </c>
      <c r="J23" s="2">
        <v>513</v>
      </c>
      <c r="K23" s="31">
        <v>1.5</v>
      </c>
      <c r="L23" s="31">
        <v>95.7</v>
      </c>
      <c r="M23" s="2">
        <v>781516</v>
      </c>
      <c r="N23" s="31">
        <v>0.6</v>
      </c>
      <c r="O23" s="31">
        <v>87.2</v>
      </c>
      <c r="P23" s="30">
        <v>-1</v>
      </c>
      <c r="Q23" s="30">
        <v>-23</v>
      </c>
      <c r="R23" s="30">
        <v>-115058</v>
      </c>
      <c r="S23" s="19">
        <v>27</v>
      </c>
    </row>
    <row r="24" spans="1:19" ht="21" customHeight="1" x14ac:dyDescent="0.15">
      <c r="A24">
        <v>28</v>
      </c>
      <c r="B24" t="s">
        <v>45</v>
      </c>
      <c r="F24" s="22"/>
      <c r="G24" s="2">
        <v>15</v>
      </c>
      <c r="H24" s="31">
        <v>1.8</v>
      </c>
      <c r="I24" s="31">
        <v>100</v>
      </c>
      <c r="J24" s="2">
        <v>1523</v>
      </c>
      <c r="K24" s="31">
        <v>4.5</v>
      </c>
      <c r="L24" s="31">
        <v>87.7</v>
      </c>
      <c r="M24" s="2">
        <v>5666984</v>
      </c>
      <c r="N24" s="31">
        <v>4.2</v>
      </c>
      <c r="O24" s="31">
        <v>64.5</v>
      </c>
      <c r="P24" s="46" t="s">
        <v>181</v>
      </c>
      <c r="Q24" s="30">
        <v>-214</v>
      </c>
      <c r="R24" s="30">
        <v>-3122515</v>
      </c>
      <c r="S24" s="19">
        <v>28</v>
      </c>
    </row>
    <row r="25" spans="1:19" ht="21" customHeight="1" x14ac:dyDescent="0.15">
      <c r="A25">
        <v>29</v>
      </c>
      <c r="B25" t="s">
        <v>46</v>
      </c>
      <c r="F25" s="22"/>
      <c r="G25" s="2">
        <v>54</v>
      </c>
      <c r="H25" s="31">
        <v>6.5</v>
      </c>
      <c r="I25" s="31">
        <v>120</v>
      </c>
      <c r="J25" s="2">
        <v>2779</v>
      </c>
      <c r="K25" s="31">
        <v>8.1</v>
      </c>
      <c r="L25" s="31">
        <v>97.1</v>
      </c>
      <c r="M25" s="2">
        <v>12074748</v>
      </c>
      <c r="N25" s="31">
        <v>9</v>
      </c>
      <c r="O25" s="31">
        <v>85.3</v>
      </c>
      <c r="P25" s="30">
        <v>9</v>
      </c>
      <c r="Q25" s="30">
        <v>-82</v>
      </c>
      <c r="R25" s="30">
        <v>-2072969</v>
      </c>
      <c r="S25" s="19">
        <v>29</v>
      </c>
    </row>
    <row r="26" spans="1:19" ht="21" customHeight="1" x14ac:dyDescent="0.15">
      <c r="A26">
        <v>30</v>
      </c>
      <c r="B26" t="s">
        <v>47</v>
      </c>
      <c r="F26" s="22"/>
      <c r="G26" s="2">
        <v>6</v>
      </c>
      <c r="H26" s="31">
        <v>0.7</v>
      </c>
      <c r="I26" s="31">
        <v>46.2</v>
      </c>
      <c r="J26" s="2">
        <v>2599</v>
      </c>
      <c r="K26" s="31">
        <v>7.6</v>
      </c>
      <c r="L26" s="31">
        <v>68.7</v>
      </c>
      <c r="M26" s="2">
        <v>12442156</v>
      </c>
      <c r="N26" s="31">
        <v>9.1999999999999993</v>
      </c>
      <c r="O26" s="31">
        <v>94.7</v>
      </c>
      <c r="P26" s="30">
        <v>-7</v>
      </c>
      <c r="Q26" s="30">
        <v>-1182</v>
      </c>
      <c r="R26" s="30">
        <v>-700493</v>
      </c>
      <c r="S26" s="19">
        <v>30</v>
      </c>
    </row>
    <row r="27" spans="1:19" ht="21" customHeight="1" x14ac:dyDescent="0.15">
      <c r="A27">
        <v>31</v>
      </c>
      <c r="B27" t="s">
        <v>48</v>
      </c>
      <c r="F27" s="22"/>
      <c r="G27" s="2">
        <v>30</v>
      </c>
      <c r="H27" s="31">
        <v>3.6</v>
      </c>
      <c r="I27" s="31">
        <v>90.9</v>
      </c>
      <c r="J27" s="2">
        <v>2637</v>
      </c>
      <c r="K27" s="31">
        <v>7.7</v>
      </c>
      <c r="L27" s="31">
        <v>177.5</v>
      </c>
      <c r="M27" s="2">
        <v>12039336</v>
      </c>
      <c r="N27" s="31">
        <v>8.9</v>
      </c>
      <c r="O27" s="31">
        <v>161</v>
      </c>
      <c r="P27" s="30">
        <v>-3</v>
      </c>
      <c r="Q27" s="30">
        <v>1151</v>
      </c>
      <c r="R27" s="30">
        <v>4559703</v>
      </c>
      <c r="S27" s="19">
        <v>31</v>
      </c>
    </row>
    <row r="28" spans="1:19" ht="21" customHeight="1" thickBot="1" x14ac:dyDescent="0.2">
      <c r="A28" s="26">
        <v>32</v>
      </c>
      <c r="B28" s="26" t="s">
        <v>49</v>
      </c>
      <c r="C28" s="26"/>
      <c r="D28" s="26"/>
      <c r="E28" s="26"/>
      <c r="F28" s="27"/>
      <c r="G28" s="28">
        <v>22</v>
      </c>
      <c r="H28" s="36">
        <v>2.6</v>
      </c>
      <c r="I28" s="36">
        <v>88</v>
      </c>
      <c r="J28" s="28">
        <v>336</v>
      </c>
      <c r="K28" s="36">
        <v>1</v>
      </c>
      <c r="L28" s="36">
        <v>91.6</v>
      </c>
      <c r="M28" s="37">
        <f>M4-SUM(M5:M27)</f>
        <v>953838</v>
      </c>
      <c r="N28" s="38" t="s">
        <v>81</v>
      </c>
      <c r="O28" s="38" t="s">
        <v>81</v>
      </c>
      <c r="P28" s="39">
        <v>-3</v>
      </c>
      <c r="Q28" s="39">
        <v>-31</v>
      </c>
      <c r="R28" s="37">
        <f>R4-SUM(R5:R27)</f>
        <v>133596</v>
      </c>
      <c r="S28" s="29">
        <v>32</v>
      </c>
    </row>
    <row r="29" spans="1:19" ht="21" customHeight="1" thickTop="1" x14ac:dyDescent="0.15">
      <c r="B29" s="53"/>
      <c r="C29">
        <v>4</v>
      </c>
      <c r="D29" t="s">
        <v>50</v>
      </c>
      <c r="E29">
        <v>9</v>
      </c>
      <c r="F29" s="22" t="s">
        <v>51</v>
      </c>
      <c r="G29" s="2">
        <v>357</v>
      </c>
      <c r="H29" s="31">
        <v>42.7</v>
      </c>
      <c r="I29" s="31">
        <v>91.1</v>
      </c>
      <c r="J29" s="2">
        <v>2145</v>
      </c>
      <c r="K29" s="31">
        <v>6.3</v>
      </c>
      <c r="L29" s="31">
        <v>94.2</v>
      </c>
      <c r="M29" s="2">
        <v>3168809</v>
      </c>
      <c r="N29" s="31">
        <v>2.4</v>
      </c>
      <c r="O29" s="31">
        <v>75.8</v>
      </c>
      <c r="P29" s="30">
        <v>-35</v>
      </c>
      <c r="Q29" s="30">
        <v>-131</v>
      </c>
      <c r="R29" s="30">
        <v>-1012724</v>
      </c>
      <c r="S29" s="19" t="s">
        <v>61</v>
      </c>
    </row>
    <row r="30" spans="1:19" ht="21" customHeight="1" x14ac:dyDescent="0.15">
      <c r="B30" s="20" t="s">
        <v>52</v>
      </c>
      <c r="C30">
        <v>10</v>
      </c>
      <c r="D30" t="s">
        <v>50</v>
      </c>
      <c r="E30">
        <v>19</v>
      </c>
      <c r="F30" s="22" t="s">
        <v>51</v>
      </c>
      <c r="G30" s="2">
        <v>197</v>
      </c>
      <c r="H30" s="31">
        <v>23.6</v>
      </c>
      <c r="I30" s="31">
        <v>98</v>
      </c>
      <c r="J30" s="2">
        <v>2654</v>
      </c>
      <c r="K30" s="31">
        <v>7.8</v>
      </c>
      <c r="L30" s="31">
        <v>98.2</v>
      </c>
      <c r="M30" s="2">
        <v>4773823</v>
      </c>
      <c r="N30" s="31">
        <v>3.5</v>
      </c>
      <c r="O30" s="31">
        <v>83.7</v>
      </c>
      <c r="P30" s="30">
        <v>-4</v>
      </c>
      <c r="Q30" s="30">
        <v>-50</v>
      </c>
      <c r="R30" s="30">
        <v>-930527</v>
      </c>
      <c r="S30" s="19" t="s">
        <v>62</v>
      </c>
    </row>
    <row r="31" spans="1:19" ht="21" customHeight="1" x14ac:dyDescent="0.15">
      <c r="B31" s="20" t="s">
        <v>53</v>
      </c>
      <c r="C31">
        <v>20</v>
      </c>
      <c r="D31" t="s">
        <v>50</v>
      </c>
      <c r="E31">
        <v>29</v>
      </c>
      <c r="F31" s="22" t="s">
        <v>51</v>
      </c>
      <c r="G31" s="2">
        <v>91</v>
      </c>
      <c r="H31" s="31">
        <v>10.9</v>
      </c>
      <c r="I31" s="31">
        <v>101.1</v>
      </c>
      <c r="J31" s="2">
        <v>2230</v>
      </c>
      <c r="K31" s="31">
        <v>6.5</v>
      </c>
      <c r="L31" s="31">
        <v>101.9</v>
      </c>
      <c r="M31" s="2">
        <v>5018341</v>
      </c>
      <c r="N31" s="31">
        <v>3.7</v>
      </c>
      <c r="O31" s="31">
        <v>113.4</v>
      </c>
      <c r="P31" s="30">
        <v>1</v>
      </c>
      <c r="Q31" s="30">
        <v>41</v>
      </c>
      <c r="R31" s="30">
        <v>593662</v>
      </c>
      <c r="S31" s="19" t="s">
        <v>63</v>
      </c>
    </row>
    <row r="32" spans="1:19" ht="21" customHeight="1" x14ac:dyDescent="0.15">
      <c r="B32" s="20" t="s">
        <v>54</v>
      </c>
      <c r="C32">
        <v>30</v>
      </c>
      <c r="D32" t="s">
        <v>50</v>
      </c>
      <c r="E32">
        <v>49</v>
      </c>
      <c r="F32" s="22" t="s">
        <v>51</v>
      </c>
      <c r="G32" s="2">
        <v>70</v>
      </c>
      <c r="H32" s="31">
        <v>8.4</v>
      </c>
      <c r="I32" s="31">
        <v>97.2</v>
      </c>
      <c r="J32" s="2">
        <v>2703</v>
      </c>
      <c r="K32" s="31">
        <v>7.9</v>
      </c>
      <c r="L32" s="31">
        <v>97.2</v>
      </c>
      <c r="M32" s="2">
        <v>7928168</v>
      </c>
      <c r="N32" s="31">
        <v>5.9</v>
      </c>
      <c r="O32" s="31">
        <v>111.4</v>
      </c>
      <c r="P32" s="30">
        <v>-2</v>
      </c>
      <c r="Q32" s="30">
        <v>-77</v>
      </c>
      <c r="R32" s="30">
        <v>809263</v>
      </c>
      <c r="S32" s="19" t="s">
        <v>64</v>
      </c>
    </row>
    <row r="33" spans="1:19" ht="21" customHeight="1" x14ac:dyDescent="0.15">
      <c r="B33" s="20" t="s">
        <v>55</v>
      </c>
      <c r="C33">
        <v>50</v>
      </c>
      <c r="D33" t="s">
        <v>50</v>
      </c>
      <c r="E33">
        <v>99</v>
      </c>
      <c r="F33" s="22" t="s">
        <v>51</v>
      </c>
      <c r="G33" s="2">
        <v>56</v>
      </c>
      <c r="H33" s="31">
        <v>6.7</v>
      </c>
      <c r="I33" s="31">
        <v>88.9</v>
      </c>
      <c r="J33" s="2">
        <v>3887</v>
      </c>
      <c r="K33" s="31">
        <v>11.4</v>
      </c>
      <c r="L33" s="31">
        <v>89.3</v>
      </c>
      <c r="M33" s="2">
        <v>13680649</v>
      </c>
      <c r="N33" s="31">
        <v>10.199999999999999</v>
      </c>
      <c r="O33" s="31">
        <v>94.1</v>
      </c>
      <c r="P33" s="30">
        <v>-7</v>
      </c>
      <c r="Q33" s="30">
        <v>-464</v>
      </c>
      <c r="R33" s="30">
        <v>-852765</v>
      </c>
      <c r="S33" s="19" t="s">
        <v>65</v>
      </c>
    </row>
    <row r="34" spans="1:19" ht="21" customHeight="1" x14ac:dyDescent="0.15">
      <c r="B34" s="20" t="s">
        <v>56</v>
      </c>
      <c r="C34">
        <v>100</v>
      </c>
      <c r="D34" t="s">
        <v>50</v>
      </c>
      <c r="E34">
        <v>299</v>
      </c>
      <c r="F34" s="22" t="s">
        <v>51</v>
      </c>
      <c r="G34" s="2">
        <v>48</v>
      </c>
      <c r="H34" s="31">
        <v>5.7</v>
      </c>
      <c r="I34" s="31">
        <v>109.1</v>
      </c>
      <c r="J34" s="2">
        <v>8326</v>
      </c>
      <c r="K34" s="31">
        <v>24.4</v>
      </c>
      <c r="L34" s="31">
        <v>107.6</v>
      </c>
      <c r="M34" s="2">
        <v>32147455</v>
      </c>
      <c r="N34" s="31">
        <v>23.9</v>
      </c>
      <c r="O34" s="31">
        <v>86.3</v>
      </c>
      <c r="P34" s="30">
        <v>4</v>
      </c>
      <c r="Q34" s="30">
        <v>589</v>
      </c>
      <c r="R34" s="30">
        <v>-5099129</v>
      </c>
      <c r="S34" s="19" t="s">
        <v>66</v>
      </c>
    </row>
    <row r="35" spans="1:19" ht="21" customHeight="1" x14ac:dyDescent="0.15">
      <c r="B35" s="20"/>
      <c r="C35">
        <v>300</v>
      </c>
      <c r="D35" t="s">
        <v>50</v>
      </c>
      <c r="E35">
        <v>499</v>
      </c>
      <c r="F35" s="22" t="s">
        <v>51</v>
      </c>
      <c r="G35" s="2">
        <v>6</v>
      </c>
      <c r="H35" s="31">
        <v>0.7</v>
      </c>
      <c r="I35" s="31">
        <v>120</v>
      </c>
      <c r="J35" s="2">
        <v>2354</v>
      </c>
      <c r="K35" s="31">
        <v>6.9</v>
      </c>
      <c r="L35" s="31">
        <v>126.5</v>
      </c>
      <c r="M35" s="2">
        <v>14622292</v>
      </c>
      <c r="N35" s="31">
        <v>10.9</v>
      </c>
      <c r="O35" s="31">
        <v>118.8</v>
      </c>
      <c r="P35" s="30">
        <v>1</v>
      </c>
      <c r="Q35" s="30">
        <v>493</v>
      </c>
      <c r="R35" s="30">
        <v>2311708</v>
      </c>
      <c r="S35" s="19" t="s">
        <v>67</v>
      </c>
    </row>
    <row r="36" spans="1:19" ht="21" customHeight="1" x14ac:dyDescent="0.15">
      <c r="A36" s="5"/>
      <c r="B36" s="21"/>
      <c r="C36" s="5">
        <v>500</v>
      </c>
      <c r="D36" s="5" t="s">
        <v>57</v>
      </c>
      <c r="E36" s="5"/>
      <c r="F36" s="23"/>
      <c r="G36" s="24">
        <v>11</v>
      </c>
      <c r="H36" s="34">
        <v>1.3</v>
      </c>
      <c r="I36" s="34">
        <v>100</v>
      </c>
      <c r="J36" s="24">
        <v>9804</v>
      </c>
      <c r="K36" s="34">
        <v>28.7</v>
      </c>
      <c r="L36" s="34">
        <v>97.9</v>
      </c>
      <c r="M36" s="24">
        <v>53396756</v>
      </c>
      <c r="N36" s="34">
        <v>39.6</v>
      </c>
      <c r="O36" s="34">
        <v>96.2</v>
      </c>
      <c r="P36" s="47" t="s">
        <v>147</v>
      </c>
      <c r="Q36" s="35">
        <v>-206</v>
      </c>
      <c r="R36" s="35">
        <v>-2117086</v>
      </c>
      <c r="S36" s="25" t="s">
        <v>68</v>
      </c>
    </row>
    <row r="37" spans="1:19" ht="21" customHeight="1" x14ac:dyDescent="0.15"/>
    <row r="38" spans="1:19" ht="21" customHeight="1" x14ac:dyDescent="0.15">
      <c r="A38" t="s">
        <v>166</v>
      </c>
      <c r="B38" s="20" t="s">
        <v>52</v>
      </c>
      <c r="C38">
        <v>4</v>
      </c>
      <c r="D38" t="s">
        <v>50</v>
      </c>
      <c r="E38">
        <v>20</v>
      </c>
      <c r="F38" s="22" t="s">
        <v>51</v>
      </c>
      <c r="G38" s="67">
        <v>563</v>
      </c>
      <c r="H38" s="67">
        <v>67.344497607655512</v>
      </c>
      <c r="I38" s="67"/>
      <c r="J38" s="67">
        <v>4979</v>
      </c>
      <c r="K38" s="67">
        <v>14.599888572852828</v>
      </c>
      <c r="L38" s="67"/>
      <c r="M38" s="67">
        <v>8442233</v>
      </c>
      <c r="N38" s="67">
        <v>6.2657453400473173</v>
      </c>
      <c r="O38" s="67"/>
      <c r="P38" s="67"/>
      <c r="Q38" s="67"/>
      <c r="R38" s="67"/>
      <c r="S38" s="19" t="s">
        <v>61</v>
      </c>
    </row>
    <row r="39" spans="1:19" ht="21" customHeight="1" x14ac:dyDescent="0.15">
      <c r="B39" s="20" t="s">
        <v>53</v>
      </c>
      <c r="C39">
        <v>21</v>
      </c>
      <c r="D39" t="s">
        <v>50</v>
      </c>
      <c r="E39">
        <v>50</v>
      </c>
      <c r="F39" s="22" t="s">
        <v>51</v>
      </c>
      <c r="G39" s="67">
        <v>153</v>
      </c>
      <c r="H39" s="67">
        <v>18.301435406698566</v>
      </c>
      <c r="I39" s="67"/>
      <c r="J39" s="67">
        <v>4803</v>
      </c>
      <c r="K39" s="67">
        <v>14.083804943846582</v>
      </c>
      <c r="L39" s="67"/>
      <c r="M39" s="67">
        <v>13047331</v>
      </c>
      <c r="N39" s="67">
        <v>9.6836054410373311</v>
      </c>
      <c r="O39" s="67"/>
      <c r="P39" s="67"/>
      <c r="Q39" s="67"/>
      <c r="R39" s="67"/>
      <c r="S39" s="19" t="s">
        <v>176</v>
      </c>
    </row>
    <row r="40" spans="1:19" ht="21" customHeight="1" x14ac:dyDescent="0.15">
      <c r="A40" t="s">
        <v>167</v>
      </c>
      <c r="B40" s="20" t="s">
        <v>54</v>
      </c>
      <c r="C40">
        <v>51</v>
      </c>
      <c r="D40" t="s">
        <v>50</v>
      </c>
      <c r="E40">
        <v>100</v>
      </c>
      <c r="F40" s="22" t="s">
        <v>51</v>
      </c>
      <c r="G40" s="67">
        <v>57</v>
      </c>
      <c r="H40" s="67">
        <v>6.8181818181818175</v>
      </c>
      <c r="I40" s="67"/>
      <c r="J40" s="67">
        <v>4037</v>
      </c>
      <c r="K40" s="67">
        <v>11.837668240330762</v>
      </c>
      <c r="L40" s="67"/>
      <c r="M40" s="67">
        <v>13914751</v>
      </c>
      <c r="N40" s="67">
        <v>10.327396345986749</v>
      </c>
      <c r="O40" s="67"/>
      <c r="P40" s="67"/>
      <c r="Q40" s="67"/>
      <c r="R40" s="67"/>
      <c r="S40" s="19" t="s">
        <v>177</v>
      </c>
    </row>
    <row r="41" spans="1:19" ht="21" customHeight="1" x14ac:dyDescent="0.15">
      <c r="B41" s="20" t="s">
        <v>55</v>
      </c>
      <c r="C41">
        <v>101</v>
      </c>
      <c r="D41" t="s">
        <v>50</v>
      </c>
      <c r="E41">
        <v>300</v>
      </c>
      <c r="F41" s="22" t="s">
        <v>51</v>
      </c>
      <c r="G41" s="67">
        <v>46</v>
      </c>
      <c r="H41" s="67">
        <v>5.5023923444976077</v>
      </c>
      <c r="I41" s="67"/>
      <c r="J41" s="67">
        <v>8126</v>
      </c>
      <c r="K41" s="67">
        <v>23.827815734686098</v>
      </c>
      <c r="L41" s="67"/>
      <c r="M41" s="67">
        <v>31312930</v>
      </c>
      <c r="N41" s="67">
        <v>23.240159947104971</v>
      </c>
      <c r="O41" s="67"/>
      <c r="P41" s="67"/>
      <c r="Q41" s="67"/>
      <c r="R41" s="67"/>
      <c r="S41" s="19" t="s">
        <v>178</v>
      </c>
    </row>
    <row r="42" spans="1:19" ht="21" customHeight="1" x14ac:dyDescent="0.15">
      <c r="B42" s="20" t="s">
        <v>56</v>
      </c>
      <c r="C42">
        <v>300</v>
      </c>
      <c r="D42" s="4" t="s">
        <v>57</v>
      </c>
      <c r="E42" s="4"/>
      <c r="F42" s="22"/>
      <c r="G42" s="67">
        <v>17</v>
      </c>
      <c r="H42" s="67">
        <v>2.0334928229665072</v>
      </c>
      <c r="I42" s="67"/>
      <c r="J42" s="67">
        <v>12158</v>
      </c>
      <c r="K42" s="67">
        <v>35.650822508283731</v>
      </c>
      <c r="L42" s="67"/>
      <c r="M42" s="67">
        <v>68019048</v>
      </c>
      <c r="N42" s="67">
        <v>50.483092925823634</v>
      </c>
      <c r="O42" s="67"/>
      <c r="P42" s="67"/>
      <c r="Q42" s="67"/>
      <c r="R42" s="67"/>
      <c r="S42" s="19" t="s">
        <v>179</v>
      </c>
    </row>
    <row r="43" spans="1:19" ht="21" customHeight="1" x14ac:dyDescent="0.15"/>
  </sheetData>
  <mergeCells count="1">
    <mergeCell ref="A2:F3"/>
  </mergeCells>
  <phoneticPr fontId="4"/>
  <printOptions horizontalCentered="1" verticalCentered="1"/>
  <pageMargins left="0.59055118110236227" right="0.59055118110236227" top="0.78740157480314965" bottom="0.39370078740157483" header="0.51181102362204722" footer="0.51181102362204722"/>
  <pageSetup paperSize="9" scale="6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4"/>
  <sheetViews>
    <sheetView zoomScale="85" zoomScaleNormal="85" zoomScaleSheetLayoutView="100" workbookViewId="0">
      <selection activeCell="X46" sqref="X46"/>
    </sheetView>
  </sheetViews>
  <sheetFormatPr defaultRowHeight="13.5" x14ac:dyDescent="0.15"/>
  <cols>
    <col min="1" max="1" width="4.625" customWidth="1"/>
    <col min="2" max="2" width="10.62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6.625" customWidth="1"/>
    <col min="8" max="8" width="7.625" customWidth="1"/>
    <col min="9" max="9" width="11.625" customWidth="1"/>
    <col min="10" max="10" width="6.625" customWidth="1"/>
    <col min="11" max="11" width="7.625" customWidth="1"/>
    <col min="12" max="12" width="12.25" customWidth="1"/>
    <col min="13" max="13" width="6.375" customWidth="1"/>
    <col min="14" max="14" width="5.125" customWidth="1"/>
    <col min="15" max="15" width="6.125" customWidth="1"/>
    <col min="16" max="16" width="11" customWidth="1"/>
    <col min="17" max="17" width="5.125" customWidth="1"/>
    <col min="18" max="18" width="6.125" customWidth="1"/>
    <col min="19" max="19" width="9.625" customWidth="1"/>
    <col min="20" max="20" width="5.125" customWidth="1"/>
    <col min="21" max="21" width="6.125" customWidth="1"/>
    <col min="22" max="22" width="11" customWidth="1"/>
    <col min="23" max="23" width="5.125" customWidth="1"/>
    <col min="24" max="24" width="6.125" customWidth="1"/>
    <col min="25" max="25" width="11.5" customWidth="1"/>
    <col min="26" max="26" width="5.25" customWidth="1"/>
  </cols>
  <sheetData>
    <row r="1" spans="1:26" ht="24.95" customHeight="1" x14ac:dyDescent="0.15">
      <c r="A1" t="s">
        <v>84</v>
      </c>
      <c r="C1" t="s">
        <v>85</v>
      </c>
      <c r="N1" t="s">
        <v>86</v>
      </c>
      <c r="Y1" s="42" t="s">
        <v>87</v>
      </c>
    </row>
    <row r="2" spans="1:26" ht="21" customHeight="1" x14ac:dyDescent="0.15">
      <c r="A2" s="242" t="s">
        <v>3</v>
      </c>
      <c r="B2" s="242"/>
      <c r="C2" s="242"/>
      <c r="D2" s="242"/>
      <c r="E2" s="242"/>
      <c r="F2" s="243"/>
      <c r="G2" s="43" t="s">
        <v>88</v>
      </c>
      <c r="H2" s="44"/>
      <c r="I2" s="45"/>
      <c r="J2" s="43" t="s">
        <v>89</v>
      </c>
      <c r="K2" s="44"/>
      <c r="L2" s="45"/>
      <c r="N2" s="43" t="s">
        <v>90</v>
      </c>
      <c r="O2" s="44"/>
      <c r="P2" s="45"/>
      <c r="Q2" s="43" t="s">
        <v>91</v>
      </c>
      <c r="R2" s="44"/>
      <c r="S2" s="45"/>
      <c r="T2" s="43" t="s">
        <v>92</v>
      </c>
      <c r="U2" s="44"/>
      <c r="V2" s="45"/>
      <c r="W2" s="43" t="s">
        <v>93</v>
      </c>
      <c r="X2" s="44"/>
      <c r="Y2" s="45"/>
      <c r="Z2" s="8"/>
    </row>
    <row r="3" spans="1:26" ht="27" customHeight="1" x14ac:dyDescent="0.15">
      <c r="A3" s="244"/>
      <c r="B3" s="244"/>
      <c r="C3" s="244"/>
      <c r="D3" s="244"/>
      <c r="E3" s="244"/>
      <c r="F3" s="245"/>
      <c r="G3" s="50" t="s">
        <v>94</v>
      </c>
      <c r="H3" s="50" t="s">
        <v>163</v>
      </c>
      <c r="I3" s="50" t="s">
        <v>95</v>
      </c>
      <c r="J3" s="50" t="s">
        <v>94</v>
      </c>
      <c r="K3" s="50" t="s">
        <v>163</v>
      </c>
      <c r="L3" s="50" t="s">
        <v>95</v>
      </c>
      <c r="N3" s="50" t="s">
        <v>94</v>
      </c>
      <c r="O3" s="50" t="s">
        <v>163</v>
      </c>
      <c r="P3" s="50" t="s">
        <v>95</v>
      </c>
      <c r="Q3" s="50" t="s">
        <v>94</v>
      </c>
      <c r="R3" s="50" t="s">
        <v>163</v>
      </c>
      <c r="S3" s="50" t="s">
        <v>95</v>
      </c>
      <c r="T3" s="50" t="s">
        <v>94</v>
      </c>
      <c r="U3" s="50" t="s">
        <v>163</v>
      </c>
      <c r="V3" s="50" t="s">
        <v>95</v>
      </c>
      <c r="W3" s="50" t="s">
        <v>94</v>
      </c>
      <c r="X3" s="50" t="s">
        <v>163</v>
      </c>
      <c r="Y3" s="50" t="s">
        <v>95</v>
      </c>
      <c r="Z3" s="48" t="s">
        <v>22</v>
      </c>
    </row>
    <row r="4" spans="1:26" ht="21" customHeight="1" x14ac:dyDescent="0.15">
      <c r="B4" t="s">
        <v>25</v>
      </c>
      <c r="F4" s="9"/>
      <c r="G4" s="32">
        <v>155</v>
      </c>
      <c r="H4" s="32">
        <v>7677</v>
      </c>
      <c r="I4" s="56">
        <v>33452070</v>
      </c>
      <c r="J4" s="32">
        <v>327</v>
      </c>
      <c r="K4" s="32">
        <v>9574</v>
      </c>
      <c r="L4" s="56">
        <v>37243613</v>
      </c>
      <c r="N4" s="56">
        <v>106</v>
      </c>
      <c r="O4" s="56">
        <v>5367</v>
      </c>
      <c r="P4" s="56">
        <v>22177531</v>
      </c>
      <c r="Q4" s="56">
        <v>83</v>
      </c>
      <c r="R4" s="56">
        <v>2199</v>
      </c>
      <c r="S4" s="56">
        <v>5632213</v>
      </c>
      <c r="T4" s="56">
        <v>24</v>
      </c>
      <c r="U4" s="56">
        <v>472</v>
      </c>
      <c r="V4" s="56">
        <v>1202128</v>
      </c>
      <c r="W4" s="56">
        <v>141</v>
      </c>
      <c r="X4" s="56">
        <v>8814</v>
      </c>
      <c r="Y4" s="56">
        <v>35028738</v>
      </c>
      <c r="Z4" s="19" t="s">
        <v>69</v>
      </c>
    </row>
    <row r="5" spans="1:26" ht="21" customHeight="1" x14ac:dyDescent="0.15">
      <c r="A5">
        <v>9</v>
      </c>
      <c r="B5" t="s">
        <v>26</v>
      </c>
      <c r="F5" s="22"/>
      <c r="G5" s="32">
        <v>8</v>
      </c>
      <c r="H5" s="32">
        <v>192</v>
      </c>
      <c r="I5" s="56">
        <v>585478</v>
      </c>
      <c r="J5" s="32">
        <v>13</v>
      </c>
      <c r="K5" s="32">
        <v>651</v>
      </c>
      <c r="L5" s="56">
        <v>1386936</v>
      </c>
      <c r="N5" s="56">
        <v>3</v>
      </c>
      <c r="O5" s="56">
        <v>80</v>
      </c>
      <c r="P5" s="56">
        <v>144645</v>
      </c>
      <c r="Q5" s="56">
        <v>8</v>
      </c>
      <c r="R5" s="56">
        <v>336</v>
      </c>
      <c r="S5" s="56">
        <v>345508</v>
      </c>
      <c r="T5" s="56">
        <v>2</v>
      </c>
      <c r="U5" s="56">
        <v>46</v>
      </c>
      <c r="V5" s="56" t="s">
        <v>182</v>
      </c>
      <c r="W5" s="56">
        <v>5</v>
      </c>
      <c r="X5" s="56">
        <v>365</v>
      </c>
      <c r="Y5" s="56">
        <v>1836301</v>
      </c>
      <c r="Z5" s="19">
        <v>9</v>
      </c>
    </row>
    <row r="6" spans="1:26" ht="21" customHeight="1" x14ac:dyDescent="0.15">
      <c r="A6">
        <v>10</v>
      </c>
      <c r="B6" t="s">
        <v>27</v>
      </c>
      <c r="F6" s="22"/>
      <c r="G6" s="32">
        <v>1</v>
      </c>
      <c r="H6" s="32">
        <v>10</v>
      </c>
      <c r="I6" s="56" t="s">
        <v>182</v>
      </c>
      <c r="J6" s="32">
        <v>1</v>
      </c>
      <c r="K6" s="32">
        <v>12</v>
      </c>
      <c r="L6" s="56" t="s">
        <v>182</v>
      </c>
      <c r="N6" s="56">
        <v>0</v>
      </c>
      <c r="O6" s="56">
        <v>0</v>
      </c>
      <c r="P6" s="56">
        <v>0</v>
      </c>
      <c r="Q6" s="56">
        <v>0</v>
      </c>
      <c r="R6" s="56">
        <v>0</v>
      </c>
      <c r="S6" s="56">
        <v>0</v>
      </c>
      <c r="T6" s="56">
        <v>0</v>
      </c>
      <c r="U6" s="56">
        <v>0</v>
      </c>
      <c r="V6" s="56">
        <v>0</v>
      </c>
      <c r="W6" s="56">
        <v>0</v>
      </c>
      <c r="X6" s="56">
        <v>0</v>
      </c>
      <c r="Y6" s="56">
        <v>0</v>
      </c>
      <c r="Z6" s="19">
        <v>10</v>
      </c>
    </row>
    <row r="7" spans="1:26" ht="21" customHeight="1" x14ac:dyDescent="0.15">
      <c r="A7">
        <v>11</v>
      </c>
      <c r="B7" t="s">
        <v>28</v>
      </c>
      <c r="F7" s="22"/>
      <c r="G7" s="32">
        <v>2</v>
      </c>
      <c r="H7" s="32">
        <v>17</v>
      </c>
      <c r="I7" s="56" t="s">
        <v>182</v>
      </c>
      <c r="J7" s="32">
        <v>4</v>
      </c>
      <c r="K7" s="32">
        <v>48</v>
      </c>
      <c r="L7" s="56">
        <v>30205</v>
      </c>
      <c r="N7" s="56">
        <v>5</v>
      </c>
      <c r="O7" s="56">
        <v>36</v>
      </c>
      <c r="P7" s="56">
        <v>17754</v>
      </c>
      <c r="Q7" s="56">
        <v>2</v>
      </c>
      <c r="R7" s="56">
        <v>39</v>
      </c>
      <c r="S7" s="56" t="s">
        <v>182</v>
      </c>
      <c r="T7" s="56">
        <v>1</v>
      </c>
      <c r="U7" s="56">
        <v>4</v>
      </c>
      <c r="V7" s="56" t="s">
        <v>182</v>
      </c>
      <c r="W7" s="56">
        <v>1</v>
      </c>
      <c r="X7" s="56">
        <v>5</v>
      </c>
      <c r="Y7" s="56" t="s">
        <v>182</v>
      </c>
      <c r="Z7" s="19">
        <v>11</v>
      </c>
    </row>
    <row r="8" spans="1:26" ht="21" customHeight="1" x14ac:dyDescent="0.15">
      <c r="A8">
        <v>12</v>
      </c>
      <c r="B8" t="s">
        <v>29</v>
      </c>
      <c r="F8" s="22"/>
      <c r="G8" s="32">
        <v>0</v>
      </c>
      <c r="H8" s="32">
        <v>0</v>
      </c>
      <c r="I8" s="56">
        <v>0</v>
      </c>
      <c r="J8" s="32">
        <v>4</v>
      </c>
      <c r="K8" s="32">
        <v>50</v>
      </c>
      <c r="L8" s="56" t="s">
        <v>182</v>
      </c>
      <c r="N8" s="56">
        <v>1</v>
      </c>
      <c r="O8" s="56">
        <v>4</v>
      </c>
      <c r="P8" s="56" t="s">
        <v>182</v>
      </c>
      <c r="Q8" s="56">
        <v>0</v>
      </c>
      <c r="R8" s="56">
        <v>0</v>
      </c>
      <c r="S8" s="56">
        <v>0</v>
      </c>
      <c r="T8" s="56">
        <v>0</v>
      </c>
      <c r="U8" s="56">
        <v>0</v>
      </c>
      <c r="V8" s="56">
        <v>0</v>
      </c>
      <c r="W8" s="56">
        <v>1</v>
      </c>
      <c r="X8" s="56">
        <v>31</v>
      </c>
      <c r="Y8" s="56" t="s">
        <v>182</v>
      </c>
      <c r="Z8" s="19">
        <v>12</v>
      </c>
    </row>
    <row r="9" spans="1:26" ht="21" customHeight="1" x14ac:dyDescent="0.15">
      <c r="A9">
        <v>13</v>
      </c>
      <c r="B9" t="s">
        <v>30</v>
      </c>
      <c r="F9" s="22"/>
      <c r="G9" s="32">
        <v>3</v>
      </c>
      <c r="H9" s="32">
        <v>33</v>
      </c>
      <c r="I9" s="56">
        <v>108090</v>
      </c>
      <c r="J9" s="32">
        <v>1</v>
      </c>
      <c r="K9" s="32">
        <v>4</v>
      </c>
      <c r="L9" s="56" t="s">
        <v>182</v>
      </c>
      <c r="N9" s="56">
        <v>1</v>
      </c>
      <c r="O9" s="56">
        <v>4</v>
      </c>
      <c r="P9" s="56" t="s">
        <v>182</v>
      </c>
      <c r="Q9" s="56">
        <v>1</v>
      </c>
      <c r="R9" s="56">
        <v>5</v>
      </c>
      <c r="S9" s="56" t="s">
        <v>182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19">
        <v>13</v>
      </c>
    </row>
    <row r="10" spans="1:26" ht="21" customHeight="1" x14ac:dyDescent="0.15">
      <c r="A10">
        <v>14</v>
      </c>
      <c r="B10" t="s">
        <v>31</v>
      </c>
      <c r="F10" s="22"/>
      <c r="G10" s="32">
        <v>2</v>
      </c>
      <c r="H10" s="32">
        <v>44</v>
      </c>
      <c r="I10" s="56" t="s">
        <v>182</v>
      </c>
      <c r="J10" s="32">
        <v>14</v>
      </c>
      <c r="K10" s="32">
        <v>807</v>
      </c>
      <c r="L10" s="56">
        <v>4194548</v>
      </c>
      <c r="N10" s="56">
        <v>4</v>
      </c>
      <c r="O10" s="56">
        <v>57</v>
      </c>
      <c r="P10" s="56">
        <v>64910</v>
      </c>
      <c r="Q10" s="56">
        <v>4</v>
      </c>
      <c r="R10" s="56">
        <v>44</v>
      </c>
      <c r="S10" s="56">
        <v>42906</v>
      </c>
      <c r="T10" s="56">
        <v>0</v>
      </c>
      <c r="U10" s="56">
        <v>0</v>
      </c>
      <c r="V10" s="56">
        <v>0</v>
      </c>
      <c r="W10" s="56">
        <v>3</v>
      </c>
      <c r="X10" s="56">
        <v>86</v>
      </c>
      <c r="Y10" s="56">
        <v>110351</v>
      </c>
      <c r="Z10" s="19">
        <v>14</v>
      </c>
    </row>
    <row r="11" spans="1:26" ht="21" customHeight="1" x14ac:dyDescent="0.15">
      <c r="A11">
        <v>15</v>
      </c>
      <c r="B11" t="s">
        <v>32</v>
      </c>
      <c r="F11" s="22"/>
      <c r="G11" s="32">
        <v>5</v>
      </c>
      <c r="H11" s="32">
        <v>95</v>
      </c>
      <c r="I11" s="56">
        <v>89596</v>
      </c>
      <c r="J11" s="32">
        <v>9</v>
      </c>
      <c r="K11" s="32">
        <v>230</v>
      </c>
      <c r="L11" s="56">
        <v>365972</v>
      </c>
      <c r="N11" s="56">
        <v>0</v>
      </c>
      <c r="O11" s="56">
        <v>0</v>
      </c>
      <c r="P11" s="56">
        <v>0</v>
      </c>
      <c r="Q11" s="56">
        <v>1</v>
      </c>
      <c r="R11" s="56">
        <v>126</v>
      </c>
      <c r="S11" s="56" t="s">
        <v>182</v>
      </c>
      <c r="T11" s="56">
        <v>0</v>
      </c>
      <c r="U11" s="56">
        <v>0</v>
      </c>
      <c r="V11" s="56">
        <v>0</v>
      </c>
      <c r="W11" s="56">
        <v>3</v>
      </c>
      <c r="X11" s="56">
        <v>32</v>
      </c>
      <c r="Y11" s="56">
        <v>71542</v>
      </c>
      <c r="Z11" s="19">
        <v>15</v>
      </c>
    </row>
    <row r="12" spans="1:26" ht="21" customHeight="1" x14ac:dyDescent="0.15">
      <c r="A12">
        <v>16</v>
      </c>
      <c r="B12" t="s">
        <v>33</v>
      </c>
      <c r="F12" s="22"/>
      <c r="G12" s="32">
        <v>11</v>
      </c>
      <c r="H12" s="32">
        <v>300</v>
      </c>
      <c r="I12" s="56">
        <v>2477201</v>
      </c>
      <c r="J12" s="32">
        <v>17</v>
      </c>
      <c r="K12" s="32">
        <v>1462</v>
      </c>
      <c r="L12" s="56">
        <v>9796702</v>
      </c>
      <c r="N12" s="56">
        <v>6</v>
      </c>
      <c r="O12" s="56">
        <v>469</v>
      </c>
      <c r="P12" s="56">
        <v>2805020</v>
      </c>
      <c r="Q12" s="56">
        <v>5</v>
      </c>
      <c r="R12" s="56">
        <v>350</v>
      </c>
      <c r="S12" s="56">
        <v>1101270</v>
      </c>
      <c r="T12" s="56">
        <v>0</v>
      </c>
      <c r="U12" s="56">
        <v>0</v>
      </c>
      <c r="V12" s="56">
        <v>0</v>
      </c>
      <c r="W12" s="56">
        <v>5</v>
      </c>
      <c r="X12" s="56">
        <v>291</v>
      </c>
      <c r="Y12" s="56">
        <v>714798</v>
      </c>
      <c r="Z12" s="19">
        <v>16</v>
      </c>
    </row>
    <row r="13" spans="1:26" ht="21" customHeight="1" x14ac:dyDescent="0.15">
      <c r="A13">
        <v>17</v>
      </c>
      <c r="B13" t="s">
        <v>34</v>
      </c>
      <c r="F13" s="22"/>
      <c r="G13" s="32">
        <v>1</v>
      </c>
      <c r="H13" s="32">
        <v>62</v>
      </c>
      <c r="I13" s="56" t="s">
        <v>182</v>
      </c>
      <c r="J13" s="32">
        <v>0</v>
      </c>
      <c r="K13" s="32">
        <v>0</v>
      </c>
      <c r="L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6">
        <v>0</v>
      </c>
      <c r="W13" s="56">
        <v>1</v>
      </c>
      <c r="X13" s="56">
        <v>7</v>
      </c>
      <c r="Y13" s="56" t="s">
        <v>182</v>
      </c>
      <c r="Z13" s="19">
        <v>17</v>
      </c>
    </row>
    <row r="14" spans="1:26" ht="21" customHeight="1" x14ac:dyDescent="0.15">
      <c r="A14">
        <v>18</v>
      </c>
      <c r="B14" t="s">
        <v>35</v>
      </c>
      <c r="F14" s="22"/>
      <c r="G14" s="32">
        <v>10</v>
      </c>
      <c r="H14" s="32">
        <v>215</v>
      </c>
      <c r="I14" s="56">
        <v>402212</v>
      </c>
      <c r="J14" s="32">
        <v>18</v>
      </c>
      <c r="K14" s="32">
        <v>347</v>
      </c>
      <c r="L14" s="56">
        <v>748046</v>
      </c>
      <c r="N14" s="56">
        <v>5</v>
      </c>
      <c r="O14" s="56">
        <v>150</v>
      </c>
      <c r="P14" s="56">
        <v>173437</v>
      </c>
      <c r="Q14" s="56">
        <v>6</v>
      </c>
      <c r="R14" s="56">
        <v>87</v>
      </c>
      <c r="S14" s="56">
        <v>84830</v>
      </c>
      <c r="T14" s="56">
        <v>0</v>
      </c>
      <c r="U14" s="56">
        <v>0</v>
      </c>
      <c r="V14" s="56">
        <v>0</v>
      </c>
      <c r="W14" s="56">
        <v>12</v>
      </c>
      <c r="X14" s="56">
        <v>885</v>
      </c>
      <c r="Y14" s="56">
        <v>2578946</v>
      </c>
      <c r="Z14" s="19">
        <v>18</v>
      </c>
    </row>
    <row r="15" spans="1:26" ht="21" customHeight="1" x14ac:dyDescent="0.15">
      <c r="A15">
        <v>19</v>
      </c>
      <c r="B15" t="s">
        <v>36</v>
      </c>
      <c r="F15" s="22"/>
      <c r="G15" s="32">
        <v>1</v>
      </c>
      <c r="H15" s="32">
        <v>9</v>
      </c>
      <c r="I15" s="56" t="s">
        <v>182</v>
      </c>
      <c r="J15" s="32">
        <v>0</v>
      </c>
      <c r="K15" s="32">
        <v>0</v>
      </c>
      <c r="L15" s="56">
        <v>0</v>
      </c>
      <c r="N15" s="56">
        <v>1</v>
      </c>
      <c r="O15" s="56">
        <v>12</v>
      </c>
      <c r="P15" s="56" t="s">
        <v>182</v>
      </c>
      <c r="Q15" s="56">
        <v>0</v>
      </c>
      <c r="R15" s="56">
        <v>0</v>
      </c>
      <c r="S15" s="56">
        <v>0</v>
      </c>
      <c r="T15" s="56">
        <v>0</v>
      </c>
      <c r="U15" s="56">
        <v>0</v>
      </c>
      <c r="V15" s="56">
        <v>0</v>
      </c>
      <c r="W15" s="56">
        <v>2</v>
      </c>
      <c r="X15" s="56">
        <v>23</v>
      </c>
      <c r="Y15" s="56" t="s">
        <v>182</v>
      </c>
      <c r="Z15" s="19">
        <v>19</v>
      </c>
    </row>
    <row r="16" spans="1:26" ht="21" customHeight="1" x14ac:dyDescent="0.15">
      <c r="A16">
        <v>20</v>
      </c>
      <c r="B16" t="s">
        <v>37</v>
      </c>
      <c r="F16" s="22"/>
      <c r="G16" s="32">
        <v>0</v>
      </c>
      <c r="H16" s="32">
        <v>0</v>
      </c>
      <c r="I16" s="56">
        <v>0</v>
      </c>
      <c r="J16" s="32">
        <v>0</v>
      </c>
      <c r="K16" s="32">
        <v>0</v>
      </c>
      <c r="L16" s="56">
        <v>0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  <c r="T16" s="56">
        <v>1</v>
      </c>
      <c r="U16" s="56">
        <v>13</v>
      </c>
      <c r="V16" s="56" t="s">
        <v>182</v>
      </c>
      <c r="W16" s="56">
        <v>0</v>
      </c>
      <c r="X16" s="56">
        <v>0</v>
      </c>
      <c r="Y16" s="56">
        <v>0</v>
      </c>
      <c r="Z16" s="19">
        <v>20</v>
      </c>
    </row>
    <row r="17" spans="1:26" ht="21" customHeight="1" x14ac:dyDescent="0.15">
      <c r="A17">
        <v>21</v>
      </c>
      <c r="B17" t="s">
        <v>38</v>
      </c>
      <c r="F17" s="22"/>
      <c r="G17" s="32">
        <v>12</v>
      </c>
      <c r="H17" s="32">
        <v>625</v>
      </c>
      <c r="I17" s="56">
        <v>2521799</v>
      </c>
      <c r="J17" s="32">
        <v>3</v>
      </c>
      <c r="K17" s="32">
        <v>50</v>
      </c>
      <c r="L17" s="56">
        <v>93630</v>
      </c>
      <c r="N17" s="56">
        <v>8</v>
      </c>
      <c r="O17" s="56">
        <v>198</v>
      </c>
      <c r="P17" s="56">
        <v>768024</v>
      </c>
      <c r="Q17" s="56">
        <v>3</v>
      </c>
      <c r="R17" s="56">
        <v>91</v>
      </c>
      <c r="S17" s="56">
        <v>111018</v>
      </c>
      <c r="T17" s="56">
        <v>1</v>
      </c>
      <c r="U17" s="56">
        <v>9</v>
      </c>
      <c r="V17" s="56" t="s">
        <v>182</v>
      </c>
      <c r="W17" s="56">
        <v>2</v>
      </c>
      <c r="X17" s="56">
        <v>32</v>
      </c>
      <c r="Y17" s="56" t="s">
        <v>182</v>
      </c>
      <c r="Z17" s="19">
        <v>21</v>
      </c>
    </row>
    <row r="18" spans="1:26" ht="21" customHeight="1" x14ac:dyDescent="0.15">
      <c r="A18">
        <v>22</v>
      </c>
      <c r="B18" t="s">
        <v>39</v>
      </c>
      <c r="F18" s="22"/>
      <c r="G18" s="32">
        <v>13</v>
      </c>
      <c r="H18" s="32">
        <v>1309</v>
      </c>
      <c r="I18" s="56">
        <v>9931490</v>
      </c>
      <c r="J18" s="32">
        <v>18</v>
      </c>
      <c r="K18" s="32">
        <v>628</v>
      </c>
      <c r="L18" s="56">
        <v>5263823</v>
      </c>
      <c r="N18" s="56">
        <v>11</v>
      </c>
      <c r="O18" s="56">
        <v>1607</v>
      </c>
      <c r="P18" s="56">
        <v>8096768</v>
      </c>
      <c r="Q18" s="56">
        <v>2</v>
      </c>
      <c r="R18" s="56">
        <v>26</v>
      </c>
      <c r="S18" s="56" t="s">
        <v>182</v>
      </c>
      <c r="T18" s="56">
        <v>1</v>
      </c>
      <c r="U18" s="56">
        <v>8</v>
      </c>
      <c r="V18" s="56" t="s">
        <v>182</v>
      </c>
      <c r="W18" s="56">
        <v>2</v>
      </c>
      <c r="X18" s="56">
        <v>138</v>
      </c>
      <c r="Y18" s="56" t="s">
        <v>182</v>
      </c>
      <c r="Z18" s="19">
        <v>22</v>
      </c>
    </row>
    <row r="19" spans="1:26" ht="21" customHeight="1" x14ac:dyDescent="0.15">
      <c r="A19">
        <v>23</v>
      </c>
      <c r="B19" t="s">
        <v>40</v>
      </c>
      <c r="F19" s="22"/>
      <c r="G19" s="32">
        <v>7</v>
      </c>
      <c r="H19" s="32">
        <v>1158</v>
      </c>
      <c r="I19" s="56">
        <v>7638674</v>
      </c>
      <c r="J19" s="32">
        <v>9</v>
      </c>
      <c r="K19" s="32">
        <v>317</v>
      </c>
      <c r="L19" s="56">
        <v>417973</v>
      </c>
      <c r="N19" s="56">
        <v>4</v>
      </c>
      <c r="O19" s="56">
        <v>233</v>
      </c>
      <c r="P19" s="56">
        <v>1368837</v>
      </c>
      <c r="Q19" s="56">
        <v>3</v>
      </c>
      <c r="R19" s="56">
        <v>128</v>
      </c>
      <c r="S19" s="56">
        <v>483239</v>
      </c>
      <c r="T19" s="56">
        <v>0</v>
      </c>
      <c r="U19" s="56">
        <v>0</v>
      </c>
      <c r="V19" s="56">
        <v>0</v>
      </c>
      <c r="W19" s="56">
        <v>5</v>
      </c>
      <c r="X19" s="56">
        <v>103</v>
      </c>
      <c r="Y19" s="56">
        <v>105964</v>
      </c>
      <c r="Z19" s="19">
        <v>23</v>
      </c>
    </row>
    <row r="20" spans="1:26" ht="21" customHeight="1" x14ac:dyDescent="0.15">
      <c r="A20">
        <v>24</v>
      </c>
      <c r="B20" t="s">
        <v>41</v>
      </c>
      <c r="F20" s="22"/>
      <c r="G20" s="32">
        <v>27</v>
      </c>
      <c r="H20" s="32">
        <v>942</v>
      </c>
      <c r="I20" s="56">
        <v>2189141</v>
      </c>
      <c r="J20" s="32">
        <v>72</v>
      </c>
      <c r="K20" s="32">
        <v>1241</v>
      </c>
      <c r="L20" s="56">
        <v>2186811</v>
      </c>
      <c r="N20" s="56">
        <v>33</v>
      </c>
      <c r="O20" s="56">
        <v>992</v>
      </c>
      <c r="P20" s="56">
        <v>3034507</v>
      </c>
      <c r="Q20" s="56">
        <v>15</v>
      </c>
      <c r="R20" s="56">
        <v>259</v>
      </c>
      <c r="S20" s="56">
        <v>362093</v>
      </c>
      <c r="T20" s="56">
        <v>4</v>
      </c>
      <c r="U20" s="56">
        <v>35</v>
      </c>
      <c r="V20" s="56">
        <v>13344</v>
      </c>
      <c r="W20" s="56">
        <v>37</v>
      </c>
      <c r="X20" s="56">
        <v>542</v>
      </c>
      <c r="Y20" s="56">
        <v>1044503</v>
      </c>
      <c r="Z20" s="19">
        <v>24</v>
      </c>
    </row>
    <row r="21" spans="1:26" ht="21" customHeight="1" x14ac:dyDescent="0.15">
      <c r="A21">
        <v>25</v>
      </c>
      <c r="B21" t="s">
        <v>42</v>
      </c>
      <c r="F21" s="22"/>
      <c r="G21" s="32">
        <v>10</v>
      </c>
      <c r="H21" s="32">
        <v>321</v>
      </c>
      <c r="I21" s="56">
        <v>531822</v>
      </c>
      <c r="J21" s="32">
        <v>28</v>
      </c>
      <c r="K21" s="32">
        <v>355</v>
      </c>
      <c r="L21" s="56">
        <v>749425</v>
      </c>
      <c r="N21" s="56">
        <v>5</v>
      </c>
      <c r="O21" s="56">
        <v>348</v>
      </c>
      <c r="P21" s="56">
        <v>519472</v>
      </c>
      <c r="Q21" s="56">
        <v>1</v>
      </c>
      <c r="R21" s="56">
        <v>10</v>
      </c>
      <c r="S21" s="56" t="s">
        <v>182</v>
      </c>
      <c r="T21" s="56">
        <v>0</v>
      </c>
      <c r="U21" s="56">
        <v>0</v>
      </c>
      <c r="V21" s="56">
        <v>0</v>
      </c>
      <c r="W21" s="56">
        <v>12</v>
      </c>
      <c r="X21" s="56">
        <v>1054</v>
      </c>
      <c r="Y21" s="56">
        <v>3257354</v>
      </c>
      <c r="Z21" s="19">
        <v>25</v>
      </c>
    </row>
    <row r="22" spans="1:26" ht="21" customHeight="1" x14ac:dyDescent="0.15">
      <c r="A22">
        <v>26</v>
      </c>
      <c r="B22" t="s">
        <v>43</v>
      </c>
      <c r="F22" s="22"/>
      <c r="G22" s="32">
        <v>17</v>
      </c>
      <c r="H22" s="32">
        <v>494</v>
      </c>
      <c r="I22" s="56">
        <v>1641408</v>
      </c>
      <c r="J22" s="32">
        <v>61</v>
      </c>
      <c r="K22" s="32">
        <v>1516</v>
      </c>
      <c r="L22" s="56">
        <v>4303763</v>
      </c>
      <c r="N22" s="56">
        <v>6</v>
      </c>
      <c r="O22" s="56">
        <v>94</v>
      </c>
      <c r="P22" s="56">
        <v>218734</v>
      </c>
      <c r="Q22" s="56">
        <v>10</v>
      </c>
      <c r="R22" s="56">
        <v>116</v>
      </c>
      <c r="S22" s="56">
        <v>180412</v>
      </c>
      <c r="T22" s="56">
        <v>9</v>
      </c>
      <c r="U22" s="56">
        <v>255</v>
      </c>
      <c r="V22" s="56">
        <v>1034451</v>
      </c>
      <c r="W22" s="56">
        <v>22</v>
      </c>
      <c r="X22" s="56">
        <v>307</v>
      </c>
      <c r="Y22" s="56">
        <v>444937</v>
      </c>
      <c r="Z22" s="19">
        <v>26</v>
      </c>
    </row>
    <row r="23" spans="1:26" ht="21" customHeight="1" x14ac:dyDescent="0.15">
      <c r="A23">
        <v>27</v>
      </c>
      <c r="B23" t="s">
        <v>44</v>
      </c>
      <c r="F23" s="22"/>
      <c r="G23" s="32">
        <v>5</v>
      </c>
      <c r="H23" s="32">
        <v>107</v>
      </c>
      <c r="I23" s="56">
        <v>197792</v>
      </c>
      <c r="J23" s="32">
        <v>9</v>
      </c>
      <c r="K23" s="32">
        <v>301</v>
      </c>
      <c r="L23" s="56">
        <v>472177</v>
      </c>
      <c r="N23" s="56">
        <v>1</v>
      </c>
      <c r="O23" s="56">
        <v>7</v>
      </c>
      <c r="P23" s="56" t="s">
        <v>182</v>
      </c>
      <c r="Q23" s="56">
        <v>3</v>
      </c>
      <c r="R23" s="56">
        <v>71</v>
      </c>
      <c r="S23" s="56">
        <v>72734</v>
      </c>
      <c r="T23" s="56">
        <v>0</v>
      </c>
      <c r="U23" s="56">
        <v>0</v>
      </c>
      <c r="V23" s="56">
        <v>0</v>
      </c>
      <c r="W23" s="56">
        <v>3</v>
      </c>
      <c r="X23" s="56">
        <v>27</v>
      </c>
      <c r="Y23" s="56">
        <v>23813</v>
      </c>
      <c r="Z23" s="19">
        <v>27</v>
      </c>
    </row>
    <row r="24" spans="1:26" ht="21" customHeight="1" x14ac:dyDescent="0.15">
      <c r="A24">
        <v>28</v>
      </c>
      <c r="B24" t="s">
        <v>45</v>
      </c>
      <c r="F24" s="22"/>
      <c r="G24" s="32">
        <v>3</v>
      </c>
      <c r="H24" s="32">
        <v>150</v>
      </c>
      <c r="I24" s="56">
        <v>244296</v>
      </c>
      <c r="J24" s="32">
        <v>7</v>
      </c>
      <c r="K24" s="32">
        <v>322</v>
      </c>
      <c r="L24" s="56">
        <v>818875</v>
      </c>
      <c r="N24" s="56">
        <v>1</v>
      </c>
      <c r="O24" s="56">
        <v>789</v>
      </c>
      <c r="P24" s="56" t="s">
        <v>182</v>
      </c>
      <c r="Q24" s="56">
        <v>2</v>
      </c>
      <c r="R24" s="56">
        <v>27</v>
      </c>
      <c r="S24" s="56" t="s">
        <v>182</v>
      </c>
      <c r="T24" s="56">
        <v>1</v>
      </c>
      <c r="U24" s="56">
        <v>67</v>
      </c>
      <c r="V24" s="56" t="s">
        <v>182</v>
      </c>
      <c r="W24" s="56">
        <v>1</v>
      </c>
      <c r="X24" s="56">
        <v>168</v>
      </c>
      <c r="Y24" s="56" t="s">
        <v>182</v>
      </c>
      <c r="Z24" s="19">
        <v>28</v>
      </c>
    </row>
    <row r="25" spans="1:26" ht="21" customHeight="1" x14ac:dyDescent="0.15">
      <c r="A25">
        <v>29</v>
      </c>
      <c r="B25" t="s">
        <v>46</v>
      </c>
      <c r="F25" s="22"/>
      <c r="G25" s="32">
        <v>7</v>
      </c>
      <c r="H25" s="32">
        <v>124</v>
      </c>
      <c r="I25" s="56">
        <v>181430</v>
      </c>
      <c r="J25" s="32">
        <v>19</v>
      </c>
      <c r="K25" s="32">
        <v>341</v>
      </c>
      <c r="L25" s="56">
        <v>722986</v>
      </c>
      <c r="N25" s="56">
        <v>4</v>
      </c>
      <c r="O25" s="56">
        <v>68</v>
      </c>
      <c r="P25" s="56">
        <v>68615</v>
      </c>
      <c r="Q25" s="56">
        <v>9</v>
      </c>
      <c r="R25" s="56">
        <v>126</v>
      </c>
      <c r="S25" s="56">
        <v>228516</v>
      </c>
      <c r="T25" s="56">
        <v>4</v>
      </c>
      <c r="U25" s="56">
        <v>35</v>
      </c>
      <c r="V25" s="56">
        <v>15644</v>
      </c>
      <c r="W25" s="56">
        <v>11</v>
      </c>
      <c r="X25" s="56">
        <v>2085</v>
      </c>
      <c r="Y25" s="56">
        <v>10857557</v>
      </c>
      <c r="Z25" s="19">
        <v>29</v>
      </c>
    </row>
    <row r="26" spans="1:26" ht="21" customHeight="1" x14ac:dyDescent="0.15">
      <c r="A26">
        <v>30</v>
      </c>
      <c r="B26" t="s">
        <v>47</v>
      </c>
      <c r="F26" s="22"/>
      <c r="G26" s="32">
        <v>0</v>
      </c>
      <c r="H26" s="32">
        <v>0</v>
      </c>
      <c r="I26" s="56">
        <v>0</v>
      </c>
      <c r="J26" s="32">
        <v>2</v>
      </c>
      <c r="K26" s="32">
        <v>88</v>
      </c>
      <c r="L26" s="56" t="s">
        <v>182</v>
      </c>
      <c r="N26" s="56">
        <v>1</v>
      </c>
      <c r="O26" s="56">
        <v>60</v>
      </c>
      <c r="P26" s="56" t="s">
        <v>182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56">
        <v>0</v>
      </c>
      <c r="W26" s="56">
        <v>3</v>
      </c>
      <c r="X26" s="56">
        <v>2451</v>
      </c>
      <c r="Y26" s="56">
        <v>12241449</v>
      </c>
      <c r="Z26" s="19">
        <v>30</v>
      </c>
    </row>
    <row r="27" spans="1:26" ht="21" customHeight="1" x14ac:dyDescent="0.15">
      <c r="A27">
        <v>31</v>
      </c>
      <c r="B27" t="s">
        <v>48</v>
      </c>
      <c r="F27" s="22"/>
      <c r="G27" s="32">
        <v>4</v>
      </c>
      <c r="H27" s="32">
        <v>1366</v>
      </c>
      <c r="I27" s="56">
        <v>4183483</v>
      </c>
      <c r="J27" s="32">
        <v>12</v>
      </c>
      <c r="K27" s="32">
        <v>743</v>
      </c>
      <c r="L27" s="56">
        <v>5388100</v>
      </c>
      <c r="N27" s="56">
        <v>2</v>
      </c>
      <c r="O27" s="56">
        <v>62</v>
      </c>
      <c r="P27" s="56" t="s">
        <v>182</v>
      </c>
      <c r="Q27" s="56">
        <v>4</v>
      </c>
      <c r="R27" s="56">
        <v>306</v>
      </c>
      <c r="S27" s="56">
        <v>2058285</v>
      </c>
      <c r="T27" s="56">
        <v>0</v>
      </c>
      <c r="U27" s="56">
        <v>0</v>
      </c>
      <c r="V27" s="56">
        <v>0</v>
      </c>
      <c r="W27" s="56">
        <v>8</v>
      </c>
      <c r="X27" s="56">
        <v>160</v>
      </c>
      <c r="Y27" s="56">
        <v>255588</v>
      </c>
      <c r="Z27" s="19">
        <v>31</v>
      </c>
    </row>
    <row r="28" spans="1:26" ht="21" customHeight="1" thickBot="1" x14ac:dyDescent="0.2">
      <c r="A28" s="26">
        <v>32</v>
      </c>
      <c r="B28" s="26" t="s">
        <v>49</v>
      </c>
      <c r="C28" s="26"/>
      <c r="D28" s="26"/>
      <c r="E28" s="26"/>
      <c r="F28" s="27"/>
      <c r="G28" s="57">
        <v>6</v>
      </c>
      <c r="H28" s="57">
        <v>104</v>
      </c>
      <c r="I28" s="64">
        <f>I4-SUM(I5:I27)</f>
        <v>528158</v>
      </c>
      <c r="J28" s="57">
        <v>6</v>
      </c>
      <c r="K28" s="57">
        <v>61</v>
      </c>
      <c r="L28" s="64">
        <f>L4-SUM(L5:L27)</f>
        <v>303641</v>
      </c>
      <c r="N28" s="58">
        <v>4</v>
      </c>
      <c r="O28" s="58">
        <v>97</v>
      </c>
      <c r="P28" s="64">
        <f>P4-SUM(P5:P27)</f>
        <v>4896808</v>
      </c>
      <c r="Q28" s="58">
        <v>4</v>
      </c>
      <c r="R28" s="58">
        <v>52</v>
      </c>
      <c r="S28" s="64">
        <f>S4-SUM(S5:S27)</f>
        <v>561402</v>
      </c>
      <c r="T28" s="58">
        <v>0</v>
      </c>
      <c r="U28" s="58">
        <v>0</v>
      </c>
      <c r="V28" s="64">
        <f>V4-SUM(V5:V27)</f>
        <v>138689</v>
      </c>
      <c r="W28" s="58">
        <v>2</v>
      </c>
      <c r="X28" s="58">
        <v>22</v>
      </c>
      <c r="Y28" s="64">
        <f>Y4-SUM(Y5:Y27)</f>
        <v>1485635</v>
      </c>
      <c r="Z28" s="29">
        <v>32</v>
      </c>
    </row>
    <row r="29" spans="1:26" ht="21" customHeight="1" thickTop="1" x14ac:dyDescent="0.15">
      <c r="B29" s="53"/>
      <c r="C29">
        <v>4</v>
      </c>
      <c r="D29" t="s">
        <v>50</v>
      </c>
      <c r="E29">
        <v>9</v>
      </c>
      <c r="F29" s="22" t="s">
        <v>51</v>
      </c>
      <c r="G29" s="32">
        <v>46</v>
      </c>
      <c r="H29" s="32">
        <v>282</v>
      </c>
      <c r="I29" s="56">
        <v>676651</v>
      </c>
      <c r="J29" s="32">
        <v>162</v>
      </c>
      <c r="K29" s="32">
        <v>939</v>
      </c>
      <c r="L29" s="56">
        <v>1227286</v>
      </c>
      <c r="N29" s="56">
        <v>41</v>
      </c>
      <c r="O29" s="56">
        <v>262</v>
      </c>
      <c r="P29" s="56">
        <v>449245</v>
      </c>
      <c r="Q29" s="56">
        <v>31</v>
      </c>
      <c r="R29" s="56">
        <v>186</v>
      </c>
      <c r="S29" s="56">
        <v>236672</v>
      </c>
      <c r="T29" s="56">
        <v>10</v>
      </c>
      <c r="U29" s="56">
        <v>62</v>
      </c>
      <c r="V29" s="56">
        <v>43411</v>
      </c>
      <c r="W29" s="56">
        <v>67</v>
      </c>
      <c r="X29" s="56">
        <v>414</v>
      </c>
      <c r="Y29" s="56">
        <v>535544</v>
      </c>
      <c r="Z29" s="19" t="s">
        <v>61</v>
      </c>
    </row>
    <row r="30" spans="1:26" ht="21" customHeight="1" x14ac:dyDescent="0.15">
      <c r="B30" s="20" t="s">
        <v>52</v>
      </c>
      <c r="C30">
        <v>10</v>
      </c>
      <c r="D30" t="s">
        <v>50</v>
      </c>
      <c r="E30">
        <v>19</v>
      </c>
      <c r="F30" s="22" t="s">
        <v>51</v>
      </c>
      <c r="G30" s="32">
        <v>41</v>
      </c>
      <c r="H30" s="32">
        <v>559</v>
      </c>
      <c r="I30" s="56">
        <v>1498991</v>
      </c>
      <c r="J30" s="32">
        <v>71</v>
      </c>
      <c r="K30" s="32">
        <v>961</v>
      </c>
      <c r="L30" s="56">
        <v>1610472</v>
      </c>
      <c r="N30" s="56">
        <v>16</v>
      </c>
      <c r="O30" s="56">
        <v>216</v>
      </c>
      <c r="P30" s="56">
        <v>337633</v>
      </c>
      <c r="Q30" s="56">
        <v>22</v>
      </c>
      <c r="R30" s="56">
        <v>290</v>
      </c>
      <c r="S30" s="56">
        <v>445774</v>
      </c>
      <c r="T30" s="56">
        <v>9</v>
      </c>
      <c r="U30" s="56">
        <v>115</v>
      </c>
      <c r="V30" s="56">
        <v>116656</v>
      </c>
      <c r="W30" s="56">
        <v>38</v>
      </c>
      <c r="X30" s="56">
        <v>513</v>
      </c>
      <c r="Y30" s="56">
        <v>764297</v>
      </c>
      <c r="Z30" s="19" t="s">
        <v>62</v>
      </c>
    </row>
    <row r="31" spans="1:26" ht="21" customHeight="1" x14ac:dyDescent="0.15">
      <c r="B31" s="20" t="s">
        <v>53</v>
      </c>
      <c r="C31">
        <v>20</v>
      </c>
      <c r="D31" t="s">
        <v>50</v>
      </c>
      <c r="E31">
        <v>29</v>
      </c>
      <c r="F31" s="22" t="s">
        <v>51</v>
      </c>
      <c r="G31" s="32">
        <v>18</v>
      </c>
      <c r="H31" s="32">
        <v>448</v>
      </c>
      <c r="I31" s="56">
        <v>843816</v>
      </c>
      <c r="J31" s="32">
        <v>29</v>
      </c>
      <c r="K31" s="32">
        <v>728</v>
      </c>
      <c r="L31" s="56">
        <v>2260494</v>
      </c>
      <c r="N31" s="56">
        <v>15</v>
      </c>
      <c r="O31" s="56">
        <v>355</v>
      </c>
      <c r="P31" s="56">
        <v>834391</v>
      </c>
      <c r="Q31" s="56">
        <v>17</v>
      </c>
      <c r="R31" s="56">
        <v>424</v>
      </c>
      <c r="S31" s="56">
        <v>711819</v>
      </c>
      <c r="T31" s="56">
        <v>1</v>
      </c>
      <c r="U31" s="56">
        <v>22</v>
      </c>
      <c r="V31" s="63">
        <f>V4-SUM(V29:V30)</f>
        <v>1042061</v>
      </c>
      <c r="W31" s="56">
        <v>11</v>
      </c>
      <c r="X31" s="56">
        <v>253</v>
      </c>
      <c r="Y31" s="56" t="s">
        <v>148</v>
      </c>
      <c r="Z31" s="19" t="s">
        <v>63</v>
      </c>
    </row>
    <row r="32" spans="1:26" ht="21" customHeight="1" x14ac:dyDescent="0.15">
      <c r="B32" s="20" t="s">
        <v>54</v>
      </c>
      <c r="C32">
        <v>30</v>
      </c>
      <c r="D32" t="s">
        <v>50</v>
      </c>
      <c r="E32">
        <v>49</v>
      </c>
      <c r="F32" s="22" t="s">
        <v>51</v>
      </c>
      <c r="G32" s="32">
        <v>19</v>
      </c>
      <c r="H32" s="32">
        <v>714</v>
      </c>
      <c r="I32" s="56">
        <v>2087022</v>
      </c>
      <c r="J32" s="32">
        <v>25</v>
      </c>
      <c r="K32" s="32">
        <v>988</v>
      </c>
      <c r="L32" s="56">
        <v>3129576</v>
      </c>
      <c r="N32" s="56">
        <v>13</v>
      </c>
      <c r="O32" s="56">
        <v>515</v>
      </c>
      <c r="P32" s="56">
        <v>1966726</v>
      </c>
      <c r="Q32" s="56">
        <v>4</v>
      </c>
      <c r="R32" s="56">
        <v>154</v>
      </c>
      <c r="S32" s="56">
        <v>257025</v>
      </c>
      <c r="T32" s="56">
        <v>1</v>
      </c>
      <c r="U32" s="56">
        <v>31</v>
      </c>
      <c r="V32" s="56" t="s">
        <v>148</v>
      </c>
      <c r="W32" s="56">
        <v>8</v>
      </c>
      <c r="X32" s="56">
        <v>301</v>
      </c>
      <c r="Y32" s="56" t="s">
        <v>148</v>
      </c>
      <c r="Z32" s="19" t="s">
        <v>64</v>
      </c>
    </row>
    <row r="33" spans="1:26" ht="21" customHeight="1" x14ac:dyDescent="0.15">
      <c r="B33" s="20" t="s">
        <v>55</v>
      </c>
      <c r="C33">
        <v>50</v>
      </c>
      <c r="D33" t="s">
        <v>50</v>
      </c>
      <c r="E33">
        <v>99</v>
      </c>
      <c r="F33" s="22" t="s">
        <v>51</v>
      </c>
      <c r="G33" s="32">
        <v>18</v>
      </c>
      <c r="H33" s="32">
        <v>1260</v>
      </c>
      <c r="I33" s="56">
        <v>5784123</v>
      </c>
      <c r="J33" s="32">
        <v>21</v>
      </c>
      <c r="K33" s="32">
        <v>1441</v>
      </c>
      <c r="L33" s="56">
        <v>5154912</v>
      </c>
      <c r="N33" s="56">
        <v>8</v>
      </c>
      <c r="O33" s="56">
        <v>563</v>
      </c>
      <c r="P33" s="56">
        <v>1200771</v>
      </c>
      <c r="Q33" s="56">
        <v>4</v>
      </c>
      <c r="R33" s="56">
        <v>278</v>
      </c>
      <c r="S33" s="56">
        <v>594303</v>
      </c>
      <c r="T33" s="56">
        <v>2</v>
      </c>
      <c r="U33" s="56">
        <v>142</v>
      </c>
      <c r="V33" s="56" t="s">
        <v>148</v>
      </c>
      <c r="W33" s="56">
        <v>3</v>
      </c>
      <c r="X33" s="56">
        <v>203</v>
      </c>
      <c r="Y33" s="56" t="s">
        <v>148</v>
      </c>
      <c r="Z33" s="19" t="s">
        <v>65</v>
      </c>
    </row>
    <row r="34" spans="1:26" ht="21" customHeight="1" x14ac:dyDescent="0.15">
      <c r="B34" s="20" t="s">
        <v>56</v>
      </c>
      <c r="C34">
        <v>100</v>
      </c>
      <c r="D34" t="s">
        <v>50</v>
      </c>
      <c r="E34">
        <v>299</v>
      </c>
      <c r="F34" s="22" t="s">
        <v>51</v>
      </c>
      <c r="G34" s="32">
        <v>10</v>
      </c>
      <c r="H34" s="32">
        <v>1649</v>
      </c>
      <c r="I34" s="56">
        <v>6233318</v>
      </c>
      <c r="J34" s="32">
        <v>14</v>
      </c>
      <c r="K34" s="32">
        <v>2402</v>
      </c>
      <c r="L34" s="56">
        <v>7772232</v>
      </c>
      <c r="N34" s="56">
        <v>10</v>
      </c>
      <c r="O34" s="56">
        <v>1841</v>
      </c>
      <c r="P34" s="56">
        <v>9338989</v>
      </c>
      <c r="Q34" s="56">
        <v>5</v>
      </c>
      <c r="R34" s="56">
        <v>867</v>
      </c>
      <c r="S34" s="56">
        <v>3386620</v>
      </c>
      <c r="T34" s="56">
        <v>1</v>
      </c>
      <c r="U34" s="56">
        <v>100</v>
      </c>
      <c r="V34" s="56" t="s">
        <v>148</v>
      </c>
      <c r="W34" s="56">
        <v>8</v>
      </c>
      <c r="X34" s="56">
        <v>1467</v>
      </c>
      <c r="Y34" s="56" t="s">
        <v>148</v>
      </c>
      <c r="Z34" s="19" t="s">
        <v>66</v>
      </c>
    </row>
    <row r="35" spans="1:26" ht="21" customHeight="1" x14ac:dyDescent="0.15">
      <c r="A35" s="4"/>
      <c r="B35" s="20"/>
      <c r="C35" s="4">
        <v>300</v>
      </c>
      <c r="D35" s="4" t="s">
        <v>50</v>
      </c>
      <c r="E35" s="4">
        <v>499</v>
      </c>
      <c r="F35" s="22" t="s">
        <v>51</v>
      </c>
      <c r="G35" s="59">
        <v>0</v>
      </c>
      <c r="H35" s="59">
        <v>0</v>
      </c>
      <c r="I35" s="60">
        <v>0</v>
      </c>
      <c r="J35" s="59">
        <v>4</v>
      </c>
      <c r="K35" s="59">
        <v>1528</v>
      </c>
      <c r="L35" s="65">
        <f>L4-SUM(L29:L34)</f>
        <v>16088641</v>
      </c>
      <c r="N35" s="60">
        <v>2</v>
      </c>
      <c r="O35" s="60">
        <v>826</v>
      </c>
      <c r="P35" s="65">
        <f>P4-SUM(P29:P34)</f>
        <v>8049776</v>
      </c>
      <c r="Q35" s="60">
        <v>0</v>
      </c>
      <c r="R35" s="60">
        <v>0</v>
      </c>
      <c r="S35" s="60">
        <v>0</v>
      </c>
      <c r="T35" s="60">
        <v>0</v>
      </c>
      <c r="U35" s="60">
        <v>0</v>
      </c>
      <c r="V35" s="60">
        <v>0</v>
      </c>
      <c r="W35" s="60">
        <v>0</v>
      </c>
      <c r="X35" s="60">
        <v>0</v>
      </c>
      <c r="Y35" s="60">
        <v>0</v>
      </c>
      <c r="Z35" s="19" t="s">
        <v>67</v>
      </c>
    </row>
    <row r="36" spans="1:26" ht="21" customHeight="1" x14ac:dyDescent="0.15">
      <c r="A36" s="5"/>
      <c r="B36" s="21"/>
      <c r="C36" s="5">
        <v>500</v>
      </c>
      <c r="D36" s="5" t="s">
        <v>57</v>
      </c>
      <c r="E36" s="5"/>
      <c r="F36" s="23"/>
      <c r="G36" s="61">
        <v>3</v>
      </c>
      <c r="H36" s="61">
        <v>2765</v>
      </c>
      <c r="I36" s="62">
        <v>16328149</v>
      </c>
      <c r="J36" s="61">
        <v>1</v>
      </c>
      <c r="K36" s="61">
        <v>587</v>
      </c>
      <c r="L36" s="62" t="s">
        <v>146</v>
      </c>
      <c r="N36" s="62">
        <v>1</v>
      </c>
      <c r="O36" s="62">
        <v>789</v>
      </c>
      <c r="P36" s="62" t="s">
        <v>146</v>
      </c>
      <c r="Q36" s="62">
        <v>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6</v>
      </c>
      <c r="X36" s="62">
        <v>5663</v>
      </c>
      <c r="Y36" s="62">
        <v>27552482</v>
      </c>
      <c r="Z36" s="25" t="s">
        <v>68</v>
      </c>
    </row>
    <row r="37" spans="1:26" ht="21" customHeight="1" x14ac:dyDescent="0.15"/>
    <row r="38" spans="1:26" ht="21.75" customHeight="1" x14ac:dyDescent="0.15">
      <c r="A38" t="s">
        <v>166</v>
      </c>
      <c r="B38" s="20" t="s">
        <v>52</v>
      </c>
      <c r="C38">
        <v>4</v>
      </c>
      <c r="D38" t="s">
        <v>50</v>
      </c>
      <c r="E38">
        <v>20</v>
      </c>
      <c r="F38" s="22" t="s">
        <v>51</v>
      </c>
      <c r="G38" s="67">
        <v>88</v>
      </c>
      <c r="H38" s="67">
        <v>861</v>
      </c>
      <c r="I38" s="67">
        <v>2200662</v>
      </c>
      <c r="J38" s="67">
        <v>235</v>
      </c>
      <c r="K38" s="67">
        <v>1940</v>
      </c>
      <c r="L38" s="67">
        <v>3136527</v>
      </c>
      <c r="N38" s="67">
        <v>59</v>
      </c>
      <c r="O38" s="67">
        <v>518</v>
      </c>
      <c r="P38" s="67">
        <v>858856</v>
      </c>
      <c r="Q38" s="67">
        <v>53</v>
      </c>
      <c r="R38" s="67">
        <v>476</v>
      </c>
      <c r="S38" s="67">
        <v>682446</v>
      </c>
      <c r="T38" s="67">
        <v>19</v>
      </c>
      <c r="U38" s="67">
        <v>177</v>
      </c>
      <c r="V38" s="67">
        <v>160067</v>
      </c>
      <c r="W38" s="67">
        <v>109</v>
      </c>
      <c r="X38" s="67">
        <v>1007</v>
      </c>
      <c r="Y38" s="67">
        <v>1403675</v>
      </c>
      <c r="Z38" s="19" t="s">
        <v>61</v>
      </c>
    </row>
    <row r="39" spans="1:26" ht="21.75" customHeight="1" x14ac:dyDescent="0.15">
      <c r="B39" s="20" t="s">
        <v>53</v>
      </c>
      <c r="C39">
        <v>21</v>
      </c>
      <c r="D39" t="s">
        <v>50</v>
      </c>
      <c r="E39">
        <v>50</v>
      </c>
      <c r="F39" s="22" t="s">
        <v>51</v>
      </c>
      <c r="G39" s="67">
        <v>36</v>
      </c>
      <c r="H39" s="67">
        <v>1142</v>
      </c>
      <c r="I39" s="67">
        <v>2905818</v>
      </c>
      <c r="J39" s="67">
        <v>53</v>
      </c>
      <c r="K39" s="67">
        <v>1726</v>
      </c>
      <c r="L39" s="67">
        <v>5691724</v>
      </c>
      <c r="N39" s="67">
        <v>26</v>
      </c>
      <c r="O39" s="67">
        <v>830</v>
      </c>
      <c r="P39" s="67">
        <v>2729139</v>
      </c>
      <c r="Q39" s="67">
        <v>21</v>
      </c>
      <c r="R39" s="67">
        <v>578</v>
      </c>
      <c r="S39" s="67">
        <v>968844</v>
      </c>
      <c r="T39" s="67">
        <v>2</v>
      </c>
      <c r="U39" s="67">
        <v>53</v>
      </c>
      <c r="V39" s="67">
        <v>54040</v>
      </c>
      <c r="W39" s="67">
        <v>15</v>
      </c>
      <c r="X39" s="67">
        <v>474</v>
      </c>
      <c r="Y39" s="67">
        <v>697766</v>
      </c>
      <c r="Z39" s="19" t="s">
        <v>176</v>
      </c>
    </row>
    <row r="40" spans="1:26" ht="21.75" customHeight="1" x14ac:dyDescent="0.15">
      <c r="A40" t="s">
        <v>167</v>
      </c>
      <c r="B40" s="20" t="s">
        <v>54</v>
      </c>
      <c r="C40">
        <v>51</v>
      </c>
      <c r="D40" t="s">
        <v>50</v>
      </c>
      <c r="E40">
        <v>100</v>
      </c>
      <c r="F40" s="22" t="s">
        <v>51</v>
      </c>
      <c r="G40" s="67">
        <v>18</v>
      </c>
      <c r="H40" s="67">
        <v>1260</v>
      </c>
      <c r="I40" s="67">
        <v>5784123</v>
      </c>
      <c r="J40" s="67">
        <v>21</v>
      </c>
      <c r="K40" s="67">
        <v>1491</v>
      </c>
      <c r="L40" s="67">
        <v>4896152</v>
      </c>
      <c r="N40" s="67">
        <v>8</v>
      </c>
      <c r="O40" s="67">
        <v>563</v>
      </c>
      <c r="P40" s="67">
        <v>1200771</v>
      </c>
      <c r="Q40" s="67">
        <v>4</v>
      </c>
      <c r="R40" s="67">
        <v>278</v>
      </c>
      <c r="S40" s="67">
        <v>594303</v>
      </c>
      <c r="T40" s="67">
        <v>3</v>
      </c>
      <c r="U40" s="67">
        <v>242</v>
      </c>
      <c r="V40" s="67">
        <v>988021</v>
      </c>
      <c r="W40" s="67">
        <v>3</v>
      </c>
      <c r="X40" s="67">
        <v>203</v>
      </c>
      <c r="Y40" s="67">
        <v>451381</v>
      </c>
      <c r="Z40" s="19" t="s">
        <v>177</v>
      </c>
    </row>
    <row r="41" spans="1:26" ht="21.75" customHeight="1" x14ac:dyDescent="0.15">
      <c r="B41" s="20" t="s">
        <v>55</v>
      </c>
      <c r="C41">
        <v>101</v>
      </c>
      <c r="D41" t="s">
        <v>50</v>
      </c>
      <c r="E41">
        <v>300</v>
      </c>
      <c r="F41" s="22" t="s">
        <v>51</v>
      </c>
      <c r="G41" s="67">
        <v>10</v>
      </c>
      <c r="H41" s="67">
        <v>1649</v>
      </c>
      <c r="I41" s="67">
        <v>6233318</v>
      </c>
      <c r="J41" s="67">
        <v>13</v>
      </c>
      <c r="K41" s="67">
        <v>2302</v>
      </c>
      <c r="L41" s="67">
        <v>7430569</v>
      </c>
      <c r="N41" s="67">
        <v>10</v>
      </c>
      <c r="O41" s="67">
        <v>1841</v>
      </c>
      <c r="P41" s="67">
        <v>9338989</v>
      </c>
      <c r="Q41" s="67">
        <v>5</v>
      </c>
      <c r="R41" s="67">
        <v>867</v>
      </c>
      <c r="S41" s="67">
        <v>3386620</v>
      </c>
      <c r="T41" s="60">
        <v>0</v>
      </c>
      <c r="U41" s="60">
        <v>0</v>
      </c>
      <c r="V41" s="60">
        <v>0</v>
      </c>
      <c r="W41" s="67">
        <v>8</v>
      </c>
      <c r="X41" s="67">
        <v>1467</v>
      </c>
      <c r="Y41" s="67">
        <v>4923434</v>
      </c>
      <c r="Z41" s="19" t="s">
        <v>178</v>
      </c>
    </row>
    <row r="42" spans="1:26" ht="21.75" customHeight="1" x14ac:dyDescent="0.15">
      <c r="B42" s="20" t="s">
        <v>56</v>
      </c>
      <c r="C42">
        <v>300</v>
      </c>
      <c r="D42" s="4" t="s">
        <v>57</v>
      </c>
      <c r="E42" s="4"/>
      <c r="F42" s="22"/>
      <c r="G42" s="67">
        <v>3</v>
      </c>
      <c r="H42" s="67">
        <v>2765</v>
      </c>
      <c r="I42" s="67">
        <v>16328149</v>
      </c>
      <c r="J42" s="67">
        <v>5</v>
      </c>
      <c r="K42" s="67">
        <v>2115</v>
      </c>
      <c r="L42" s="67">
        <v>16088641</v>
      </c>
      <c r="N42" s="67">
        <v>3</v>
      </c>
      <c r="O42" s="67">
        <v>1615</v>
      </c>
      <c r="P42" s="67">
        <v>8049776</v>
      </c>
      <c r="Q42" s="60">
        <v>0</v>
      </c>
      <c r="R42" s="60">
        <v>0</v>
      </c>
      <c r="S42" s="60">
        <v>0</v>
      </c>
      <c r="T42" s="60">
        <v>0</v>
      </c>
      <c r="U42" s="60">
        <v>0</v>
      </c>
      <c r="V42" s="60">
        <v>0</v>
      </c>
      <c r="W42" s="67">
        <v>6</v>
      </c>
      <c r="X42" s="67">
        <v>5663</v>
      </c>
      <c r="Y42" s="67">
        <v>27552482</v>
      </c>
      <c r="Z42" s="19" t="s">
        <v>179</v>
      </c>
    </row>
    <row r="43" spans="1:26" x14ac:dyDescent="0.15">
      <c r="Q43" s="4"/>
      <c r="R43" s="4"/>
      <c r="S43" s="4"/>
      <c r="T43" s="4"/>
      <c r="U43" s="4"/>
      <c r="V43" s="4"/>
      <c r="Z43" s="69"/>
    </row>
    <row r="44" spans="1:26" x14ac:dyDescent="0.15">
      <c r="Q44" s="4"/>
      <c r="R44" s="4"/>
      <c r="S44" s="4"/>
      <c r="T44" s="4"/>
      <c r="U44" s="4"/>
      <c r="V44" s="4"/>
    </row>
  </sheetData>
  <mergeCells count="1">
    <mergeCell ref="A2:F3"/>
  </mergeCells>
  <phoneticPr fontId="4"/>
  <printOptions horizontalCentered="1" verticalCentered="1"/>
  <pageMargins left="0.59055118110236227" right="0.59055118110236227" top="0.78740157480314965" bottom="0.39370078740157483" header="0.51181102362204722" footer="0.51181102362204722"/>
  <pageSetup paperSize="9" scale="6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5" workbookViewId="0"/>
  </sheetViews>
  <sheetFormatPr defaultRowHeight="13.5" x14ac:dyDescent="0.15"/>
  <cols>
    <col min="1" max="1" width="4.625" customWidth="1"/>
    <col min="2" max="2" width="10.62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9.125" bestFit="1" customWidth="1"/>
    <col min="8" max="15" width="15.625" customWidth="1"/>
    <col min="16" max="16" width="5.5" bestFit="1" customWidth="1"/>
  </cols>
  <sheetData>
    <row r="1" spans="1:16" ht="24.95" customHeight="1" x14ac:dyDescent="0.15">
      <c r="A1" t="s">
        <v>96</v>
      </c>
      <c r="C1" t="s">
        <v>117</v>
      </c>
      <c r="O1" t="s">
        <v>87</v>
      </c>
    </row>
    <row r="2" spans="1:16" ht="21" customHeight="1" x14ac:dyDescent="0.15">
      <c r="A2" s="242" t="s">
        <v>3</v>
      </c>
      <c r="B2" s="242"/>
      <c r="C2" s="242"/>
      <c r="D2" s="242"/>
      <c r="E2" s="242"/>
      <c r="F2" s="242"/>
      <c r="G2" s="246" t="s">
        <v>78</v>
      </c>
      <c r="H2" s="3" t="s">
        <v>97</v>
      </c>
      <c r="I2" s="3"/>
      <c r="J2" s="3"/>
      <c r="K2" s="3"/>
      <c r="L2" s="3"/>
      <c r="M2" s="246" t="s">
        <v>103</v>
      </c>
      <c r="N2" s="246" t="s">
        <v>101</v>
      </c>
      <c r="O2" s="246" t="s">
        <v>102</v>
      </c>
      <c r="P2" s="3"/>
    </row>
    <row r="3" spans="1:16" ht="27" customHeight="1" x14ac:dyDescent="0.15">
      <c r="A3" s="244"/>
      <c r="B3" s="244"/>
      <c r="C3" s="244"/>
      <c r="D3" s="244"/>
      <c r="E3" s="244"/>
      <c r="F3" s="244"/>
      <c r="G3" s="247"/>
      <c r="H3" s="6" t="s">
        <v>104</v>
      </c>
      <c r="I3" s="7" t="s">
        <v>98</v>
      </c>
      <c r="J3" s="7" t="s">
        <v>99</v>
      </c>
      <c r="K3" s="50" t="s">
        <v>151</v>
      </c>
      <c r="L3" s="7" t="s">
        <v>100</v>
      </c>
      <c r="M3" s="247"/>
      <c r="N3" s="247"/>
      <c r="O3" s="247"/>
      <c r="P3" s="40" t="s">
        <v>22</v>
      </c>
    </row>
    <row r="4" spans="1:16" ht="21" customHeight="1" x14ac:dyDescent="0.15">
      <c r="B4" t="s">
        <v>25</v>
      </c>
      <c r="F4" s="9"/>
      <c r="G4" s="2">
        <v>836</v>
      </c>
      <c r="H4" s="2">
        <v>134736293</v>
      </c>
      <c r="I4" s="2">
        <v>124259733</v>
      </c>
      <c r="J4" s="2">
        <v>5502374</v>
      </c>
      <c r="K4" s="2">
        <v>510825</v>
      </c>
      <c r="L4" s="2">
        <v>4438435</v>
      </c>
      <c r="M4" s="2">
        <v>41911458</v>
      </c>
      <c r="N4" s="2">
        <v>19155467</v>
      </c>
      <c r="O4" s="2">
        <v>84693867</v>
      </c>
      <c r="P4" s="19" t="s">
        <v>69</v>
      </c>
    </row>
    <row r="5" spans="1:16" ht="21" customHeight="1" x14ac:dyDescent="0.15">
      <c r="A5">
        <v>9</v>
      </c>
      <c r="B5" t="s">
        <v>26</v>
      </c>
      <c r="F5" s="22"/>
      <c r="G5" s="2">
        <v>39</v>
      </c>
      <c r="H5" s="2">
        <v>4371403</v>
      </c>
      <c r="I5" s="2">
        <v>3924913</v>
      </c>
      <c r="J5" s="2">
        <v>31243</v>
      </c>
      <c r="K5" s="2">
        <v>0</v>
      </c>
      <c r="L5" s="2">
        <v>415247</v>
      </c>
      <c r="M5" s="2">
        <v>2079087</v>
      </c>
      <c r="N5" s="2">
        <v>505554</v>
      </c>
      <c r="O5" s="2">
        <v>2048126</v>
      </c>
      <c r="P5" s="19">
        <v>9</v>
      </c>
    </row>
    <row r="6" spans="1:16" ht="21" customHeight="1" x14ac:dyDescent="0.15">
      <c r="A6">
        <v>10</v>
      </c>
      <c r="B6" t="s">
        <v>27</v>
      </c>
      <c r="F6" s="22"/>
      <c r="G6" s="2">
        <v>2</v>
      </c>
      <c r="H6" s="32" t="s">
        <v>183</v>
      </c>
      <c r="I6" s="32" t="s">
        <v>183</v>
      </c>
      <c r="J6" s="32" t="s">
        <v>183</v>
      </c>
      <c r="K6" s="2">
        <v>0</v>
      </c>
      <c r="L6" s="32" t="s">
        <v>183</v>
      </c>
      <c r="M6" s="32" t="s">
        <v>183</v>
      </c>
      <c r="N6" s="32" t="s">
        <v>183</v>
      </c>
      <c r="O6" s="32" t="s">
        <v>183</v>
      </c>
      <c r="P6" s="19">
        <v>10</v>
      </c>
    </row>
    <row r="7" spans="1:16" ht="21" customHeight="1" x14ac:dyDescent="0.15">
      <c r="A7">
        <v>11</v>
      </c>
      <c r="B7" t="s">
        <v>28</v>
      </c>
      <c r="F7" s="22"/>
      <c r="G7" s="2">
        <v>15</v>
      </c>
      <c r="H7" s="2">
        <v>104518</v>
      </c>
      <c r="I7" s="2">
        <v>83817</v>
      </c>
      <c r="J7" s="2">
        <v>20677</v>
      </c>
      <c r="K7" s="2">
        <v>24</v>
      </c>
      <c r="L7" s="2">
        <v>0</v>
      </c>
      <c r="M7" s="2">
        <v>48720</v>
      </c>
      <c r="N7" s="2">
        <v>28600</v>
      </c>
      <c r="O7" s="2">
        <v>53362</v>
      </c>
      <c r="P7" s="19">
        <v>11</v>
      </c>
    </row>
    <row r="8" spans="1:16" ht="21" customHeight="1" x14ac:dyDescent="0.15">
      <c r="A8">
        <v>12</v>
      </c>
      <c r="B8" t="s">
        <v>29</v>
      </c>
      <c r="F8" s="22"/>
      <c r="G8" s="2">
        <v>6</v>
      </c>
      <c r="H8" s="2">
        <v>114663</v>
      </c>
      <c r="I8" s="2">
        <v>110978</v>
      </c>
      <c r="J8" s="2">
        <v>0</v>
      </c>
      <c r="K8" s="2">
        <v>0</v>
      </c>
      <c r="L8" s="2">
        <v>3601</v>
      </c>
      <c r="M8" s="2">
        <v>52440</v>
      </c>
      <c r="N8" s="2">
        <v>34836</v>
      </c>
      <c r="O8" s="2">
        <v>59269</v>
      </c>
      <c r="P8" s="19">
        <v>12</v>
      </c>
    </row>
    <row r="9" spans="1:16" ht="21" customHeight="1" x14ac:dyDescent="0.15">
      <c r="A9">
        <v>13</v>
      </c>
      <c r="B9" t="s">
        <v>30</v>
      </c>
      <c r="F9" s="22"/>
      <c r="G9" s="2">
        <v>6</v>
      </c>
      <c r="H9" s="2">
        <v>117903</v>
      </c>
      <c r="I9" s="2">
        <v>107363</v>
      </c>
      <c r="J9" s="2">
        <v>10100</v>
      </c>
      <c r="K9" s="2">
        <v>0</v>
      </c>
      <c r="L9" s="2">
        <v>440</v>
      </c>
      <c r="M9" s="2">
        <v>58674</v>
      </c>
      <c r="N9" s="2">
        <v>14950</v>
      </c>
      <c r="O9" s="2">
        <v>56295</v>
      </c>
      <c r="P9" s="19">
        <v>13</v>
      </c>
    </row>
    <row r="10" spans="1:16" ht="21" customHeight="1" x14ac:dyDescent="0.15">
      <c r="A10">
        <v>14</v>
      </c>
      <c r="B10" t="s">
        <v>31</v>
      </c>
      <c r="F10" s="22"/>
      <c r="G10" s="2">
        <v>27</v>
      </c>
      <c r="H10" s="2">
        <v>4497293</v>
      </c>
      <c r="I10" s="2">
        <v>4210917</v>
      </c>
      <c r="J10" s="2">
        <v>206385</v>
      </c>
      <c r="K10" s="2">
        <v>0</v>
      </c>
      <c r="L10" s="2">
        <v>77677</v>
      </c>
      <c r="M10" s="2">
        <v>1527506</v>
      </c>
      <c r="N10" s="2">
        <v>424144</v>
      </c>
      <c r="O10" s="2">
        <v>2856656</v>
      </c>
      <c r="P10" s="19">
        <v>14</v>
      </c>
    </row>
    <row r="11" spans="1:16" ht="21" customHeight="1" x14ac:dyDescent="0.15">
      <c r="A11">
        <v>15</v>
      </c>
      <c r="B11" t="s">
        <v>32</v>
      </c>
      <c r="F11" s="22"/>
      <c r="G11" s="2">
        <v>18</v>
      </c>
      <c r="H11" s="2">
        <v>753556</v>
      </c>
      <c r="I11" s="2">
        <v>662948</v>
      </c>
      <c r="J11" s="2">
        <v>82327</v>
      </c>
      <c r="K11" s="2">
        <v>0</v>
      </c>
      <c r="L11" s="2">
        <v>8281</v>
      </c>
      <c r="M11" s="2">
        <v>447219</v>
      </c>
      <c r="N11" s="2">
        <v>222960</v>
      </c>
      <c r="O11" s="2">
        <v>276352</v>
      </c>
      <c r="P11" s="19">
        <v>15</v>
      </c>
    </row>
    <row r="12" spans="1:16" ht="21" customHeight="1" x14ac:dyDescent="0.15">
      <c r="A12">
        <v>16</v>
      </c>
      <c r="B12" t="s">
        <v>33</v>
      </c>
      <c r="F12" s="22"/>
      <c r="G12" s="2">
        <v>44</v>
      </c>
      <c r="H12" s="2">
        <v>16894991</v>
      </c>
      <c r="I12" s="2">
        <v>16365650</v>
      </c>
      <c r="J12" s="2">
        <v>67247</v>
      </c>
      <c r="K12" s="2">
        <v>0</v>
      </c>
      <c r="L12" s="2">
        <v>462094</v>
      </c>
      <c r="M12" s="2">
        <v>8834107</v>
      </c>
      <c r="N12" s="2">
        <v>1698062</v>
      </c>
      <c r="O12" s="2">
        <v>7163218</v>
      </c>
      <c r="P12" s="19">
        <v>16</v>
      </c>
    </row>
    <row r="13" spans="1:16" ht="21" customHeight="1" x14ac:dyDescent="0.15">
      <c r="A13">
        <v>17</v>
      </c>
      <c r="B13" t="s">
        <v>34</v>
      </c>
      <c r="F13" s="22"/>
      <c r="G13" s="2">
        <v>2</v>
      </c>
      <c r="H13" s="32" t="s">
        <v>183</v>
      </c>
      <c r="I13" s="32" t="s">
        <v>183</v>
      </c>
      <c r="J13" s="32" t="s">
        <v>183</v>
      </c>
      <c r="K13" s="2">
        <v>0</v>
      </c>
      <c r="L13" s="32" t="s">
        <v>183</v>
      </c>
      <c r="M13" s="32" t="s">
        <v>183</v>
      </c>
      <c r="N13" s="32" t="s">
        <v>183</v>
      </c>
      <c r="O13" s="32" t="s">
        <v>183</v>
      </c>
      <c r="P13" s="19">
        <v>17</v>
      </c>
    </row>
    <row r="14" spans="1:16" ht="21" customHeight="1" x14ac:dyDescent="0.15">
      <c r="A14">
        <v>18</v>
      </c>
      <c r="B14" t="s">
        <v>35</v>
      </c>
      <c r="F14" s="22"/>
      <c r="G14" s="2">
        <v>51</v>
      </c>
      <c r="H14" s="2">
        <v>3987471</v>
      </c>
      <c r="I14" s="2">
        <v>3696663</v>
      </c>
      <c r="J14" s="2">
        <v>164235</v>
      </c>
      <c r="K14" s="2">
        <v>0</v>
      </c>
      <c r="L14" s="2">
        <v>126573</v>
      </c>
      <c r="M14" s="2">
        <v>1985841</v>
      </c>
      <c r="N14" s="2">
        <v>734271</v>
      </c>
      <c r="O14" s="2">
        <v>1842988</v>
      </c>
      <c r="P14" s="19">
        <v>18</v>
      </c>
    </row>
    <row r="15" spans="1:16" ht="21" customHeight="1" x14ac:dyDescent="0.15">
      <c r="A15">
        <v>19</v>
      </c>
      <c r="B15" t="s">
        <v>36</v>
      </c>
      <c r="F15" s="22"/>
      <c r="G15" s="2">
        <v>4</v>
      </c>
      <c r="H15" s="2">
        <v>81057</v>
      </c>
      <c r="I15" s="2">
        <v>49977</v>
      </c>
      <c r="J15" s="2">
        <v>15380</v>
      </c>
      <c r="K15" s="2">
        <v>8900</v>
      </c>
      <c r="L15" s="2">
        <v>6800</v>
      </c>
      <c r="M15" s="2">
        <v>39513</v>
      </c>
      <c r="N15" s="2">
        <v>15169</v>
      </c>
      <c r="O15" s="2">
        <v>39568</v>
      </c>
      <c r="P15" s="19">
        <v>19</v>
      </c>
    </row>
    <row r="16" spans="1:16" ht="21" customHeight="1" x14ac:dyDescent="0.15">
      <c r="A16">
        <v>20</v>
      </c>
      <c r="B16" t="s">
        <v>37</v>
      </c>
      <c r="F16" s="22"/>
      <c r="G16" s="2">
        <v>1</v>
      </c>
      <c r="H16" s="32" t="s">
        <v>183</v>
      </c>
      <c r="I16" s="32" t="s">
        <v>183</v>
      </c>
      <c r="J16" s="32" t="s">
        <v>183</v>
      </c>
      <c r="K16" s="2">
        <v>0</v>
      </c>
      <c r="L16" s="32" t="s">
        <v>183</v>
      </c>
      <c r="M16" s="32" t="s">
        <v>183</v>
      </c>
      <c r="N16" s="32" t="s">
        <v>183</v>
      </c>
      <c r="O16" s="32" t="s">
        <v>183</v>
      </c>
      <c r="P16" s="19">
        <v>20</v>
      </c>
    </row>
    <row r="17" spans="1:16" ht="21" customHeight="1" x14ac:dyDescent="0.15">
      <c r="A17">
        <v>21</v>
      </c>
      <c r="B17" t="s">
        <v>38</v>
      </c>
      <c r="F17" s="22"/>
      <c r="G17" s="2">
        <v>29</v>
      </c>
      <c r="H17" s="2">
        <v>3573638</v>
      </c>
      <c r="I17" s="2">
        <v>3255262</v>
      </c>
      <c r="J17" s="2">
        <v>261491</v>
      </c>
      <c r="K17" s="2">
        <v>0</v>
      </c>
      <c r="L17" s="2">
        <v>56885</v>
      </c>
      <c r="M17" s="2">
        <v>784548</v>
      </c>
      <c r="N17" s="2">
        <v>589183</v>
      </c>
      <c r="O17" s="2">
        <v>2192162</v>
      </c>
      <c r="P17" s="19">
        <v>21</v>
      </c>
    </row>
    <row r="18" spans="1:16" ht="21" customHeight="1" x14ac:dyDescent="0.15">
      <c r="A18">
        <v>22</v>
      </c>
      <c r="B18" t="s">
        <v>39</v>
      </c>
      <c r="F18" s="22"/>
      <c r="G18" s="2">
        <v>47</v>
      </c>
      <c r="H18" s="2">
        <v>24547719</v>
      </c>
      <c r="I18" s="2">
        <v>22537415</v>
      </c>
      <c r="J18" s="2">
        <v>551699</v>
      </c>
      <c r="K18" s="2">
        <v>10760</v>
      </c>
      <c r="L18" s="2">
        <v>1426273</v>
      </c>
      <c r="M18" s="2">
        <v>4715104</v>
      </c>
      <c r="N18" s="2">
        <v>2219728</v>
      </c>
      <c r="O18" s="2">
        <v>18556982</v>
      </c>
      <c r="P18" s="19">
        <v>22</v>
      </c>
    </row>
    <row r="19" spans="1:16" ht="21" customHeight="1" x14ac:dyDescent="0.15">
      <c r="A19">
        <v>23</v>
      </c>
      <c r="B19" t="s">
        <v>40</v>
      </c>
      <c r="F19" s="22"/>
      <c r="G19" s="2">
        <v>28</v>
      </c>
      <c r="H19" s="2">
        <v>10014687</v>
      </c>
      <c r="I19" s="2">
        <v>9503082</v>
      </c>
      <c r="J19" s="2">
        <v>217201</v>
      </c>
      <c r="K19" s="2">
        <v>0</v>
      </c>
      <c r="L19" s="2">
        <v>294404</v>
      </c>
      <c r="M19" s="2">
        <v>3493759</v>
      </c>
      <c r="N19" s="2">
        <v>1033470</v>
      </c>
      <c r="O19" s="2">
        <v>5463427</v>
      </c>
      <c r="P19" s="19">
        <v>23</v>
      </c>
    </row>
    <row r="20" spans="1:16" ht="21" customHeight="1" x14ac:dyDescent="0.15">
      <c r="A20">
        <v>24</v>
      </c>
      <c r="B20" t="s">
        <v>41</v>
      </c>
      <c r="F20" s="22"/>
      <c r="G20" s="2">
        <v>188</v>
      </c>
      <c r="H20" s="2">
        <v>8830399</v>
      </c>
      <c r="I20" s="2">
        <v>6881391</v>
      </c>
      <c r="J20" s="2">
        <v>1671562</v>
      </c>
      <c r="K20" s="2">
        <v>8503</v>
      </c>
      <c r="L20" s="2">
        <v>268153</v>
      </c>
      <c r="M20" s="2">
        <v>3694644</v>
      </c>
      <c r="N20" s="2">
        <v>1679721</v>
      </c>
      <c r="O20" s="2">
        <v>4846916</v>
      </c>
      <c r="P20" s="19">
        <v>24</v>
      </c>
    </row>
    <row r="21" spans="1:16" ht="21" customHeight="1" x14ac:dyDescent="0.15">
      <c r="A21">
        <v>25</v>
      </c>
      <c r="B21" t="s">
        <v>42</v>
      </c>
      <c r="F21" s="22"/>
      <c r="G21" s="2">
        <v>56</v>
      </c>
      <c r="H21" s="2">
        <v>5064712</v>
      </c>
      <c r="I21" s="2">
        <v>4104824</v>
      </c>
      <c r="J21" s="2">
        <v>466938</v>
      </c>
      <c r="K21" s="2">
        <v>118795</v>
      </c>
      <c r="L21" s="2">
        <v>374155</v>
      </c>
      <c r="M21" s="2">
        <v>1763670</v>
      </c>
      <c r="N21" s="2">
        <v>1078908</v>
      </c>
      <c r="O21" s="2">
        <v>3025359</v>
      </c>
      <c r="P21" s="19">
        <v>25</v>
      </c>
    </row>
    <row r="22" spans="1:16" ht="21" customHeight="1" x14ac:dyDescent="0.15">
      <c r="A22">
        <v>26</v>
      </c>
      <c r="B22" t="s">
        <v>43</v>
      </c>
      <c r="F22" s="22"/>
      <c r="G22" s="2">
        <v>125</v>
      </c>
      <c r="H22" s="2">
        <v>7823705</v>
      </c>
      <c r="I22" s="2">
        <v>6240126</v>
      </c>
      <c r="J22" s="2">
        <v>599285</v>
      </c>
      <c r="K22" s="2">
        <v>251113</v>
      </c>
      <c r="L22" s="2">
        <v>733171</v>
      </c>
      <c r="M22" s="2">
        <v>2859070</v>
      </c>
      <c r="N22" s="2">
        <v>1459893</v>
      </c>
      <c r="O22" s="2">
        <v>4697868</v>
      </c>
      <c r="P22" s="19">
        <v>26</v>
      </c>
    </row>
    <row r="23" spans="1:16" ht="21" customHeight="1" x14ac:dyDescent="0.15">
      <c r="A23">
        <v>27</v>
      </c>
      <c r="B23" t="s">
        <v>44</v>
      </c>
      <c r="F23" s="22"/>
      <c r="G23" s="2">
        <v>21</v>
      </c>
      <c r="H23" s="2">
        <v>781516</v>
      </c>
      <c r="I23" s="2">
        <v>745366</v>
      </c>
      <c r="J23" s="2">
        <v>13081</v>
      </c>
      <c r="K23" s="2">
        <v>1779</v>
      </c>
      <c r="L23" s="2">
        <v>21290</v>
      </c>
      <c r="M23" s="2">
        <v>350734</v>
      </c>
      <c r="N23" s="2">
        <v>231804</v>
      </c>
      <c r="O23" s="2">
        <v>400751</v>
      </c>
      <c r="P23" s="19">
        <v>27</v>
      </c>
    </row>
    <row r="24" spans="1:16" ht="21" customHeight="1" x14ac:dyDescent="0.15">
      <c r="A24">
        <v>28</v>
      </c>
      <c r="B24" t="s">
        <v>45</v>
      </c>
      <c r="F24" s="22"/>
      <c r="G24" s="2">
        <v>15</v>
      </c>
      <c r="H24" s="2">
        <v>5666984</v>
      </c>
      <c r="I24" s="2">
        <v>5117409</v>
      </c>
      <c r="J24" s="2">
        <v>549575</v>
      </c>
      <c r="K24" s="2">
        <v>0</v>
      </c>
      <c r="L24" s="2">
        <v>0</v>
      </c>
      <c r="M24" s="30">
        <v>-3990825</v>
      </c>
      <c r="N24" s="2">
        <v>1065746</v>
      </c>
      <c r="O24" s="2">
        <v>7957283</v>
      </c>
      <c r="P24" s="19">
        <v>28</v>
      </c>
    </row>
    <row r="25" spans="1:16" ht="21" customHeight="1" x14ac:dyDescent="0.15">
      <c r="A25">
        <v>29</v>
      </c>
      <c r="B25" t="s">
        <v>46</v>
      </c>
      <c r="F25" s="22"/>
      <c r="G25" s="2">
        <v>54</v>
      </c>
      <c r="H25" s="2">
        <v>12074748</v>
      </c>
      <c r="I25" s="2">
        <v>11826480</v>
      </c>
      <c r="J25" s="2">
        <v>214931</v>
      </c>
      <c r="K25" s="2">
        <v>13050</v>
      </c>
      <c r="L25" s="2">
        <v>20230</v>
      </c>
      <c r="M25" s="2">
        <v>3504752</v>
      </c>
      <c r="N25" s="2">
        <v>1922670</v>
      </c>
      <c r="O25" s="2">
        <v>8415955</v>
      </c>
      <c r="P25" s="19">
        <v>29</v>
      </c>
    </row>
    <row r="26" spans="1:16" ht="21" customHeight="1" x14ac:dyDescent="0.15">
      <c r="A26">
        <v>30</v>
      </c>
      <c r="B26" t="s">
        <v>47</v>
      </c>
      <c r="F26" s="22"/>
      <c r="G26" s="2">
        <v>6</v>
      </c>
      <c r="H26" s="2">
        <v>12442156</v>
      </c>
      <c r="I26" s="2">
        <v>12280936</v>
      </c>
      <c r="J26" s="2">
        <v>85828</v>
      </c>
      <c r="K26" s="2">
        <v>75329</v>
      </c>
      <c r="L26" s="2">
        <v>63</v>
      </c>
      <c r="M26" s="2">
        <v>5421071</v>
      </c>
      <c r="N26" s="2">
        <v>2303262</v>
      </c>
      <c r="O26" s="2">
        <v>6506324</v>
      </c>
      <c r="P26" s="19">
        <v>30</v>
      </c>
    </row>
    <row r="27" spans="1:16" ht="21" customHeight="1" x14ac:dyDescent="0.15">
      <c r="A27" s="4">
        <v>31</v>
      </c>
      <c r="B27" s="4" t="s">
        <v>48</v>
      </c>
      <c r="C27" s="4"/>
      <c r="D27" s="4"/>
      <c r="E27" s="4"/>
      <c r="F27" s="22"/>
      <c r="G27" s="49">
        <v>30</v>
      </c>
      <c r="H27" s="49">
        <v>12039336</v>
      </c>
      <c r="I27" s="49">
        <v>11782269</v>
      </c>
      <c r="J27" s="49">
        <v>164013</v>
      </c>
      <c r="K27" s="49">
        <v>22572</v>
      </c>
      <c r="L27" s="49">
        <v>70383</v>
      </c>
      <c r="M27" s="49">
        <v>3930759</v>
      </c>
      <c r="N27" s="49">
        <v>1699469</v>
      </c>
      <c r="O27" s="49">
        <v>7610367</v>
      </c>
      <c r="P27" s="19">
        <v>31</v>
      </c>
    </row>
    <row r="28" spans="1:16" ht="21" customHeight="1" thickBot="1" x14ac:dyDescent="0.2">
      <c r="A28" s="26">
        <v>32</v>
      </c>
      <c r="B28" s="26" t="s">
        <v>49</v>
      </c>
      <c r="C28" s="26"/>
      <c r="D28" s="26"/>
      <c r="E28" s="26"/>
      <c r="F28" s="27"/>
      <c r="G28" s="28">
        <v>22</v>
      </c>
      <c r="H28" s="37">
        <f>H4-SUM(H5:H27)</f>
        <v>953838</v>
      </c>
      <c r="I28" s="37">
        <f>I4-SUM(I5:I27)</f>
        <v>771947</v>
      </c>
      <c r="J28" s="37">
        <f>J4-SUM(J5:J27)</f>
        <v>109176</v>
      </c>
      <c r="K28" s="28">
        <v>0</v>
      </c>
      <c r="L28" s="37">
        <f>L4-SUM(L5:L27)</f>
        <v>72715</v>
      </c>
      <c r="M28" s="37">
        <f>M4-SUM(M5:M27)</f>
        <v>311065</v>
      </c>
      <c r="N28" s="37">
        <f>N4-SUM(N5:N27)</f>
        <v>193067</v>
      </c>
      <c r="O28" s="37">
        <f>O4-SUM(O5:O27)</f>
        <v>624639</v>
      </c>
      <c r="P28" s="29">
        <v>32</v>
      </c>
    </row>
    <row r="29" spans="1:16" ht="21" customHeight="1" thickTop="1" x14ac:dyDescent="0.15">
      <c r="B29" s="53"/>
      <c r="C29">
        <v>4</v>
      </c>
      <c r="D29" t="s">
        <v>50</v>
      </c>
      <c r="E29">
        <v>9</v>
      </c>
      <c r="F29" s="22" t="s">
        <v>51</v>
      </c>
      <c r="G29" s="2">
        <v>357</v>
      </c>
      <c r="H29" s="2">
        <v>3168809</v>
      </c>
      <c r="I29" s="2">
        <v>2219063</v>
      </c>
      <c r="J29" s="2">
        <v>759169</v>
      </c>
      <c r="K29" s="2">
        <v>30279</v>
      </c>
      <c r="L29" s="2">
        <v>160185</v>
      </c>
      <c r="M29" s="2">
        <v>1515597</v>
      </c>
      <c r="N29" s="2">
        <v>747781</v>
      </c>
      <c r="O29" s="2">
        <v>1578284</v>
      </c>
      <c r="P29" s="19" t="s">
        <v>61</v>
      </c>
    </row>
    <row r="30" spans="1:16" ht="21" customHeight="1" x14ac:dyDescent="0.15">
      <c r="B30" s="20" t="s">
        <v>52</v>
      </c>
      <c r="C30">
        <v>10</v>
      </c>
      <c r="D30" t="s">
        <v>50</v>
      </c>
      <c r="E30">
        <v>19</v>
      </c>
      <c r="F30" s="22" t="s">
        <v>51</v>
      </c>
      <c r="G30" s="2">
        <v>197</v>
      </c>
      <c r="H30" s="2">
        <v>4773823</v>
      </c>
      <c r="I30" s="2">
        <v>3667888</v>
      </c>
      <c r="J30" s="2">
        <v>947020</v>
      </c>
      <c r="K30" s="2">
        <v>14262</v>
      </c>
      <c r="L30" s="2">
        <v>144073</v>
      </c>
      <c r="M30" s="2">
        <v>2174432</v>
      </c>
      <c r="N30" s="2">
        <v>1030627</v>
      </c>
      <c r="O30" s="2">
        <v>2493548</v>
      </c>
      <c r="P30" s="19" t="s">
        <v>62</v>
      </c>
    </row>
    <row r="31" spans="1:16" ht="21" customHeight="1" x14ac:dyDescent="0.15">
      <c r="B31" s="20" t="s">
        <v>53</v>
      </c>
      <c r="C31">
        <v>20</v>
      </c>
      <c r="D31" t="s">
        <v>50</v>
      </c>
      <c r="E31">
        <v>29</v>
      </c>
      <c r="F31" s="22" t="s">
        <v>51</v>
      </c>
      <c r="G31" s="2">
        <v>91</v>
      </c>
      <c r="H31" s="2">
        <v>5018341</v>
      </c>
      <c r="I31" s="2">
        <v>4049848</v>
      </c>
      <c r="J31" s="2">
        <v>691654</v>
      </c>
      <c r="K31" s="2">
        <v>24746</v>
      </c>
      <c r="L31" s="2">
        <v>251787</v>
      </c>
      <c r="M31" s="2">
        <v>2104951</v>
      </c>
      <c r="N31" s="2">
        <v>948391</v>
      </c>
      <c r="O31" s="2">
        <v>2810117</v>
      </c>
      <c r="P31" s="19" t="s">
        <v>63</v>
      </c>
    </row>
    <row r="32" spans="1:16" ht="21" customHeight="1" x14ac:dyDescent="0.15">
      <c r="B32" s="20" t="s">
        <v>54</v>
      </c>
      <c r="C32">
        <v>30</v>
      </c>
      <c r="D32" t="s">
        <v>50</v>
      </c>
      <c r="E32">
        <v>49</v>
      </c>
      <c r="F32" s="22" t="s">
        <v>51</v>
      </c>
      <c r="G32" s="2">
        <v>70</v>
      </c>
      <c r="H32" s="2">
        <v>7928168</v>
      </c>
      <c r="I32" s="2">
        <v>7021457</v>
      </c>
      <c r="J32" s="2">
        <v>635685</v>
      </c>
      <c r="K32" s="2">
        <v>43935</v>
      </c>
      <c r="L32" s="2">
        <v>224973</v>
      </c>
      <c r="M32" s="2">
        <v>2982484</v>
      </c>
      <c r="N32" s="2">
        <v>1222298</v>
      </c>
      <c r="O32" s="2">
        <v>4636939</v>
      </c>
      <c r="P32" s="19" t="s">
        <v>64</v>
      </c>
    </row>
    <row r="33" spans="1:16" ht="21" customHeight="1" x14ac:dyDescent="0.15">
      <c r="B33" s="20" t="s">
        <v>55</v>
      </c>
      <c r="C33">
        <v>50</v>
      </c>
      <c r="D33" t="s">
        <v>50</v>
      </c>
      <c r="E33">
        <v>99</v>
      </c>
      <c r="F33" s="22" t="s">
        <v>51</v>
      </c>
      <c r="G33" s="2">
        <v>56</v>
      </c>
      <c r="H33" s="2">
        <v>13680649</v>
      </c>
      <c r="I33" s="2">
        <v>11777087</v>
      </c>
      <c r="J33" s="2">
        <v>1299613</v>
      </c>
      <c r="K33" s="2">
        <v>104584</v>
      </c>
      <c r="L33" s="2">
        <v>499128</v>
      </c>
      <c r="M33" s="2">
        <v>3563197</v>
      </c>
      <c r="N33" s="2">
        <v>1786342</v>
      </c>
      <c r="O33" s="2">
        <v>9639047</v>
      </c>
      <c r="P33" s="19" t="s">
        <v>65</v>
      </c>
    </row>
    <row r="34" spans="1:16" ht="21" customHeight="1" x14ac:dyDescent="0.15">
      <c r="B34" s="20" t="s">
        <v>56</v>
      </c>
      <c r="C34">
        <v>100</v>
      </c>
      <c r="D34" t="s">
        <v>50</v>
      </c>
      <c r="E34">
        <v>299</v>
      </c>
      <c r="F34" s="22" t="s">
        <v>51</v>
      </c>
      <c r="G34" s="2">
        <v>48</v>
      </c>
      <c r="H34" s="2">
        <v>32147455</v>
      </c>
      <c r="I34" s="2">
        <v>29119319</v>
      </c>
      <c r="J34" s="2">
        <v>1153815</v>
      </c>
      <c r="K34" s="2">
        <v>37219</v>
      </c>
      <c r="L34" s="2">
        <v>1837102</v>
      </c>
      <c r="M34" s="2">
        <v>11235921</v>
      </c>
      <c r="N34" s="2">
        <v>4277210</v>
      </c>
      <c r="O34" s="2">
        <v>18706111</v>
      </c>
      <c r="P34" s="19" t="s">
        <v>66</v>
      </c>
    </row>
    <row r="35" spans="1:16" ht="21" customHeight="1" x14ac:dyDescent="0.15">
      <c r="A35" s="4"/>
      <c r="B35" s="20"/>
      <c r="C35" s="4">
        <v>300</v>
      </c>
      <c r="D35" s="4" t="s">
        <v>50</v>
      </c>
      <c r="E35" s="4">
        <v>499</v>
      </c>
      <c r="F35" s="22" t="s">
        <v>51</v>
      </c>
      <c r="G35" s="49">
        <v>6</v>
      </c>
      <c r="H35" s="49">
        <v>14622292</v>
      </c>
      <c r="I35" s="49">
        <v>13514430</v>
      </c>
      <c r="J35" s="49">
        <v>15418</v>
      </c>
      <c r="K35" s="49">
        <v>169711</v>
      </c>
      <c r="L35" s="2">
        <v>922733</v>
      </c>
      <c r="M35" s="49">
        <v>7132051</v>
      </c>
      <c r="N35" s="49">
        <v>1588740</v>
      </c>
      <c r="O35" s="49">
        <v>6710279</v>
      </c>
      <c r="P35" s="19" t="s">
        <v>67</v>
      </c>
    </row>
    <row r="36" spans="1:16" ht="21" customHeight="1" x14ac:dyDescent="0.15">
      <c r="A36" s="5"/>
      <c r="B36" s="21"/>
      <c r="C36" s="5">
        <v>500</v>
      </c>
      <c r="D36" s="5" t="s">
        <v>57</v>
      </c>
      <c r="E36" s="5"/>
      <c r="F36" s="23"/>
      <c r="G36" s="24">
        <v>11</v>
      </c>
      <c r="H36" s="24">
        <v>53396756</v>
      </c>
      <c r="I36" s="24">
        <v>52890641</v>
      </c>
      <c r="J36" s="24">
        <v>0</v>
      </c>
      <c r="K36" s="24">
        <v>86089</v>
      </c>
      <c r="L36" s="24">
        <v>398454</v>
      </c>
      <c r="M36" s="24">
        <v>11202825</v>
      </c>
      <c r="N36" s="24">
        <v>7554078</v>
      </c>
      <c r="O36" s="24">
        <v>38119542</v>
      </c>
      <c r="P36" s="25" t="s">
        <v>68</v>
      </c>
    </row>
    <row r="37" spans="1:16" ht="21" customHeight="1" x14ac:dyDescent="0.15"/>
    <row r="38" spans="1:16" ht="21" customHeight="1" x14ac:dyDescent="0.15">
      <c r="A38" t="s">
        <v>166</v>
      </c>
      <c r="B38" s="20" t="s">
        <v>52</v>
      </c>
      <c r="C38">
        <v>4</v>
      </c>
      <c r="D38" t="s">
        <v>50</v>
      </c>
      <c r="E38">
        <v>20</v>
      </c>
      <c r="F38" s="22" t="s">
        <v>51</v>
      </c>
      <c r="G38">
        <v>563</v>
      </c>
      <c r="H38">
        <v>8442233</v>
      </c>
      <c r="I38">
        <v>6329124</v>
      </c>
      <c r="J38">
        <v>1741987</v>
      </c>
      <c r="K38">
        <v>44541</v>
      </c>
      <c r="L38">
        <v>325888</v>
      </c>
      <c r="M38">
        <v>3871356</v>
      </c>
      <c r="N38">
        <v>1855435</v>
      </c>
      <c r="O38">
        <v>4381060</v>
      </c>
      <c r="P38" s="19" t="s">
        <v>61</v>
      </c>
    </row>
    <row r="39" spans="1:16" ht="21" customHeight="1" x14ac:dyDescent="0.15">
      <c r="B39" s="20" t="s">
        <v>53</v>
      </c>
      <c r="C39">
        <v>21</v>
      </c>
      <c r="D39" t="s">
        <v>50</v>
      </c>
      <c r="E39">
        <v>50</v>
      </c>
      <c r="F39" s="22" t="s">
        <v>51</v>
      </c>
      <c r="G39">
        <v>153</v>
      </c>
      <c r="H39">
        <v>13047331</v>
      </c>
      <c r="I39">
        <v>11229550</v>
      </c>
      <c r="J39">
        <v>1291541</v>
      </c>
      <c r="K39">
        <v>68681</v>
      </c>
      <c r="L39">
        <v>455135</v>
      </c>
      <c r="M39">
        <v>5021878</v>
      </c>
      <c r="N39">
        <v>2120196</v>
      </c>
      <c r="O39">
        <v>7611557</v>
      </c>
      <c r="P39" s="19" t="s">
        <v>176</v>
      </c>
    </row>
    <row r="40" spans="1:16" ht="21" customHeight="1" x14ac:dyDescent="0.15">
      <c r="A40" t="s">
        <v>167</v>
      </c>
      <c r="B40" s="20" t="s">
        <v>54</v>
      </c>
      <c r="C40">
        <v>51</v>
      </c>
      <c r="D40" t="s">
        <v>50</v>
      </c>
      <c r="E40">
        <v>100</v>
      </c>
      <c r="F40" s="22" t="s">
        <v>51</v>
      </c>
      <c r="G40">
        <v>57</v>
      </c>
      <c r="H40">
        <v>13914751</v>
      </c>
      <c r="I40">
        <v>11979194</v>
      </c>
      <c r="J40">
        <v>1300841</v>
      </c>
      <c r="K40">
        <v>128676</v>
      </c>
      <c r="L40">
        <v>505803</v>
      </c>
      <c r="M40">
        <v>3822599</v>
      </c>
      <c r="N40">
        <v>1911135</v>
      </c>
      <c r="O40">
        <v>9589683</v>
      </c>
      <c r="P40" s="19" t="s">
        <v>177</v>
      </c>
    </row>
    <row r="41" spans="1:16" ht="21" customHeight="1" x14ac:dyDescent="0.15">
      <c r="B41" s="20" t="s">
        <v>55</v>
      </c>
      <c r="C41">
        <v>101</v>
      </c>
      <c r="D41" t="s">
        <v>50</v>
      </c>
      <c r="E41">
        <v>300</v>
      </c>
      <c r="F41" s="22" t="s">
        <v>51</v>
      </c>
      <c r="G41">
        <v>46</v>
      </c>
      <c r="H41">
        <v>31312930</v>
      </c>
      <c r="I41">
        <v>28316794</v>
      </c>
      <c r="J41">
        <v>1152587</v>
      </c>
      <c r="K41">
        <v>13127</v>
      </c>
      <c r="L41">
        <v>1830422</v>
      </c>
      <c r="M41">
        <v>10860749</v>
      </c>
      <c r="N41">
        <v>4125883</v>
      </c>
      <c r="O41">
        <v>18281746</v>
      </c>
      <c r="P41" s="19" t="s">
        <v>178</v>
      </c>
    </row>
    <row r="42" spans="1:16" ht="21" customHeight="1" x14ac:dyDescent="0.15">
      <c r="B42" s="20" t="s">
        <v>56</v>
      </c>
      <c r="C42">
        <v>300</v>
      </c>
      <c r="D42" s="4" t="s">
        <v>57</v>
      </c>
      <c r="E42" s="4"/>
      <c r="F42" s="22"/>
      <c r="G42">
        <v>17</v>
      </c>
      <c r="H42">
        <v>68019048</v>
      </c>
      <c r="I42">
        <v>66405071</v>
      </c>
      <c r="J42">
        <v>15418</v>
      </c>
      <c r="K42">
        <v>255800</v>
      </c>
      <c r="L42">
        <v>1321187</v>
      </c>
      <c r="M42">
        <v>18334876</v>
      </c>
      <c r="N42">
        <v>9142818</v>
      </c>
      <c r="O42">
        <v>44829821</v>
      </c>
      <c r="P42" s="19" t="s">
        <v>179</v>
      </c>
    </row>
    <row r="43" spans="1:16" ht="15.75" customHeight="1" x14ac:dyDescent="0.15">
      <c r="B43" s="66"/>
      <c r="C43" s="4"/>
      <c r="D43" s="4"/>
      <c r="E43" s="4"/>
      <c r="F43" s="4"/>
      <c r="P43" s="69"/>
    </row>
    <row r="44" spans="1:16" ht="18" customHeight="1" x14ac:dyDescent="0.15">
      <c r="A44" t="s">
        <v>105</v>
      </c>
      <c r="B44" s="4"/>
      <c r="C44" s="4"/>
      <c r="D44" s="4"/>
      <c r="E44" s="4"/>
      <c r="F44" s="4"/>
    </row>
    <row r="45" spans="1:16" x14ac:dyDescent="0.15">
      <c r="B45" s="4"/>
      <c r="C45" s="4"/>
      <c r="D45" s="4"/>
      <c r="E45" s="4"/>
      <c r="F45" s="4"/>
    </row>
  </sheetData>
  <mergeCells count="5">
    <mergeCell ref="O2:O3"/>
    <mergeCell ref="A2:F3"/>
    <mergeCell ref="G2:G3"/>
    <mergeCell ref="M2:M3"/>
    <mergeCell ref="N2:N3"/>
  </mergeCells>
  <phoneticPr fontId="4"/>
  <printOptions horizontalCentered="1" verticalCentered="1"/>
  <pageMargins left="0.59055118110236227" right="0.59055118110236227" top="0.78740157480314965" bottom="0.39370078740157483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B44"/>
  <sheetViews>
    <sheetView zoomScale="70" zoomScaleNormal="70" zoomScaleSheetLayoutView="85" workbookViewId="0"/>
  </sheetViews>
  <sheetFormatPr defaultRowHeight="13.5" x14ac:dyDescent="0.15"/>
  <cols>
    <col min="1" max="1" width="4.625" style="106" customWidth="1"/>
    <col min="2" max="2" width="10.625" style="106" customWidth="1"/>
    <col min="3" max="3" width="5.125" style="106" customWidth="1"/>
    <col min="4" max="4" width="3.125" style="106" customWidth="1"/>
    <col min="5" max="5" width="5.125" style="106" customWidth="1"/>
    <col min="6" max="6" width="3.125" style="106" customWidth="1"/>
    <col min="7" max="10" width="8.625" style="101" customWidth="1"/>
    <col min="11" max="18" width="6.375" style="101" customWidth="1"/>
    <col min="19" max="19" width="9.125" style="101" customWidth="1"/>
    <col min="20" max="20" width="8.875" style="101" customWidth="1"/>
    <col min="21" max="21" width="7.625" style="101" customWidth="1"/>
    <col min="22" max="22" width="8.625" style="101" customWidth="1"/>
    <col min="23" max="23" width="8.25" style="101" customWidth="1"/>
    <col min="24" max="24" width="7.625" style="101" customWidth="1"/>
    <col min="25" max="27" width="7.125" style="101" customWidth="1"/>
    <col min="28" max="28" width="5.5" style="106" customWidth="1"/>
    <col min="29" max="16384" width="9" style="106"/>
  </cols>
  <sheetData>
    <row r="1" spans="1:28" ht="24.95" customHeight="1" x14ac:dyDescent="0.15">
      <c r="A1" s="106" t="s">
        <v>203</v>
      </c>
    </row>
    <row r="2" spans="1:28" ht="21" customHeight="1" x14ac:dyDescent="0.15">
      <c r="A2" s="231" t="s">
        <v>3</v>
      </c>
      <c r="B2" s="231"/>
      <c r="C2" s="231"/>
      <c r="D2" s="231"/>
      <c r="E2" s="231"/>
      <c r="F2" s="232"/>
      <c r="G2" s="237" t="s">
        <v>214</v>
      </c>
      <c r="H2" s="205"/>
      <c r="I2" s="206" t="s">
        <v>5</v>
      </c>
      <c r="J2" s="207"/>
      <c r="K2" s="205"/>
      <c r="L2" s="208"/>
      <c r="M2" s="208"/>
      <c r="N2" s="208"/>
      <c r="O2" s="209" t="s">
        <v>6</v>
      </c>
      <c r="P2" s="208" t="s">
        <v>152</v>
      </c>
      <c r="Q2" s="208"/>
      <c r="R2" s="207"/>
      <c r="S2" s="205" t="s">
        <v>7</v>
      </c>
      <c r="T2" s="208"/>
      <c r="U2" s="208"/>
      <c r="V2" s="208"/>
      <c r="W2" s="208"/>
      <c r="X2" s="208"/>
      <c r="Y2" s="208"/>
      <c r="Z2" s="208"/>
      <c r="AA2" s="207"/>
      <c r="AB2" s="210"/>
    </row>
    <row r="3" spans="1:28" ht="21" customHeight="1" x14ac:dyDescent="0.15">
      <c r="A3" s="233"/>
      <c r="B3" s="233"/>
      <c r="C3" s="233"/>
      <c r="D3" s="233"/>
      <c r="E3" s="233"/>
      <c r="F3" s="234"/>
      <c r="G3" s="238"/>
      <c r="H3" s="229" t="s">
        <v>8</v>
      </c>
      <c r="I3" s="229" t="s">
        <v>9</v>
      </c>
      <c r="J3" s="229" t="s">
        <v>10</v>
      </c>
      <c r="K3" s="229" t="s">
        <v>11</v>
      </c>
      <c r="L3" s="240" t="s">
        <v>12</v>
      </c>
      <c r="M3" s="240" t="s">
        <v>13</v>
      </c>
      <c r="N3" s="240" t="s">
        <v>14</v>
      </c>
      <c r="O3" s="240" t="s">
        <v>15</v>
      </c>
      <c r="P3" s="240" t="s">
        <v>16</v>
      </c>
      <c r="Q3" s="240" t="s">
        <v>17</v>
      </c>
      <c r="R3" s="240" t="s">
        <v>18</v>
      </c>
      <c r="S3" s="211" t="s">
        <v>19</v>
      </c>
      <c r="T3" s="127"/>
      <c r="U3" s="212"/>
      <c r="V3" s="211" t="s">
        <v>20</v>
      </c>
      <c r="W3" s="127"/>
      <c r="X3" s="212"/>
      <c r="Y3" s="211" t="s">
        <v>21</v>
      </c>
      <c r="Z3" s="127"/>
      <c r="AA3" s="212"/>
      <c r="AB3" s="213"/>
    </row>
    <row r="4" spans="1:28" ht="21" customHeight="1" x14ac:dyDescent="0.15">
      <c r="A4" s="235"/>
      <c r="B4" s="235"/>
      <c r="C4" s="235"/>
      <c r="D4" s="235"/>
      <c r="E4" s="235"/>
      <c r="F4" s="236"/>
      <c r="G4" s="239"/>
      <c r="H4" s="230"/>
      <c r="I4" s="230"/>
      <c r="J4" s="230"/>
      <c r="K4" s="230"/>
      <c r="L4" s="241"/>
      <c r="M4" s="241"/>
      <c r="N4" s="241"/>
      <c r="O4" s="241"/>
      <c r="P4" s="241"/>
      <c r="Q4" s="241"/>
      <c r="R4" s="241"/>
      <c r="S4" s="173"/>
      <c r="T4" s="214" t="s">
        <v>23</v>
      </c>
      <c r="U4" s="214" t="s">
        <v>24</v>
      </c>
      <c r="V4" s="173"/>
      <c r="W4" s="214" t="s">
        <v>23</v>
      </c>
      <c r="X4" s="214" t="s">
        <v>24</v>
      </c>
      <c r="Y4" s="173"/>
      <c r="Z4" s="214" t="s">
        <v>23</v>
      </c>
      <c r="AA4" s="214" t="s">
        <v>24</v>
      </c>
      <c r="AB4" s="213" t="s">
        <v>22</v>
      </c>
    </row>
    <row r="5" spans="1:28" ht="21" customHeight="1" x14ac:dyDescent="0.15">
      <c r="A5" s="107"/>
      <c r="B5" s="107" t="s">
        <v>25</v>
      </c>
      <c r="C5" s="107"/>
      <c r="D5" s="107"/>
      <c r="E5" s="107"/>
      <c r="F5" s="109"/>
      <c r="G5" s="71">
        <v>701</v>
      </c>
      <c r="H5" s="71">
        <v>668</v>
      </c>
      <c r="I5" s="71">
        <v>31</v>
      </c>
      <c r="J5" s="71">
        <v>2</v>
      </c>
      <c r="K5" s="71">
        <v>235</v>
      </c>
      <c r="L5" s="71">
        <v>190</v>
      </c>
      <c r="M5" s="71">
        <v>85</v>
      </c>
      <c r="N5" s="71">
        <v>66</v>
      </c>
      <c r="O5" s="71">
        <v>62</v>
      </c>
      <c r="P5" s="71">
        <v>47</v>
      </c>
      <c r="Q5" s="71">
        <v>7</v>
      </c>
      <c r="R5" s="71">
        <v>9</v>
      </c>
      <c r="S5" s="71">
        <v>33101</v>
      </c>
      <c r="T5" s="71">
        <v>26230</v>
      </c>
      <c r="U5" s="71">
        <v>6871</v>
      </c>
      <c r="V5" s="71">
        <v>33578</v>
      </c>
      <c r="W5" s="71">
        <v>26693</v>
      </c>
      <c r="X5" s="71">
        <v>6885</v>
      </c>
      <c r="Y5" s="71">
        <v>48</v>
      </c>
      <c r="Z5" s="71">
        <v>34</v>
      </c>
      <c r="AA5" s="71">
        <v>14</v>
      </c>
      <c r="AB5" s="215" t="s">
        <v>69</v>
      </c>
    </row>
    <row r="6" spans="1:28" ht="21" customHeight="1" x14ac:dyDescent="0.15">
      <c r="A6" s="107">
        <v>9</v>
      </c>
      <c r="B6" s="107" t="s">
        <v>26</v>
      </c>
      <c r="C6" s="107"/>
      <c r="D6" s="107"/>
      <c r="E6" s="107"/>
      <c r="F6" s="109"/>
      <c r="G6" s="96">
        <v>33</v>
      </c>
      <c r="H6" s="96">
        <v>32</v>
      </c>
      <c r="I6" s="96">
        <v>1</v>
      </c>
      <c r="J6" s="164">
        <v>0</v>
      </c>
      <c r="K6" s="96">
        <v>9</v>
      </c>
      <c r="L6" s="96">
        <v>8</v>
      </c>
      <c r="M6" s="96">
        <v>5</v>
      </c>
      <c r="N6" s="96">
        <v>4</v>
      </c>
      <c r="O6" s="96">
        <v>2</v>
      </c>
      <c r="P6" s="96">
        <v>5</v>
      </c>
      <c r="Q6" s="164">
        <v>0</v>
      </c>
      <c r="R6" s="164">
        <v>0</v>
      </c>
      <c r="S6" s="106">
        <v>1348</v>
      </c>
      <c r="T6" s="106">
        <v>505</v>
      </c>
      <c r="U6" s="106">
        <v>843</v>
      </c>
      <c r="V6" s="106">
        <v>1347</v>
      </c>
      <c r="W6" s="106">
        <v>504</v>
      </c>
      <c r="X6" s="106">
        <v>843</v>
      </c>
      <c r="Y6" s="71">
        <v>1</v>
      </c>
      <c r="Z6" s="96">
        <v>1</v>
      </c>
      <c r="AA6" s="71">
        <v>0</v>
      </c>
      <c r="AB6" s="216">
        <v>9</v>
      </c>
    </row>
    <row r="7" spans="1:28" ht="21" customHeight="1" x14ac:dyDescent="0.15">
      <c r="A7" s="107">
        <v>10</v>
      </c>
      <c r="B7" s="107" t="s">
        <v>27</v>
      </c>
      <c r="C7" s="107"/>
      <c r="D7" s="107"/>
      <c r="E7" s="107"/>
      <c r="F7" s="109"/>
      <c r="G7" s="96">
        <v>1</v>
      </c>
      <c r="H7" s="96">
        <v>1</v>
      </c>
      <c r="I7" s="164">
        <v>0</v>
      </c>
      <c r="J7" s="164">
        <v>0</v>
      </c>
      <c r="K7" s="164">
        <v>0</v>
      </c>
      <c r="L7" s="96">
        <v>1</v>
      </c>
      <c r="M7" s="164">
        <v>0</v>
      </c>
      <c r="N7" s="164">
        <v>0</v>
      </c>
      <c r="O7" s="164">
        <v>0</v>
      </c>
      <c r="P7" s="164">
        <v>0</v>
      </c>
      <c r="Q7" s="164">
        <v>0</v>
      </c>
      <c r="R7" s="164">
        <v>0</v>
      </c>
      <c r="S7" s="106">
        <v>12</v>
      </c>
      <c r="T7" s="106">
        <v>6</v>
      </c>
      <c r="U7" s="106">
        <v>6</v>
      </c>
      <c r="V7" s="106">
        <v>12</v>
      </c>
      <c r="W7" s="106">
        <v>6</v>
      </c>
      <c r="X7" s="106">
        <v>6</v>
      </c>
      <c r="Y7" s="71">
        <v>0</v>
      </c>
      <c r="Z7" s="71">
        <v>0</v>
      </c>
      <c r="AA7" s="71">
        <v>0</v>
      </c>
      <c r="AB7" s="216">
        <v>10</v>
      </c>
    </row>
    <row r="8" spans="1:28" ht="21" customHeight="1" x14ac:dyDescent="0.15">
      <c r="A8" s="107">
        <v>11</v>
      </c>
      <c r="B8" s="107" t="s">
        <v>28</v>
      </c>
      <c r="C8" s="107"/>
      <c r="D8" s="107"/>
      <c r="E8" s="107"/>
      <c r="F8" s="109"/>
      <c r="G8" s="96">
        <v>9</v>
      </c>
      <c r="H8" s="96">
        <v>8</v>
      </c>
      <c r="I8" s="96">
        <v>1</v>
      </c>
      <c r="J8" s="164">
        <v>0</v>
      </c>
      <c r="K8" s="96">
        <v>6</v>
      </c>
      <c r="L8" s="164">
        <v>0</v>
      </c>
      <c r="M8" s="96">
        <v>2</v>
      </c>
      <c r="N8" s="96">
        <v>1</v>
      </c>
      <c r="O8" s="164">
        <v>0</v>
      </c>
      <c r="P8" s="164">
        <v>0</v>
      </c>
      <c r="Q8" s="164">
        <v>0</v>
      </c>
      <c r="R8" s="164">
        <v>0</v>
      </c>
      <c r="S8" s="106">
        <v>116</v>
      </c>
      <c r="T8" s="106">
        <v>42</v>
      </c>
      <c r="U8" s="106">
        <v>74</v>
      </c>
      <c r="V8" s="106">
        <v>113</v>
      </c>
      <c r="W8" s="106">
        <v>41</v>
      </c>
      <c r="X8" s="106">
        <v>72</v>
      </c>
      <c r="Y8" s="71">
        <v>3</v>
      </c>
      <c r="Z8" s="96">
        <v>1</v>
      </c>
      <c r="AA8" s="96">
        <v>2</v>
      </c>
      <c r="AB8" s="216">
        <v>11</v>
      </c>
    </row>
    <row r="9" spans="1:28" ht="21" customHeight="1" x14ac:dyDescent="0.15">
      <c r="A9" s="107">
        <v>12</v>
      </c>
      <c r="B9" s="107" t="s">
        <v>29</v>
      </c>
      <c r="C9" s="107"/>
      <c r="D9" s="107"/>
      <c r="E9" s="107"/>
      <c r="F9" s="109"/>
      <c r="G9" s="96">
        <v>7</v>
      </c>
      <c r="H9" s="96">
        <v>7</v>
      </c>
      <c r="I9" s="164">
        <v>0</v>
      </c>
      <c r="J9" s="164">
        <v>0</v>
      </c>
      <c r="K9" s="96">
        <v>3</v>
      </c>
      <c r="L9" s="96">
        <v>1</v>
      </c>
      <c r="M9" s="96">
        <v>3</v>
      </c>
      <c r="N9" s="164">
        <v>0</v>
      </c>
      <c r="O9" s="164">
        <v>0</v>
      </c>
      <c r="P9" s="164">
        <v>0</v>
      </c>
      <c r="Q9" s="164">
        <v>0</v>
      </c>
      <c r="R9" s="164">
        <v>0</v>
      </c>
      <c r="S9" s="106">
        <v>113</v>
      </c>
      <c r="T9" s="106">
        <v>93</v>
      </c>
      <c r="U9" s="106">
        <v>20</v>
      </c>
      <c r="V9" s="106">
        <v>112</v>
      </c>
      <c r="W9" s="106">
        <v>92</v>
      </c>
      <c r="X9" s="106">
        <v>20</v>
      </c>
      <c r="Y9" s="71">
        <v>1</v>
      </c>
      <c r="Z9" s="96">
        <v>1</v>
      </c>
      <c r="AA9" s="71">
        <v>0</v>
      </c>
      <c r="AB9" s="216">
        <v>12</v>
      </c>
    </row>
    <row r="10" spans="1:28" ht="21" customHeight="1" x14ac:dyDescent="0.15">
      <c r="A10" s="107">
        <v>13</v>
      </c>
      <c r="B10" s="107" t="s">
        <v>30</v>
      </c>
      <c r="C10" s="107"/>
      <c r="D10" s="107"/>
      <c r="E10" s="107"/>
      <c r="F10" s="109"/>
      <c r="G10" s="96">
        <v>2</v>
      </c>
      <c r="H10" s="96">
        <v>2</v>
      </c>
      <c r="I10" s="164">
        <v>0</v>
      </c>
      <c r="J10" s="164">
        <v>0</v>
      </c>
      <c r="K10" s="96">
        <v>1</v>
      </c>
      <c r="L10" s="164">
        <v>0</v>
      </c>
      <c r="M10" s="96">
        <v>1</v>
      </c>
      <c r="N10" s="164">
        <v>0</v>
      </c>
      <c r="O10" s="164">
        <v>0</v>
      </c>
      <c r="P10" s="164">
        <v>0</v>
      </c>
      <c r="Q10" s="164">
        <v>0</v>
      </c>
      <c r="R10" s="164">
        <v>0</v>
      </c>
      <c r="S10" s="106">
        <v>36</v>
      </c>
      <c r="T10" s="106">
        <v>34</v>
      </c>
      <c r="U10" s="106">
        <v>2</v>
      </c>
      <c r="V10" s="106">
        <v>36</v>
      </c>
      <c r="W10" s="106">
        <v>34</v>
      </c>
      <c r="X10" s="106">
        <v>2</v>
      </c>
      <c r="Y10" s="71">
        <v>0</v>
      </c>
      <c r="Z10" s="71">
        <v>0</v>
      </c>
      <c r="AA10" s="71">
        <v>0</v>
      </c>
      <c r="AB10" s="216">
        <v>13</v>
      </c>
    </row>
    <row r="11" spans="1:28" ht="21" customHeight="1" x14ac:dyDescent="0.15">
      <c r="A11" s="107">
        <v>14</v>
      </c>
      <c r="B11" s="107" t="s">
        <v>31</v>
      </c>
      <c r="C11" s="107"/>
      <c r="D11" s="107"/>
      <c r="E11" s="107"/>
      <c r="F11" s="109"/>
      <c r="G11" s="96">
        <v>21</v>
      </c>
      <c r="H11" s="96">
        <v>20</v>
      </c>
      <c r="I11" s="96">
        <v>1</v>
      </c>
      <c r="J11" s="164">
        <v>0</v>
      </c>
      <c r="K11" s="96">
        <v>7</v>
      </c>
      <c r="L11" s="96">
        <v>5</v>
      </c>
      <c r="M11" s="96">
        <v>2</v>
      </c>
      <c r="N11" s="96">
        <v>4</v>
      </c>
      <c r="O11" s="96">
        <v>1</v>
      </c>
      <c r="P11" s="96">
        <v>1</v>
      </c>
      <c r="Q11" s="96">
        <v>1</v>
      </c>
      <c r="R11" s="164">
        <v>0</v>
      </c>
      <c r="S11" s="106">
        <v>971</v>
      </c>
      <c r="T11" s="106">
        <v>761</v>
      </c>
      <c r="U11" s="106">
        <v>210</v>
      </c>
      <c r="V11" s="106">
        <v>979</v>
      </c>
      <c r="W11" s="106">
        <v>768</v>
      </c>
      <c r="X11" s="106">
        <v>211</v>
      </c>
      <c r="Y11" s="71">
        <v>3</v>
      </c>
      <c r="Z11" s="96">
        <v>2</v>
      </c>
      <c r="AA11" s="96">
        <v>1</v>
      </c>
      <c r="AB11" s="216">
        <v>14</v>
      </c>
    </row>
    <row r="12" spans="1:28" ht="21" customHeight="1" x14ac:dyDescent="0.15">
      <c r="A12" s="107">
        <v>15</v>
      </c>
      <c r="B12" s="107" t="s">
        <v>32</v>
      </c>
      <c r="C12" s="107"/>
      <c r="D12" s="107"/>
      <c r="E12" s="107"/>
      <c r="F12" s="109"/>
      <c r="G12" s="96">
        <v>18</v>
      </c>
      <c r="H12" s="96">
        <v>16</v>
      </c>
      <c r="I12" s="96">
        <v>2</v>
      </c>
      <c r="J12" s="164">
        <v>0</v>
      </c>
      <c r="K12" s="96">
        <v>7</v>
      </c>
      <c r="L12" s="96">
        <v>7</v>
      </c>
      <c r="M12" s="164">
        <v>0</v>
      </c>
      <c r="N12" s="96">
        <v>1</v>
      </c>
      <c r="O12" s="96">
        <v>1</v>
      </c>
      <c r="P12" s="96">
        <v>2</v>
      </c>
      <c r="Q12" s="164">
        <v>0</v>
      </c>
      <c r="R12" s="164">
        <v>0</v>
      </c>
      <c r="S12" s="106">
        <v>507</v>
      </c>
      <c r="T12" s="106">
        <v>348</v>
      </c>
      <c r="U12" s="106">
        <v>159</v>
      </c>
      <c r="V12" s="106">
        <v>502</v>
      </c>
      <c r="W12" s="106">
        <v>345</v>
      </c>
      <c r="X12" s="106">
        <v>157</v>
      </c>
      <c r="Y12" s="71">
        <v>5</v>
      </c>
      <c r="Z12" s="96">
        <v>3</v>
      </c>
      <c r="AA12" s="96">
        <v>2</v>
      </c>
      <c r="AB12" s="216">
        <v>15</v>
      </c>
    </row>
    <row r="13" spans="1:28" ht="21" customHeight="1" x14ac:dyDescent="0.15">
      <c r="A13" s="107">
        <v>16</v>
      </c>
      <c r="B13" s="107" t="s">
        <v>33</v>
      </c>
      <c r="C13" s="107"/>
      <c r="D13" s="107"/>
      <c r="E13" s="107"/>
      <c r="F13" s="109"/>
      <c r="G13" s="96">
        <v>37</v>
      </c>
      <c r="H13" s="96">
        <v>37</v>
      </c>
      <c r="I13" s="164">
        <v>0</v>
      </c>
      <c r="J13" s="164">
        <v>0</v>
      </c>
      <c r="K13" s="96">
        <v>6</v>
      </c>
      <c r="L13" s="96">
        <v>6</v>
      </c>
      <c r="M13" s="96">
        <v>5</v>
      </c>
      <c r="N13" s="96">
        <v>4</v>
      </c>
      <c r="O13" s="96">
        <v>7</v>
      </c>
      <c r="P13" s="96">
        <v>7</v>
      </c>
      <c r="Q13" s="96">
        <v>2</v>
      </c>
      <c r="R13" s="164">
        <v>0</v>
      </c>
      <c r="S13" s="106">
        <v>2956</v>
      </c>
      <c r="T13" s="106">
        <v>2133</v>
      </c>
      <c r="U13" s="106">
        <v>823</v>
      </c>
      <c r="V13" s="106">
        <v>3055</v>
      </c>
      <c r="W13" s="106">
        <v>2224</v>
      </c>
      <c r="X13" s="106">
        <v>831</v>
      </c>
      <c r="Y13" s="71">
        <v>0</v>
      </c>
      <c r="Z13" s="71">
        <v>0</v>
      </c>
      <c r="AA13" s="71">
        <v>0</v>
      </c>
      <c r="AB13" s="216">
        <v>16</v>
      </c>
    </row>
    <row r="14" spans="1:28" ht="21" customHeight="1" x14ac:dyDescent="0.15">
      <c r="A14" s="107">
        <v>17</v>
      </c>
      <c r="B14" s="107" t="s">
        <v>34</v>
      </c>
      <c r="C14" s="107"/>
      <c r="D14" s="107"/>
      <c r="E14" s="107"/>
      <c r="F14" s="109"/>
      <c r="G14" s="96">
        <v>1</v>
      </c>
      <c r="H14" s="96">
        <v>1</v>
      </c>
      <c r="I14" s="164">
        <v>0</v>
      </c>
      <c r="J14" s="164">
        <v>0</v>
      </c>
      <c r="K14" s="96">
        <v>1</v>
      </c>
      <c r="L14" s="164">
        <v>0</v>
      </c>
      <c r="M14" s="164">
        <v>0</v>
      </c>
      <c r="N14" s="164">
        <v>0</v>
      </c>
      <c r="O14" s="164">
        <v>0</v>
      </c>
      <c r="P14" s="164">
        <v>0</v>
      </c>
      <c r="Q14" s="164">
        <v>0</v>
      </c>
      <c r="R14" s="164">
        <v>0</v>
      </c>
      <c r="S14" s="106">
        <v>9</v>
      </c>
      <c r="T14" s="106">
        <v>4</v>
      </c>
      <c r="U14" s="106">
        <v>5</v>
      </c>
      <c r="V14" s="106">
        <v>9</v>
      </c>
      <c r="W14" s="106">
        <v>4</v>
      </c>
      <c r="X14" s="106">
        <v>5</v>
      </c>
      <c r="Y14" s="71">
        <v>0</v>
      </c>
      <c r="Z14" s="71">
        <v>0</v>
      </c>
      <c r="AA14" s="71">
        <v>0</v>
      </c>
      <c r="AB14" s="216">
        <v>17</v>
      </c>
    </row>
    <row r="15" spans="1:28" ht="21" customHeight="1" x14ac:dyDescent="0.15">
      <c r="A15" s="107">
        <v>18</v>
      </c>
      <c r="B15" s="107" t="s">
        <v>35</v>
      </c>
      <c r="C15" s="107"/>
      <c r="D15" s="107"/>
      <c r="E15" s="107"/>
      <c r="F15" s="109"/>
      <c r="G15" s="96">
        <v>36</v>
      </c>
      <c r="H15" s="96">
        <v>32</v>
      </c>
      <c r="I15" s="96">
        <v>4</v>
      </c>
      <c r="J15" s="164">
        <v>0</v>
      </c>
      <c r="K15" s="96">
        <v>16</v>
      </c>
      <c r="L15" s="96">
        <v>6</v>
      </c>
      <c r="M15" s="96">
        <v>5</v>
      </c>
      <c r="N15" s="96">
        <v>3</v>
      </c>
      <c r="O15" s="96">
        <v>3</v>
      </c>
      <c r="P15" s="96">
        <v>2</v>
      </c>
      <c r="Q15" s="96">
        <v>1</v>
      </c>
      <c r="R15" s="164">
        <v>0</v>
      </c>
      <c r="S15" s="106">
        <v>1452</v>
      </c>
      <c r="T15" s="106">
        <v>1095</v>
      </c>
      <c r="U15" s="106">
        <v>357</v>
      </c>
      <c r="V15" s="106">
        <v>1445</v>
      </c>
      <c r="W15" s="106">
        <v>1091</v>
      </c>
      <c r="X15" s="106">
        <v>354</v>
      </c>
      <c r="Y15" s="71">
        <v>7</v>
      </c>
      <c r="Z15" s="96">
        <v>5</v>
      </c>
      <c r="AA15" s="96">
        <v>2</v>
      </c>
      <c r="AB15" s="216">
        <v>18</v>
      </c>
    </row>
    <row r="16" spans="1:28" ht="21" customHeight="1" x14ac:dyDescent="0.15">
      <c r="A16" s="107">
        <v>19</v>
      </c>
      <c r="B16" s="107" t="s">
        <v>36</v>
      </c>
      <c r="C16" s="107"/>
      <c r="D16" s="107"/>
      <c r="E16" s="107"/>
      <c r="F16" s="109"/>
      <c r="G16" s="96">
        <v>3</v>
      </c>
      <c r="H16" s="96">
        <v>3</v>
      </c>
      <c r="I16" s="164">
        <v>0</v>
      </c>
      <c r="J16" s="164">
        <v>0</v>
      </c>
      <c r="K16" s="96">
        <v>1</v>
      </c>
      <c r="L16" s="96">
        <v>2</v>
      </c>
      <c r="M16" s="164">
        <v>0</v>
      </c>
      <c r="N16" s="164">
        <v>0</v>
      </c>
      <c r="O16" s="164">
        <v>0</v>
      </c>
      <c r="P16" s="164">
        <v>0</v>
      </c>
      <c r="Q16" s="164">
        <v>0</v>
      </c>
      <c r="R16" s="164">
        <v>0</v>
      </c>
      <c r="S16" s="106">
        <v>32</v>
      </c>
      <c r="T16" s="106">
        <v>24</v>
      </c>
      <c r="U16" s="106">
        <v>8</v>
      </c>
      <c r="V16" s="106">
        <v>32</v>
      </c>
      <c r="W16" s="106">
        <v>24</v>
      </c>
      <c r="X16" s="106">
        <v>8</v>
      </c>
      <c r="Y16" s="71">
        <v>0</v>
      </c>
      <c r="Z16" s="71">
        <v>0</v>
      </c>
      <c r="AA16" s="71">
        <v>0</v>
      </c>
      <c r="AB16" s="216">
        <v>19</v>
      </c>
    </row>
    <row r="17" spans="1:28" ht="21" customHeight="1" x14ac:dyDescent="0.15">
      <c r="A17" s="107">
        <v>20</v>
      </c>
      <c r="B17" s="107" t="s">
        <v>37</v>
      </c>
      <c r="C17" s="107"/>
      <c r="D17" s="107"/>
      <c r="E17" s="107"/>
      <c r="F17" s="109"/>
      <c r="G17" s="96">
        <v>1</v>
      </c>
      <c r="H17" s="96">
        <v>1</v>
      </c>
      <c r="I17" s="164">
        <v>0</v>
      </c>
      <c r="J17" s="164">
        <v>0</v>
      </c>
      <c r="K17" s="164">
        <v>0</v>
      </c>
      <c r="L17" s="96">
        <v>1</v>
      </c>
      <c r="M17" s="164">
        <v>0</v>
      </c>
      <c r="N17" s="164">
        <v>0</v>
      </c>
      <c r="O17" s="164">
        <v>0</v>
      </c>
      <c r="P17" s="164">
        <v>0</v>
      </c>
      <c r="Q17" s="164">
        <v>0</v>
      </c>
      <c r="R17" s="164">
        <v>0</v>
      </c>
      <c r="S17" s="106">
        <v>18</v>
      </c>
      <c r="T17" s="106">
        <v>6</v>
      </c>
      <c r="U17" s="106">
        <v>12</v>
      </c>
      <c r="V17" s="106">
        <v>18</v>
      </c>
      <c r="W17" s="106">
        <v>6</v>
      </c>
      <c r="X17" s="106">
        <v>12</v>
      </c>
      <c r="Y17" s="71">
        <v>0</v>
      </c>
      <c r="Z17" s="71">
        <v>0</v>
      </c>
      <c r="AA17" s="71">
        <v>0</v>
      </c>
      <c r="AB17" s="216">
        <v>20</v>
      </c>
    </row>
    <row r="18" spans="1:28" ht="21" customHeight="1" x14ac:dyDescent="0.15">
      <c r="A18" s="107">
        <v>21</v>
      </c>
      <c r="B18" s="107" t="s">
        <v>38</v>
      </c>
      <c r="C18" s="107"/>
      <c r="D18" s="107"/>
      <c r="E18" s="107"/>
      <c r="F18" s="109"/>
      <c r="G18" s="96">
        <v>27</v>
      </c>
      <c r="H18" s="96">
        <v>27</v>
      </c>
      <c r="I18" s="164">
        <v>0</v>
      </c>
      <c r="J18" s="164">
        <v>0</v>
      </c>
      <c r="K18" s="96">
        <v>5</v>
      </c>
      <c r="L18" s="96">
        <v>11</v>
      </c>
      <c r="M18" s="96">
        <v>3</v>
      </c>
      <c r="N18" s="96">
        <v>4</v>
      </c>
      <c r="O18" s="96">
        <v>2</v>
      </c>
      <c r="P18" s="96">
        <v>2</v>
      </c>
      <c r="Q18" s="164">
        <v>0</v>
      </c>
      <c r="R18" s="164">
        <v>0</v>
      </c>
      <c r="S18" s="106">
        <v>815</v>
      </c>
      <c r="T18" s="106">
        <v>644</v>
      </c>
      <c r="U18" s="106">
        <v>171</v>
      </c>
      <c r="V18" s="106">
        <v>822</v>
      </c>
      <c r="W18" s="106">
        <v>651</v>
      </c>
      <c r="X18" s="106">
        <v>171</v>
      </c>
      <c r="Y18" s="71">
        <v>0</v>
      </c>
      <c r="Z18" s="71">
        <v>0</v>
      </c>
      <c r="AA18" s="71">
        <v>0</v>
      </c>
      <c r="AB18" s="216">
        <v>21</v>
      </c>
    </row>
    <row r="19" spans="1:28" ht="21" customHeight="1" x14ac:dyDescent="0.15">
      <c r="A19" s="107">
        <v>22</v>
      </c>
      <c r="B19" s="107" t="s">
        <v>39</v>
      </c>
      <c r="C19" s="107"/>
      <c r="D19" s="107"/>
      <c r="E19" s="107"/>
      <c r="F19" s="109"/>
      <c r="G19" s="96">
        <v>42</v>
      </c>
      <c r="H19" s="96">
        <v>42</v>
      </c>
      <c r="I19" s="164">
        <v>0</v>
      </c>
      <c r="J19" s="164">
        <v>0</v>
      </c>
      <c r="K19" s="96">
        <v>10</v>
      </c>
      <c r="L19" s="96">
        <v>7</v>
      </c>
      <c r="M19" s="96">
        <v>2</v>
      </c>
      <c r="N19" s="96">
        <v>6</v>
      </c>
      <c r="O19" s="96">
        <v>8</v>
      </c>
      <c r="P19" s="96">
        <v>6</v>
      </c>
      <c r="Q19" s="96">
        <v>2</v>
      </c>
      <c r="R19" s="96">
        <v>1</v>
      </c>
      <c r="S19" s="106">
        <v>3751</v>
      </c>
      <c r="T19" s="106">
        <v>3423</v>
      </c>
      <c r="U19" s="106">
        <v>328</v>
      </c>
      <c r="V19" s="106">
        <v>3843</v>
      </c>
      <c r="W19" s="106">
        <v>3514</v>
      </c>
      <c r="X19" s="106">
        <v>329</v>
      </c>
      <c r="Y19" s="71">
        <v>0</v>
      </c>
      <c r="Z19" s="71">
        <v>0</v>
      </c>
      <c r="AA19" s="71">
        <v>0</v>
      </c>
      <c r="AB19" s="216">
        <v>22</v>
      </c>
    </row>
    <row r="20" spans="1:28" ht="21" customHeight="1" x14ac:dyDescent="0.15">
      <c r="A20" s="107">
        <v>23</v>
      </c>
      <c r="B20" s="107" t="s">
        <v>40</v>
      </c>
      <c r="C20" s="107"/>
      <c r="D20" s="107"/>
      <c r="E20" s="107"/>
      <c r="F20" s="109"/>
      <c r="G20" s="96">
        <v>25</v>
      </c>
      <c r="H20" s="96">
        <v>23</v>
      </c>
      <c r="I20" s="96">
        <v>2</v>
      </c>
      <c r="J20" s="164">
        <v>0</v>
      </c>
      <c r="K20" s="96">
        <v>8</v>
      </c>
      <c r="L20" s="96">
        <v>8</v>
      </c>
      <c r="M20" s="96">
        <v>2</v>
      </c>
      <c r="N20" s="164">
        <v>0</v>
      </c>
      <c r="O20" s="96">
        <v>3</v>
      </c>
      <c r="P20" s="96">
        <v>3</v>
      </c>
      <c r="Q20" s="164">
        <v>0</v>
      </c>
      <c r="R20" s="96">
        <v>1</v>
      </c>
      <c r="S20" s="106">
        <v>1893</v>
      </c>
      <c r="T20" s="106">
        <v>1527</v>
      </c>
      <c r="U20" s="106">
        <v>366</v>
      </c>
      <c r="V20" s="106">
        <v>1936</v>
      </c>
      <c r="W20" s="106">
        <v>1568</v>
      </c>
      <c r="X20" s="106">
        <v>368</v>
      </c>
      <c r="Y20" s="71">
        <v>2</v>
      </c>
      <c r="Z20" s="96">
        <v>2</v>
      </c>
      <c r="AA20" s="71">
        <v>0</v>
      </c>
      <c r="AB20" s="216">
        <v>23</v>
      </c>
    </row>
    <row r="21" spans="1:28" ht="21" customHeight="1" x14ac:dyDescent="0.15">
      <c r="A21" s="107">
        <v>24</v>
      </c>
      <c r="B21" s="107" t="s">
        <v>41</v>
      </c>
      <c r="C21" s="107"/>
      <c r="D21" s="107"/>
      <c r="E21" s="107"/>
      <c r="F21" s="109"/>
      <c r="G21" s="96">
        <v>164</v>
      </c>
      <c r="H21" s="96">
        <v>155</v>
      </c>
      <c r="I21" s="96">
        <v>9</v>
      </c>
      <c r="J21" s="164">
        <v>0</v>
      </c>
      <c r="K21" s="96">
        <v>63</v>
      </c>
      <c r="L21" s="96">
        <v>47</v>
      </c>
      <c r="M21" s="96">
        <v>25</v>
      </c>
      <c r="N21" s="96">
        <v>16</v>
      </c>
      <c r="O21" s="96">
        <v>9</v>
      </c>
      <c r="P21" s="96">
        <v>4</v>
      </c>
      <c r="Q21" s="164">
        <v>0</v>
      </c>
      <c r="R21" s="164">
        <v>0</v>
      </c>
      <c r="S21" s="106">
        <v>3751</v>
      </c>
      <c r="T21" s="106">
        <v>3026</v>
      </c>
      <c r="U21" s="106">
        <v>725</v>
      </c>
      <c r="V21" s="106">
        <v>3742</v>
      </c>
      <c r="W21" s="106">
        <v>3019</v>
      </c>
      <c r="X21" s="106">
        <v>723</v>
      </c>
      <c r="Y21" s="71">
        <v>11</v>
      </c>
      <c r="Z21" s="96">
        <v>9</v>
      </c>
      <c r="AA21" s="96">
        <v>2</v>
      </c>
      <c r="AB21" s="216">
        <v>24</v>
      </c>
    </row>
    <row r="22" spans="1:28" ht="21" customHeight="1" x14ac:dyDescent="0.15">
      <c r="A22" s="107">
        <v>25</v>
      </c>
      <c r="B22" s="107" t="s">
        <v>58</v>
      </c>
      <c r="C22" s="107"/>
      <c r="D22" s="107"/>
      <c r="E22" s="107"/>
      <c r="F22" s="109"/>
      <c r="G22" s="96">
        <v>49</v>
      </c>
      <c r="H22" s="96">
        <v>46</v>
      </c>
      <c r="I22" s="96">
        <v>3</v>
      </c>
      <c r="J22" s="164">
        <v>0</v>
      </c>
      <c r="K22" s="96">
        <v>17</v>
      </c>
      <c r="L22" s="96">
        <v>20</v>
      </c>
      <c r="M22" s="96">
        <v>2</v>
      </c>
      <c r="N22" s="96">
        <v>5</v>
      </c>
      <c r="O22" s="96">
        <v>2</v>
      </c>
      <c r="P22" s="96">
        <v>2</v>
      </c>
      <c r="Q22" s="164">
        <v>0</v>
      </c>
      <c r="R22" s="96">
        <v>1</v>
      </c>
      <c r="S22" s="106">
        <v>1833</v>
      </c>
      <c r="T22" s="106">
        <v>1556</v>
      </c>
      <c r="U22" s="106">
        <v>277</v>
      </c>
      <c r="V22" s="106">
        <v>1855</v>
      </c>
      <c r="W22" s="106">
        <v>1577</v>
      </c>
      <c r="X22" s="106">
        <v>278</v>
      </c>
      <c r="Y22" s="71">
        <v>3</v>
      </c>
      <c r="Z22" s="96">
        <v>3</v>
      </c>
      <c r="AA22" s="71">
        <v>0</v>
      </c>
      <c r="AB22" s="216">
        <v>25</v>
      </c>
    </row>
    <row r="23" spans="1:28" ht="21" customHeight="1" x14ac:dyDescent="0.15">
      <c r="A23" s="107">
        <v>26</v>
      </c>
      <c r="B23" s="107" t="s">
        <v>59</v>
      </c>
      <c r="C23" s="107"/>
      <c r="D23" s="107"/>
      <c r="E23" s="107"/>
      <c r="F23" s="109"/>
      <c r="G23" s="96">
        <v>105</v>
      </c>
      <c r="H23" s="96">
        <v>100</v>
      </c>
      <c r="I23" s="96">
        <v>4</v>
      </c>
      <c r="J23" s="96">
        <v>1</v>
      </c>
      <c r="K23" s="96">
        <v>43</v>
      </c>
      <c r="L23" s="96">
        <v>29</v>
      </c>
      <c r="M23" s="96">
        <v>13</v>
      </c>
      <c r="N23" s="96">
        <v>7</v>
      </c>
      <c r="O23" s="96">
        <v>7</v>
      </c>
      <c r="P23" s="96">
        <v>5</v>
      </c>
      <c r="Q23" s="96">
        <v>1</v>
      </c>
      <c r="R23" s="164">
        <v>0</v>
      </c>
      <c r="S23" s="106">
        <v>3046</v>
      </c>
      <c r="T23" s="106">
        <v>2557</v>
      </c>
      <c r="U23" s="106">
        <v>489</v>
      </c>
      <c r="V23" s="106">
        <v>3038</v>
      </c>
      <c r="W23" s="106">
        <v>2553</v>
      </c>
      <c r="X23" s="106">
        <v>485</v>
      </c>
      <c r="Y23" s="71">
        <v>7</v>
      </c>
      <c r="Z23" s="96">
        <v>4</v>
      </c>
      <c r="AA23" s="96">
        <v>3</v>
      </c>
      <c r="AB23" s="216">
        <v>26</v>
      </c>
    </row>
    <row r="24" spans="1:28" ht="21" customHeight="1" x14ac:dyDescent="0.15">
      <c r="A24" s="107">
        <v>27</v>
      </c>
      <c r="B24" s="107" t="s">
        <v>60</v>
      </c>
      <c r="C24" s="107"/>
      <c r="D24" s="107"/>
      <c r="E24" s="107"/>
      <c r="F24" s="109"/>
      <c r="G24" s="96">
        <v>16</v>
      </c>
      <c r="H24" s="96">
        <v>15</v>
      </c>
      <c r="I24" s="96">
        <v>1</v>
      </c>
      <c r="J24" s="164">
        <v>0</v>
      </c>
      <c r="K24" s="96">
        <v>3</v>
      </c>
      <c r="L24" s="96">
        <v>4</v>
      </c>
      <c r="M24" s="96">
        <v>2</v>
      </c>
      <c r="N24" s="96">
        <v>1</v>
      </c>
      <c r="O24" s="96">
        <v>4</v>
      </c>
      <c r="P24" s="96">
        <v>2</v>
      </c>
      <c r="Q24" s="164">
        <v>0</v>
      </c>
      <c r="R24" s="164">
        <v>0</v>
      </c>
      <c r="S24" s="106">
        <v>763</v>
      </c>
      <c r="T24" s="106">
        <v>542</v>
      </c>
      <c r="U24" s="106">
        <v>221</v>
      </c>
      <c r="V24" s="106">
        <v>762</v>
      </c>
      <c r="W24" s="106">
        <v>543</v>
      </c>
      <c r="X24" s="106">
        <v>219</v>
      </c>
      <c r="Y24" s="71">
        <v>3</v>
      </c>
      <c r="Z24" s="96">
        <v>1</v>
      </c>
      <c r="AA24" s="96">
        <v>2</v>
      </c>
      <c r="AB24" s="216">
        <v>27</v>
      </c>
    </row>
    <row r="25" spans="1:28" ht="21" customHeight="1" x14ac:dyDescent="0.15">
      <c r="A25" s="107">
        <v>28</v>
      </c>
      <c r="B25" s="107" t="s">
        <v>45</v>
      </c>
      <c r="C25" s="107"/>
      <c r="D25" s="107"/>
      <c r="E25" s="107"/>
      <c r="F25" s="109"/>
      <c r="G25" s="96">
        <v>13</v>
      </c>
      <c r="H25" s="96">
        <v>13</v>
      </c>
      <c r="I25" s="164">
        <v>0</v>
      </c>
      <c r="J25" s="164">
        <v>0</v>
      </c>
      <c r="K25" s="96">
        <v>2</v>
      </c>
      <c r="L25" s="96">
        <v>1</v>
      </c>
      <c r="M25" s="96">
        <v>1</v>
      </c>
      <c r="N25" s="96">
        <v>2</v>
      </c>
      <c r="O25" s="96">
        <v>3</v>
      </c>
      <c r="P25" s="96">
        <v>4</v>
      </c>
      <c r="Q25" s="164">
        <v>0</v>
      </c>
      <c r="R25" s="164">
        <v>0</v>
      </c>
      <c r="S25" s="106">
        <v>1119</v>
      </c>
      <c r="T25" s="106">
        <v>774</v>
      </c>
      <c r="U25" s="106">
        <v>345</v>
      </c>
      <c r="V25" s="106">
        <v>1154</v>
      </c>
      <c r="W25" s="106">
        <v>806</v>
      </c>
      <c r="X25" s="106">
        <v>348</v>
      </c>
      <c r="Y25" s="71">
        <v>0</v>
      </c>
      <c r="Z25" s="71">
        <v>0</v>
      </c>
      <c r="AA25" s="71">
        <v>0</v>
      </c>
      <c r="AB25" s="216">
        <v>28</v>
      </c>
    </row>
    <row r="26" spans="1:28" ht="21" customHeight="1" x14ac:dyDescent="0.15">
      <c r="A26" s="107">
        <v>29</v>
      </c>
      <c r="B26" s="107" t="s">
        <v>46</v>
      </c>
      <c r="C26" s="107"/>
      <c r="D26" s="107"/>
      <c r="E26" s="107"/>
      <c r="F26" s="109"/>
      <c r="G26" s="96">
        <v>43</v>
      </c>
      <c r="H26" s="96">
        <v>41</v>
      </c>
      <c r="I26" s="96">
        <v>2</v>
      </c>
      <c r="J26" s="164">
        <v>0</v>
      </c>
      <c r="K26" s="96">
        <v>15</v>
      </c>
      <c r="L26" s="96">
        <v>11</v>
      </c>
      <c r="M26" s="96">
        <v>7</v>
      </c>
      <c r="N26" s="96">
        <v>3</v>
      </c>
      <c r="O26" s="96">
        <v>4</v>
      </c>
      <c r="P26" s="96">
        <v>1</v>
      </c>
      <c r="Q26" s="164">
        <v>0</v>
      </c>
      <c r="R26" s="96">
        <v>2</v>
      </c>
      <c r="S26" s="106">
        <v>3278</v>
      </c>
      <c r="T26" s="106">
        <v>2562</v>
      </c>
      <c r="U26" s="106">
        <v>716</v>
      </c>
      <c r="V26" s="106">
        <v>3387</v>
      </c>
      <c r="W26" s="106">
        <v>2661</v>
      </c>
      <c r="X26" s="106">
        <v>726</v>
      </c>
      <c r="Y26" s="71">
        <v>1</v>
      </c>
      <c r="Z26" s="96">
        <v>1</v>
      </c>
      <c r="AA26" s="71">
        <v>0</v>
      </c>
      <c r="AB26" s="216">
        <v>29</v>
      </c>
    </row>
    <row r="27" spans="1:28" ht="21" customHeight="1" x14ac:dyDescent="0.15">
      <c r="A27" s="107">
        <v>30</v>
      </c>
      <c r="B27" s="107" t="s">
        <v>47</v>
      </c>
      <c r="C27" s="107"/>
      <c r="D27" s="107"/>
      <c r="E27" s="107"/>
      <c r="F27" s="109"/>
      <c r="G27" s="96">
        <v>6</v>
      </c>
      <c r="H27" s="96">
        <v>6</v>
      </c>
      <c r="I27" s="164">
        <v>0</v>
      </c>
      <c r="J27" s="164">
        <v>0</v>
      </c>
      <c r="K27" s="96">
        <v>3</v>
      </c>
      <c r="L27" s="164">
        <v>0</v>
      </c>
      <c r="M27" s="164">
        <v>0</v>
      </c>
      <c r="N27" s="164">
        <v>0</v>
      </c>
      <c r="O27" s="96">
        <v>1</v>
      </c>
      <c r="P27" s="164">
        <v>0</v>
      </c>
      <c r="Q27" s="164">
        <v>0</v>
      </c>
      <c r="R27" s="96">
        <v>2</v>
      </c>
      <c r="S27" s="106">
        <v>2371</v>
      </c>
      <c r="T27" s="106">
        <v>2022</v>
      </c>
      <c r="U27" s="106">
        <v>349</v>
      </c>
      <c r="V27" s="106">
        <v>2463</v>
      </c>
      <c r="W27" s="106">
        <v>2112</v>
      </c>
      <c r="X27" s="106">
        <v>351</v>
      </c>
      <c r="Y27" s="71">
        <v>0</v>
      </c>
      <c r="Z27" s="71">
        <v>0</v>
      </c>
      <c r="AA27" s="71">
        <v>0</v>
      </c>
      <c r="AB27" s="216">
        <v>30</v>
      </c>
    </row>
    <row r="28" spans="1:28" ht="21" customHeight="1" x14ac:dyDescent="0.15">
      <c r="A28" s="107">
        <v>31</v>
      </c>
      <c r="B28" s="107" t="s">
        <v>48</v>
      </c>
      <c r="C28" s="107"/>
      <c r="D28" s="107"/>
      <c r="E28" s="107"/>
      <c r="F28" s="109"/>
      <c r="G28" s="96">
        <v>29</v>
      </c>
      <c r="H28" s="96">
        <v>28</v>
      </c>
      <c r="I28" s="164">
        <v>0</v>
      </c>
      <c r="J28" s="96">
        <v>1</v>
      </c>
      <c r="K28" s="96">
        <v>3</v>
      </c>
      <c r="L28" s="96">
        <v>9</v>
      </c>
      <c r="M28" s="96">
        <v>5</v>
      </c>
      <c r="N28" s="96">
        <v>5</v>
      </c>
      <c r="O28" s="96">
        <v>4</v>
      </c>
      <c r="P28" s="96">
        <v>1</v>
      </c>
      <c r="Q28" s="164">
        <v>0</v>
      </c>
      <c r="R28" s="96">
        <v>2</v>
      </c>
      <c r="S28" s="106">
        <v>2712</v>
      </c>
      <c r="T28" s="106">
        <v>2392</v>
      </c>
      <c r="U28" s="106">
        <v>320</v>
      </c>
      <c r="V28" s="106">
        <v>2718</v>
      </c>
      <c r="W28" s="106">
        <v>2397</v>
      </c>
      <c r="X28" s="106">
        <v>321</v>
      </c>
      <c r="Y28" s="71">
        <v>0</v>
      </c>
      <c r="Z28" s="71">
        <v>0</v>
      </c>
      <c r="AA28" s="71">
        <v>0</v>
      </c>
      <c r="AB28" s="216">
        <v>31</v>
      </c>
    </row>
    <row r="29" spans="1:28" ht="21" customHeight="1" thickBot="1" x14ac:dyDescent="0.2">
      <c r="A29" s="217">
        <v>32</v>
      </c>
      <c r="B29" s="108" t="s">
        <v>49</v>
      </c>
      <c r="C29" s="108"/>
      <c r="D29" s="108"/>
      <c r="E29" s="108"/>
      <c r="F29" s="218"/>
      <c r="G29" s="98">
        <v>13</v>
      </c>
      <c r="H29" s="98">
        <v>12</v>
      </c>
      <c r="I29" s="98">
        <v>1</v>
      </c>
      <c r="J29" s="165">
        <v>0</v>
      </c>
      <c r="K29" s="98">
        <v>6</v>
      </c>
      <c r="L29" s="98">
        <v>6</v>
      </c>
      <c r="M29" s="165">
        <v>0</v>
      </c>
      <c r="N29" s="165">
        <v>0</v>
      </c>
      <c r="O29" s="98">
        <v>1</v>
      </c>
      <c r="P29" s="165">
        <v>0</v>
      </c>
      <c r="Q29" s="165">
        <v>0</v>
      </c>
      <c r="R29" s="165">
        <v>0</v>
      </c>
      <c r="S29" s="108">
        <v>199</v>
      </c>
      <c r="T29" s="108">
        <v>154</v>
      </c>
      <c r="U29" s="108">
        <v>45</v>
      </c>
      <c r="V29" s="108">
        <v>198</v>
      </c>
      <c r="W29" s="108">
        <v>153</v>
      </c>
      <c r="X29" s="108">
        <v>45</v>
      </c>
      <c r="Y29" s="224">
        <v>1</v>
      </c>
      <c r="Z29" s="98">
        <v>1</v>
      </c>
      <c r="AA29" s="165">
        <v>0</v>
      </c>
      <c r="AB29" s="219">
        <v>32</v>
      </c>
    </row>
    <row r="30" spans="1:28" ht="21" customHeight="1" thickTop="1" x14ac:dyDescent="0.15">
      <c r="A30" s="107"/>
      <c r="B30" s="109"/>
      <c r="C30" s="107">
        <v>4</v>
      </c>
      <c r="D30" s="107" t="s">
        <v>50</v>
      </c>
      <c r="E30" s="107">
        <v>9</v>
      </c>
      <c r="F30" s="109" t="s">
        <v>51</v>
      </c>
      <c r="G30" s="96">
        <v>235</v>
      </c>
      <c r="H30" s="96">
        <v>205</v>
      </c>
      <c r="I30" s="96">
        <v>29</v>
      </c>
      <c r="J30" s="96">
        <v>1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  <c r="P30" s="164">
        <v>0</v>
      </c>
      <c r="Q30" s="164">
        <v>0</v>
      </c>
      <c r="R30" s="164">
        <v>0</v>
      </c>
      <c r="S30" s="106">
        <v>1504</v>
      </c>
      <c r="T30" s="106">
        <v>1066</v>
      </c>
      <c r="U30" s="106">
        <v>438</v>
      </c>
      <c r="V30" s="106">
        <v>1459</v>
      </c>
      <c r="W30" s="106">
        <v>1035</v>
      </c>
      <c r="X30" s="106">
        <v>424</v>
      </c>
      <c r="Y30" s="71">
        <v>44</v>
      </c>
      <c r="Z30" s="96">
        <v>32</v>
      </c>
      <c r="AA30" s="96">
        <v>12</v>
      </c>
      <c r="AB30" s="216" t="s">
        <v>61</v>
      </c>
    </row>
    <row r="31" spans="1:28" ht="21" customHeight="1" x14ac:dyDescent="0.15">
      <c r="A31" s="107"/>
      <c r="B31" s="220" t="s">
        <v>52</v>
      </c>
      <c r="C31" s="107">
        <v>10</v>
      </c>
      <c r="D31" s="107" t="s">
        <v>50</v>
      </c>
      <c r="E31" s="107">
        <v>19</v>
      </c>
      <c r="F31" s="109" t="s">
        <v>51</v>
      </c>
      <c r="G31" s="96">
        <v>190</v>
      </c>
      <c r="H31" s="96">
        <v>189</v>
      </c>
      <c r="I31" s="96">
        <v>1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  <c r="P31" s="164">
        <v>0</v>
      </c>
      <c r="Q31" s="164">
        <v>0</v>
      </c>
      <c r="R31" s="164">
        <v>0</v>
      </c>
      <c r="S31" s="106">
        <v>2568</v>
      </c>
      <c r="T31" s="106">
        <v>1845</v>
      </c>
      <c r="U31" s="106">
        <v>723</v>
      </c>
      <c r="V31" s="106">
        <v>2571</v>
      </c>
      <c r="W31" s="106">
        <v>1849</v>
      </c>
      <c r="X31" s="106">
        <v>722</v>
      </c>
      <c r="Y31" s="71">
        <v>3</v>
      </c>
      <c r="Z31" s="96">
        <v>1</v>
      </c>
      <c r="AA31" s="96">
        <v>2</v>
      </c>
      <c r="AB31" s="216" t="s">
        <v>62</v>
      </c>
    </row>
    <row r="32" spans="1:28" ht="21" customHeight="1" x14ac:dyDescent="0.15">
      <c r="A32" s="107"/>
      <c r="B32" s="220" t="s">
        <v>53</v>
      </c>
      <c r="C32" s="107">
        <v>20</v>
      </c>
      <c r="D32" s="107" t="s">
        <v>50</v>
      </c>
      <c r="E32" s="107">
        <v>29</v>
      </c>
      <c r="F32" s="109" t="s">
        <v>51</v>
      </c>
      <c r="G32" s="96">
        <v>85</v>
      </c>
      <c r="H32" s="96">
        <v>84</v>
      </c>
      <c r="I32" s="96">
        <v>1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  <c r="P32" s="164">
        <v>0</v>
      </c>
      <c r="Q32" s="164">
        <v>0</v>
      </c>
      <c r="R32" s="164">
        <v>0</v>
      </c>
      <c r="S32" s="106">
        <v>2115</v>
      </c>
      <c r="T32" s="106">
        <v>1563</v>
      </c>
      <c r="U32" s="106">
        <v>552</v>
      </c>
      <c r="V32" s="106">
        <v>2120</v>
      </c>
      <c r="W32" s="106">
        <v>1567</v>
      </c>
      <c r="X32" s="106">
        <v>553</v>
      </c>
      <c r="Y32" s="71">
        <v>1</v>
      </c>
      <c r="Z32" s="96">
        <v>1</v>
      </c>
      <c r="AA32" s="71">
        <v>0</v>
      </c>
      <c r="AB32" s="216" t="s">
        <v>63</v>
      </c>
    </row>
    <row r="33" spans="1:28" ht="21" customHeight="1" x14ac:dyDescent="0.15">
      <c r="A33" s="107"/>
      <c r="B33" s="220" t="s">
        <v>54</v>
      </c>
      <c r="C33" s="107">
        <v>30</v>
      </c>
      <c r="D33" s="107" t="s">
        <v>50</v>
      </c>
      <c r="E33" s="107">
        <v>49</v>
      </c>
      <c r="F33" s="109" t="s">
        <v>51</v>
      </c>
      <c r="G33" s="96">
        <v>66</v>
      </c>
      <c r="H33" s="96">
        <v>65</v>
      </c>
      <c r="I33" s="164">
        <v>0</v>
      </c>
      <c r="J33" s="96">
        <v>1</v>
      </c>
      <c r="K33" s="164">
        <v>0</v>
      </c>
      <c r="L33" s="164">
        <v>0</v>
      </c>
      <c r="M33" s="164">
        <v>0</v>
      </c>
      <c r="N33" s="164">
        <v>0</v>
      </c>
      <c r="O33" s="164">
        <v>0</v>
      </c>
      <c r="P33" s="164">
        <v>0</v>
      </c>
      <c r="Q33" s="164">
        <v>0</v>
      </c>
      <c r="R33" s="164">
        <v>0</v>
      </c>
      <c r="S33" s="106">
        <v>2609</v>
      </c>
      <c r="T33" s="106">
        <v>2007</v>
      </c>
      <c r="U33" s="106">
        <v>602</v>
      </c>
      <c r="V33" s="106">
        <v>2617</v>
      </c>
      <c r="W33" s="106">
        <v>2014</v>
      </c>
      <c r="X33" s="106">
        <v>603</v>
      </c>
      <c r="Y33" s="71">
        <v>0</v>
      </c>
      <c r="Z33" s="71">
        <v>0</v>
      </c>
      <c r="AA33" s="71">
        <v>0</v>
      </c>
      <c r="AB33" s="216" t="s">
        <v>64</v>
      </c>
    </row>
    <row r="34" spans="1:28" ht="21" customHeight="1" x14ac:dyDescent="0.15">
      <c r="A34" s="107"/>
      <c r="B34" s="220" t="s">
        <v>55</v>
      </c>
      <c r="C34" s="107">
        <v>50</v>
      </c>
      <c r="D34" s="107" t="s">
        <v>50</v>
      </c>
      <c r="E34" s="107">
        <v>99</v>
      </c>
      <c r="F34" s="109" t="s">
        <v>51</v>
      </c>
      <c r="G34" s="96">
        <v>62</v>
      </c>
      <c r="H34" s="96">
        <v>62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  <c r="P34" s="164">
        <v>0</v>
      </c>
      <c r="Q34" s="164">
        <v>0</v>
      </c>
      <c r="R34" s="164">
        <v>0</v>
      </c>
      <c r="S34" s="106">
        <v>4294</v>
      </c>
      <c r="T34" s="106">
        <v>3262</v>
      </c>
      <c r="U34" s="106">
        <v>1032</v>
      </c>
      <c r="V34" s="106">
        <v>4320</v>
      </c>
      <c r="W34" s="106">
        <v>3285</v>
      </c>
      <c r="X34" s="106">
        <v>1035</v>
      </c>
      <c r="Y34" s="71">
        <v>0</v>
      </c>
      <c r="Z34" s="71">
        <v>0</v>
      </c>
      <c r="AA34" s="71">
        <v>0</v>
      </c>
      <c r="AB34" s="216" t="s">
        <v>65</v>
      </c>
    </row>
    <row r="35" spans="1:28" ht="21" customHeight="1" x14ac:dyDescent="0.15">
      <c r="A35" s="107"/>
      <c r="B35" s="220" t="s">
        <v>56</v>
      </c>
      <c r="C35" s="107">
        <v>100</v>
      </c>
      <c r="D35" s="107" t="s">
        <v>50</v>
      </c>
      <c r="E35" s="107">
        <v>299</v>
      </c>
      <c r="F35" s="109" t="s">
        <v>51</v>
      </c>
      <c r="G35" s="96">
        <v>47</v>
      </c>
      <c r="H35" s="96">
        <v>47</v>
      </c>
      <c r="I35" s="164">
        <v>0</v>
      </c>
      <c r="J35" s="164">
        <v>0</v>
      </c>
      <c r="K35" s="164">
        <v>0</v>
      </c>
      <c r="L35" s="164">
        <v>0</v>
      </c>
      <c r="M35" s="164">
        <v>0</v>
      </c>
      <c r="N35" s="164">
        <v>0</v>
      </c>
      <c r="O35" s="164">
        <v>0</v>
      </c>
      <c r="P35" s="164">
        <v>0</v>
      </c>
      <c r="Q35" s="164">
        <v>0</v>
      </c>
      <c r="R35" s="164">
        <v>0</v>
      </c>
      <c r="S35" s="106">
        <v>8545</v>
      </c>
      <c r="T35" s="106">
        <v>6582</v>
      </c>
      <c r="U35" s="106">
        <v>1963</v>
      </c>
      <c r="V35" s="106">
        <v>8700</v>
      </c>
      <c r="W35" s="106">
        <v>6729</v>
      </c>
      <c r="X35" s="106">
        <v>1971</v>
      </c>
      <c r="Y35" s="71">
        <v>0</v>
      </c>
      <c r="Z35" s="71">
        <v>0</v>
      </c>
      <c r="AA35" s="71">
        <v>0</v>
      </c>
      <c r="AB35" s="216" t="s">
        <v>66</v>
      </c>
    </row>
    <row r="36" spans="1:28" ht="21" customHeight="1" x14ac:dyDescent="0.15">
      <c r="A36" s="107"/>
      <c r="B36" s="109"/>
      <c r="C36" s="107">
        <v>300</v>
      </c>
      <c r="D36" s="107" t="s">
        <v>50</v>
      </c>
      <c r="E36" s="107">
        <v>499</v>
      </c>
      <c r="F36" s="109" t="s">
        <v>51</v>
      </c>
      <c r="G36" s="96">
        <v>7</v>
      </c>
      <c r="H36" s="96">
        <v>7</v>
      </c>
      <c r="I36" s="164">
        <v>0</v>
      </c>
      <c r="J36" s="164">
        <v>0</v>
      </c>
      <c r="K36" s="164">
        <v>0</v>
      </c>
      <c r="L36" s="164">
        <v>0</v>
      </c>
      <c r="M36" s="164">
        <v>0</v>
      </c>
      <c r="N36" s="164">
        <v>0</v>
      </c>
      <c r="O36" s="164">
        <v>0</v>
      </c>
      <c r="P36" s="164">
        <v>0</v>
      </c>
      <c r="Q36" s="164">
        <v>0</v>
      </c>
      <c r="R36" s="164">
        <v>0</v>
      </c>
      <c r="S36" s="106">
        <v>2753</v>
      </c>
      <c r="T36" s="106">
        <v>2336</v>
      </c>
      <c r="U36" s="106">
        <v>417</v>
      </c>
      <c r="V36" s="106">
        <v>2835</v>
      </c>
      <c r="W36" s="106">
        <v>2415</v>
      </c>
      <c r="X36" s="106">
        <v>420</v>
      </c>
      <c r="Y36" s="71">
        <v>0</v>
      </c>
      <c r="Z36" s="71">
        <v>0</v>
      </c>
      <c r="AA36" s="71">
        <v>0</v>
      </c>
      <c r="AB36" s="216" t="s">
        <v>67</v>
      </c>
    </row>
    <row r="37" spans="1:28" ht="21" customHeight="1" x14ac:dyDescent="0.15">
      <c r="A37" s="110"/>
      <c r="B37" s="111"/>
      <c r="C37" s="110">
        <v>500</v>
      </c>
      <c r="D37" s="110" t="s">
        <v>57</v>
      </c>
      <c r="E37" s="110"/>
      <c r="F37" s="111"/>
      <c r="G37" s="99">
        <v>9</v>
      </c>
      <c r="H37" s="99">
        <v>9</v>
      </c>
      <c r="I37" s="169">
        <v>0</v>
      </c>
      <c r="J37" s="169">
        <v>0</v>
      </c>
      <c r="K37" s="169">
        <v>0</v>
      </c>
      <c r="L37" s="169">
        <v>0</v>
      </c>
      <c r="M37" s="169">
        <v>0</v>
      </c>
      <c r="N37" s="169">
        <v>0</v>
      </c>
      <c r="O37" s="169">
        <v>0</v>
      </c>
      <c r="P37" s="169">
        <v>0</v>
      </c>
      <c r="Q37" s="169">
        <v>0</v>
      </c>
      <c r="R37" s="169">
        <v>0</v>
      </c>
      <c r="S37" s="110">
        <v>8713</v>
      </c>
      <c r="T37" s="110">
        <v>7569</v>
      </c>
      <c r="U37" s="110">
        <v>1144</v>
      </c>
      <c r="V37" s="110">
        <v>8956</v>
      </c>
      <c r="W37" s="110">
        <v>7799</v>
      </c>
      <c r="X37" s="110">
        <v>1157</v>
      </c>
      <c r="Y37" s="73">
        <v>0</v>
      </c>
      <c r="Z37" s="73">
        <v>0</v>
      </c>
      <c r="AA37" s="73">
        <v>0</v>
      </c>
      <c r="AB37" s="221" t="s">
        <v>68</v>
      </c>
    </row>
    <row r="38" spans="1:28" ht="6.75" customHeight="1" x14ac:dyDescent="0.15"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</row>
    <row r="39" spans="1:28" ht="21.75" customHeight="1" x14ac:dyDescent="0.15">
      <c r="A39" s="222" t="s">
        <v>166</v>
      </c>
      <c r="B39" s="220" t="s">
        <v>52</v>
      </c>
      <c r="C39" s="106">
        <v>4</v>
      </c>
      <c r="D39" s="106" t="s">
        <v>50</v>
      </c>
      <c r="E39" s="106">
        <v>20</v>
      </c>
      <c r="F39" s="109" t="s">
        <v>51</v>
      </c>
      <c r="G39" s="100">
        <v>430</v>
      </c>
      <c r="H39" s="100">
        <v>399</v>
      </c>
      <c r="I39" s="100">
        <v>30</v>
      </c>
      <c r="J39" s="74">
        <v>1</v>
      </c>
      <c r="K39" s="164">
        <v>0</v>
      </c>
      <c r="L39" s="164">
        <v>0</v>
      </c>
      <c r="M39" s="164">
        <v>0</v>
      </c>
      <c r="N39" s="164">
        <v>0</v>
      </c>
      <c r="O39" s="164">
        <v>0</v>
      </c>
      <c r="P39" s="164">
        <v>0</v>
      </c>
      <c r="Q39" s="164">
        <v>0</v>
      </c>
      <c r="R39" s="164">
        <v>0</v>
      </c>
      <c r="S39" s="101">
        <v>4172</v>
      </c>
      <c r="T39" s="101">
        <v>2994</v>
      </c>
      <c r="U39" s="101">
        <v>1178</v>
      </c>
      <c r="V39" s="101">
        <v>4130</v>
      </c>
      <c r="W39" s="101">
        <v>2967</v>
      </c>
      <c r="X39" s="101">
        <v>1163</v>
      </c>
      <c r="Y39" s="71">
        <v>47</v>
      </c>
      <c r="Z39" s="100">
        <v>33</v>
      </c>
      <c r="AA39" s="100">
        <v>14</v>
      </c>
      <c r="AB39" s="216" t="s">
        <v>61</v>
      </c>
    </row>
    <row r="40" spans="1:28" ht="21.75" customHeight="1" x14ac:dyDescent="0.15">
      <c r="A40" s="222"/>
      <c r="B40" s="220" t="s">
        <v>53</v>
      </c>
      <c r="C40" s="106">
        <v>21</v>
      </c>
      <c r="D40" s="106" t="s">
        <v>50</v>
      </c>
      <c r="E40" s="106">
        <v>50</v>
      </c>
      <c r="F40" s="109" t="s">
        <v>51</v>
      </c>
      <c r="G40" s="100">
        <v>146</v>
      </c>
      <c r="H40" s="100">
        <v>144</v>
      </c>
      <c r="I40" s="100">
        <v>1</v>
      </c>
      <c r="J40" s="74">
        <v>1</v>
      </c>
      <c r="K40" s="164">
        <v>0</v>
      </c>
      <c r="L40" s="164">
        <v>0</v>
      </c>
      <c r="M40" s="164">
        <v>0</v>
      </c>
      <c r="N40" s="164">
        <v>0</v>
      </c>
      <c r="O40" s="164">
        <v>0</v>
      </c>
      <c r="P40" s="164">
        <v>0</v>
      </c>
      <c r="Q40" s="164">
        <v>0</v>
      </c>
      <c r="R40" s="164">
        <v>0</v>
      </c>
      <c r="S40" s="106">
        <v>4624</v>
      </c>
      <c r="T40" s="106">
        <v>3487</v>
      </c>
      <c r="U40" s="106">
        <v>1137</v>
      </c>
      <c r="V40" s="106">
        <v>4637</v>
      </c>
      <c r="W40" s="106">
        <v>3498</v>
      </c>
      <c r="X40" s="106">
        <v>1139</v>
      </c>
      <c r="Y40" s="71">
        <v>1</v>
      </c>
      <c r="Z40" s="100">
        <v>1</v>
      </c>
      <c r="AA40" s="71">
        <v>0</v>
      </c>
      <c r="AB40" s="216" t="s">
        <v>168</v>
      </c>
    </row>
    <row r="41" spans="1:28" ht="21.75" customHeight="1" x14ac:dyDescent="0.15">
      <c r="A41" s="222" t="s">
        <v>167</v>
      </c>
      <c r="B41" s="220" t="s">
        <v>54</v>
      </c>
      <c r="C41" s="106">
        <v>51</v>
      </c>
      <c r="D41" s="106" t="s">
        <v>50</v>
      </c>
      <c r="E41" s="106">
        <v>100</v>
      </c>
      <c r="F41" s="109" t="s">
        <v>51</v>
      </c>
      <c r="G41" s="100">
        <v>64</v>
      </c>
      <c r="H41" s="100">
        <v>64</v>
      </c>
      <c r="I41" s="225">
        <v>0</v>
      </c>
      <c r="J41" s="225">
        <v>0</v>
      </c>
      <c r="K41" s="164">
        <v>0</v>
      </c>
      <c r="L41" s="164">
        <v>0</v>
      </c>
      <c r="M41" s="164">
        <v>0</v>
      </c>
      <c r="N41" s="164">
        <v>0</v>
      </c>
      <c r="O41" s="164">
        <v>0</v>
      </c>
      <c r="P41" s="164">
        <v>0</v>
      </c>
      <c r="Q41" s="164">
        <v>0</v>
      </c>
      <c r="R41" s="164">
        <v>0</v>
      </c>
      <c r="S41" s="106">
        <v>4494</v>
      </c>
      <c r="T41" s="106">
        <v>3386</v>
      </c>
      <c r="U41" s="106">
        <v>1108</v>
      </c>
      <c r="V41" s="106">
        <v>4520</v>
      </c>
      <c r="W41" s="106">
        <v>3409</v>
      </c>
      <c r="X41" s="106">
        <v>1111</v>
      </c>
      <c r="Y41" s="71">
        <v>0</v>
      </c>
      <c r="Z41" s="71">
        <v>0</v>
      </c>
      <c r="AA41" s="71">
        <v>0</v>
      </c>
      <c r="AB41" s="216" t="s">
        <v>169</v>
      </c>
    </row>
    <row r="42" spans="1:28" ht="21.75" customHeight="1" x14ac:dyDescent="0.15">
      <c r="B42" s="220" t="s">
        <v>55</v>
      </c>
      <c r="C42" s="106">
        <v>101</v>
      </c>
      <c r="D42" s="106" t="s">
        <v>50</v>
      </c>
      <c r="E42" s="106">
        <v>300</v>
      </c>
      <c r="F42" s="109" t="s">
        <v>51</v>
      </c>
      <c r="G42" s="100">
        <v>45</v>
      </c>
      <c r="H42" s="100">
        <v>45</v>
      </c>
      <c r="I42" s="74">
        <v>0</v>
      </c>
      <c r="J42" s="74">
        <v>0</v>
      </c>
      <c r="K42" s="164">
        <v>0</v>
      </c>
      <c r="L42" s="164">
        <v>0</v>
      </c>
      <c r="M42" s="164">
        <v>0</v>
      </c>
      <c r="N42" s="164">
        <v>0</v>
      </c>
      <c r="O42" s="164">
        <v>0</v>
      </c>
      <c r="P42" s="164">
        <v>0</v>
      </c>
      <c r="Q42" s="164">
        <v>0</v>
      </c>
      <c r="R42" s="164">
        <v>0</v>
      </c>
      <c r="S42" s="106">
        <v>8345</v>
      </c>
      <c r="T42" s="106">
        <v>6458</v>
      </c>
      <c r="U42" s="106">
        <v>1887</v>
      </c>
      <c r="V42" s="106">
        <v>8500</v>
      </c>
      <c r="W42" s="106">
        <v>6605</v>
      </c>
      <c r="X42" s="106">
        <v>1895</v>
      </c>
      <c r="Y42" s="71">
        <v>0</v>
      </c>
      <c r="Z42" s="71">
        <v>0</v>
      </c>
      <c r="AA42" s="71">
        <v>0</v>
      </c>
      <c r="AB42" s="216" t="s">
        <v>170</v>
      </c>
    </row>
    <row r="43" spans="1:28" ht="21.75" customHeight="1" x14ac:dyDescent="0.15">
      <c r="A43" s="110"/>
      <c r="B43" s="223" t="s">
        <v>56</v>
      </c>
      <c r="C43" s="110">
        <v>300</v>
      </c>
      <c r="D43" s="110" t="s">
        <v>57</v>
      </c>
      <c r="E43" s="110"/>
      <c r="F43" s="111"/>
      <c r="G43" s="103">
        <v>16</v>
      </c>
      <c r="H43" s="104">
        <v>16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0</v>
      </c>
      <c r="Q43" s="73">
        <v>0</v>
      </c>
      <c r="R43" s="73">
        <v>0</v>
      </c>
      <c r="S43" s="110">
        <v>11466</v>
      </c>
      <c r="T43" s="110">
        <v>9905</v>
      </c>
      <c r="U43" s="110">
        <v>1561</v>
      </c>
      <c r="V43" s="110">
        <v>11791</v>
      </c>
      <c r="W43" s="110">
        <v>10214</v>
      </c>
      <c r="X43" s="110">
        <v>1577</v>
      </c>
      <c r="Y43" s="73">
        <v>0</v>
      </c>
      <c r="Z43" s="73">
        <v>0</v>
      </c>
      <c r="AA43" s="73">
        <v>0</v>
      </c>
      <c r="AB43" s="221" t="s">
        <v>171</v>
      </c>
    </row>
    <row r="44" spans="1:28" ht="21.75" customHeight="1" x14ac:dyDescent="0.15"/>
  </sheetData>
  <mergeCells count="13">
    <mergeCell ref="R3:R4"/>
    <mergeCell ref="L3:L4"/>
    <mergeCell ref="M3:M4"/>
    <mergeCell ref="N3:N4"/>
    <mergeCell ref="O3:O4"/>
    <mergeCell ref="P3:P4"/>
    <mergeCell ref="Q3:Q4"/>
    <mergeCell ref="K3:K4"/>
    <mergeCell ref="A2:F4"/>
    <mergeCell ref="G2:G4"/>
    <mergeCell ref="H3:H4"/>
    <mergeCell ref="I3:I4"/>
    <mergeCell ref="J3:J4"/>
  </mergeCells>
  <phoneticPr fontId="4"/>
  <pageMargins left="0.59055118110236227" right="0.59055118110236227" top="0.78740157480314965" bottom="0.39370078740157483" header="0.51181102362204722" footer="0.19685039370078741"/>
  <pageSetup paperSize="9" scale="93" firstPageNumber="19" fitToWidth="2" orientation="portrait" useFirstPageNumber="1" r:id="rId1"/>
  <headerFooter alignWithMargins="0">
    <oddFooter>&amp;C&amp;P</oddFooter>
  </headerFooter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43"/>
  <sheetViews>
    <sheetView zoomScale="75" zoomScaleNormal="75" zoomScaleSheetLayoutView="85" workbookViewId="0"/>
  </sheetViews>
  <sheetFormatPr defaultRowHeight="13.5" x14ac:dyDescent="0.15"/>
  <cols>
    <col min="1" max="1" width="4.625" customWidth="1"/>
    <col min="2" max="2" width="10.62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9.5" style="106" customWidth="1"/>
    <col min="8" max="8" width="10.625" customWidth="1"/>
    <col min="9" max="9" width="10" customWidth="1"/>
    <col min="10" max="10" width="9.5" style="106" customWidth="1"/>
    <col min="11" max="11" width="10.625" customWidth="1"/>
    <col min="12" max="12" width="10" customWidth="1"/>
    <col min="13" max="13" width="14.25" style="106" customWidth="1"/>
    <col min="14" max="14" width="10.625" customWidth="1"/>
    <col min="15" max="15" width="10" customWidth="1"/>
    <col min="16" max="17" width="10.625" customWidth="1"/>
    <col min="18" max="18" width="19.625" customWidth="1"/>
    <col min="19" max="19" width="5.5" bestFit="1" customWidth="1"/>
  </cols>
  <sheetData>
    <row r="1" spans="1:19" ht="24.95" customHeight="1" x14ac:dyDescent="0.15">
      <c r="A1" t="s">
        <v>222</v>
      </c>
      <c r="M1" s="106" t="s">
        <v>223</v>
      </c>
      <c r="R1" s="42" t="s">
        <v>73</v>
      </c>
    </row>
    <row r="2" spans="1:19" ht="21" customHeight="1" x14ac:dyDescent="0.15">
      <c r="A2" s="242" t="s">
        <v>3</v>
      </c>
      <c r="B2" s="242"/>
      <c r="C2" s="242"/>
      <c r="D2" s="242"/>
      <c r="E2" s="242"/>
      <c r="F2" s="243"/>
      <c r="G2" s="195" t="s">
        <v>74</v>
      </c>
      <c r="H2" s="44"/>
      <c r="I2" s="45"/>
      <c r="J2" s="195" t="s">
        <v>75</v>
      </c>
      <c r="K2" s="44"/>
      <c r="L2" s="45"/>
      <c r="M2" s="195" t="s">
        <v>76</v>
      </c>
      <c r="N2" s="44"/>
      <c r="O2" s="45"/>
      <c r="P2" s="43" t="s">
        <v>187</v>
      </c>
      <c r="Q2" s="44"/>
      <c r="R2" s="45"/>
      <c r="S2" s="3"/>
    </row>
    <row r="3" spans="1:19" ht="21" customHeight="1" x14ac:dyDescent="0.15">
      <c r="A3" s="244"/>
      <c r="B3" s="244"/>
      <c r="C3" s="244"/>
      <c r="D3" s="244"/>
      <c r="E3" s="244"/>
      <c r="F3" s="245"/>
      <c r="G3" s="196" t="s">
        <v>77</v>
      </c>
      <c r="H3" s="7" t="s">
        <v>165</v>
      </c>
      <c r="I3" s="7" t="s">
        <v>186</v>
      </c>
      <c r="J3" s="196" t="s">
        <v>77</v>
      </c>
      <c r="K3" s="7" t="s">
        <v>165</v>
      </c>
      <c r="L3" s="7" t="s">
        <v>186</v>
      </c>
      <c r="M3" s="196" t="s">
        <v>77</v>
      </c>
      <c r="N3" s="7" t="s">
        <v>165</v>
      </c>
      <c r="O3" s="7" t="s">
        <v>186</v>
      </c>
      <c r="P3" s="7" t="s">
        <v>78</v>
      </c>
      <c r="Q3" s="7" t="s">
        <v>79</v>
      </c>
      <c r="R3" s="7" t="s">
        <v>80</v>
      </c>
      <c r="S3" s="40" t="s">
        <v>22</v>
      </c>
    </row>
    <row r="4" spans="1:19" ht="21" customHeight="1" x14ac:dyDescent="0.15">
      <c r="B4" t="s">
        <v>25</v>
      </c>
      <c r="F4" s="9"/>
      <c r="G4" s="101">
        <v>701</v>
      </c>
      <c r="H4" s="148">
        <v>100</v>
      </c>
      <c r="I4" s="149">
        <v>97.905027932960891</v>
      </c>
      <c r="J4" s="101">
        <v>33101</v>
      </c>
      <c r="K4" s="148">
        <v>100</v>
      </c>
      <c r="L4" s="149">
        <v>101.39063313627592</v>
      </c>
      <c r="M4" s="101">
        <v>144976326</v>
      </c>
      <c r="N4" s="148">
        <v>100</v>
      </c>
      <c r="O4" s="149">
        <v>105.96346163291655</v>
      </c>
      <c r="P4" s="150">
        <v>-15</v>
      </c>
      <c r="Q4" s="150">
        <v>454</v>
      </c>
      <c r="R4" s="190">
        <v>8159046</v>
      </c>
      <c r="S4" s="19" t="s">
        <v>69</v>
      </c>
    </row>
    <row r="5" spans="1:19" ht="21" customHeight="1" x14ac:dyDescent="0.15">
      <c r="A5">
        <v>9</v>
      </c>
      <c r="B5" t="s">
        <v>26</v>
      </c>
      <c r="F5" s="22"/>
      <c r="G5" s="106">
        <v>33</v>
      </c>
      <c r="H5" s="148">
        <v>4.7075606276747504</v>
      </c>
      <c r="I5" s="149">
        <v>97.058823529411768</v>
      </c>
      <c r="J5" s="101">
        <v>1348</v>
      </c>
      <c r="K5" s="148">
        <v>4.0723845201051327</v>
      </c>
      <c r="L5" s="149">
        <v>97.61042722664736</v>
      </c>
      <c r="M5" s="101">
        <v>2271439</v>
      </c>
      <c r="N5" s="148">
        <v>1.5667654593481697</v>
      </c>
      <c r="O5" s="149">
        <v>106.31046672554501</v>
      </c>
      <c r="P5" s="150">
        <v>-1</v>
      </c>
      <c r="Q5" s="150">
        <v>-33</v>
      </c>
      <c r="R5" s="190">
        <v>134830</v>
      </c>
      <c r="S5" s="19">
        <v>9</v>
      </c>
    </row>
    <row r="6" spans="1:19" ht="21" customHeight="1" x14ac:dyDescent="0.15">
      <c r="A6">
        <v>10</v>
      </c>
      <c r="B6" t="s">
        <v>27</v>
      </c>
      <c r="F6" s="22"/>
      <c r="G6" s="106">
        <v>1</v>
      </c>
      <c r="H6" s="148">
        <v>0.14265335235378032</v>
      </c>
      <c r="I6" s="149">
        <v>100</v>
      </c>
      <c r="J6" s="101">
        <v>12</v>
      </c>
      <c r="K6" s="148">
        <v>3.6252681187879519E-2</v>
      </c>
      <c r="L6" s="149">
        <v>100</v>
      </c>
      <c r="M6" s="151" t="s">
        <v>81</v>
      </c>
      <c r="N6" s="151" t="s">
        <v>81</v>
      </c>
      <c r="O6" s="151" t="s">
        <v>81</v>
      </c>
      <c r="P6" s="164">
        <v>0</v>
      </c>
      <c r="Q6" s="164">
        <v>0</v>
      </c>
      <c r="R6" s="191">
        <v>0</v>
      </c>
      <c r="S6" s="19">
        <v>10</v>
      </c>
    </row>
    <row r="7" spans="1:19" ht="21" customHeight="1" x14ac:dyDescent="0.15">
      <c r="A7">
        <v>11</v>
      </c>
      <c r="B7" t="s">
        <v>28</v>
      </c>
      <c r="F7" s="22"/>
      <c r="G7" s="106">
        <v>9</v>
      </c>
      <c r="H7" s="148">
        <v>1.2838801711840229</v>
      </c>
      <c r="I7" s="149">
        <v>100</v>
      </c>
      <c r="J7" s="101">
        <v>116</v>
      </c>
      <c r="K7" s="148">
        <v>0.35044258481616869</v>
      </c>
      <c r="L7" s="149">
        <v>99.145299145299148</v>
      </c>
      <c r="M7" s="101">
        <v>55734</v>
      </c>
      <c r="N7" s="148">
        <v>3.8443518012727128E-2</v>
      </c>
      <c r="O7" s="149">
        <v>90.72027345975421</v>
      </c>
      <c r="P7" s="164">
        <v>0</v>
      </c>
      <c r="Q7" s="150">
        <v>-1</v>
      </c>
      <c r="R7" s="190">
        <v>-5701</v>
      </c>
      <c r="S7" s="19">
        <v>11</v>
      </c>
    </row>
    <row r="8" spans="1:19" ht="21" customHeight="1" x14ac:dyDescent="0.15">
      <c r="A8">
        <v>12</v>
      </c>
      <c r="B8" t="s">
        <v>29</v>
      </c>
      <c r="F8" s="22"/>
      <c r="G8" s="106">
        <v>7</v>
      </c>
      <c r="H8" s="148">
        <v>0.99857346647646217</v>
      </c>
      <c r="I8" s="149">
        <v>116.66666666666667</v>
      </c>
      <c r="J8" s="101">
        <v>113</v>
      </c>
      <c r="K8" s="148">
        <v>0.34137941451919884</v>
      </c>
      <c r="L8" s="149">
        <v>107.61904761904762</v>
      </c>
      <c r="M8" s="101">
        <v>216905</v>
      </c>
      <c r="N8" s="148">
        <v>0.14961408250889183</v>
      </c>
      <c r="O8" s="149">
        <v>135.09700725608047</v>
      </c>
      <c r="P8" s="150">
        <v>1</v>
      </c>
      <c r="Q8" s="150">
        <v>8</v>
      </c>
      <c r="R8" s="190">
        <v>56350</v>
      </c>
      <c r="S8" s="19">
        <v>12</v>
      </c>
    </row>
    <row r="9" spans="1:19" ht="21" customHeight="1" x14ac:dyDescent="0.15">
      <c r="A9">
        <v>13</v>
      </c>
      <c r="B9" t="s">
        <v>30</v>
      </c>
      <c r="F9" s="22"/>
      <c r="G9" s="106">
        <v>2</v>
      </c>
      <c r="H9" s="148">
        <v>0.28530670470756064</v>
      </c>
      <c r="I9" s="149">
        <v>66.666666666666657</v>
      </c>
      <c r="J9" s="101">
        <v>36</v>
      </c>
      <c r="K9" s="148">
        <v>0.10875804356363855</v>
      </c>
      <c r="L9" s="149">
        <v>85.714285714285708</v>
      </c>
      <c r="M9" s="151" t="s">
        <v>81</v>
      </c>
      <c r="N9" s="151" t="s">
        <v>81</v>
      </c>
      <c r="O9" s="151" t="s">
        <v>81</v>
      </c>
      <c r="P9" s="150">
        <v>-1</v>
      </c>
      <c r="Q9" s="150">
        <v>-6</v>
      </c>
      <c r="R9" s="191">
        <v>0</v>
      </c>
      <c r="S9" s="19">
        <v>13</v>
      </c>
    </row>
    <row r="10" spans="1:19" ht="21" customHeight="1" x14ac:dyDescent="0.15">
      <c r="A10">
        <v>14</v>
      </c>
      <c r="B10" t="s">
        <v>31</v>
      </c>
      <c r="F10" s="22"/>
      <c r="G10" s="106">
        <v>21</v>
      </c>
      <c r="H10" s="148">
        <v>2.9957203994293864</v>
      </c>
      <c r="I10" s="149">
        <v>100</v>
      </c>
      <c r="J10" s="101">
        <v>971</v>
      </c>
      <c r="K10" s="148">
        <v>2.9334461194525847</v>
      </c>
      <c r="L10" s="149">
        <v>96.713147410358573</v>
      </c>
      <c r="M10" s="101">
        <v>7241535</v>
      </c>
      <c r="N10" s="148">
        <v>4.9949775937900371</v>
      </c>
      <c r="O10" s="149">
        <v>107.30063056874468</v>
      </c>
      <c r="P10" s="164">
        <v>0</v>
      </c>
      <c r="Q10" s="150">
        <v>-33</v>
      </c>
      <c r="R10" s="190">
        <v>492707</v>
      </c>
      <c r="S10" s="19">
        <v>14</v>
      </c>
    </row>
    <row r="11" spans="1:19" ht="21" customHeight="1" x14ac:dyDescent="0.15">
      <c r="A11">
        <v>15</v>
      </c>
      <c r="B11" t="s">
        <v>32</v>
      </c>
      <c r="F11" s="22"/>
      <c r="G11" s="106">
        <v>18</v>
      </c>
      <c r="H11" s="148">
        <v>2.5677603423680457</v>
      </c>
      <c r="I11" s="149">
        <v>112.5</v>
      </c>
      <c r="J11" s="101">
        <v>507</v>
      </c>
      <c r="K11" s="148">
        <v>1.5316757801879097</v>
      </c>
      <c r="L11" s="149">
        <v>106.96202531645569</v>
      </c>
      <c r="M11" s="101">
        <v>803331</v>
      </c>
      <c r="N11" s="148">
        <v>0.55411184857864315</v>
      </c>
      <c r="O11" s="149">
        <v>94.216129300871287</v>
      </c>
      <c r="P11" s="150">
        <v>2</v>
      </c>
      <c r="Q11" s="150">
        <v>33</v>
      </c>
      <c r="R11" s="190">
        <v>-49316</v>
      </c>
      <c r="S11" s="19">
        <v>15</v>
      </c>
    </row>
    <row r="12" spans="1:19" ht="21" customHeight="1" x14ac:dyDescent="0.15">
      <c r="A12">
        <v>16</v>
      </c>
      <c r="B12" t="s">
        <v>33</v>
      </c>
      <c r="F12" s="22"/>
      <c r="G12" s="106">
        <v>37</v>
      </c>
      <c r="H12" s="148">
        <v>5.2781740370898715</v>
      </c>
      <c r="I12" s="149">
        <v>90.243902439024396</v>
      </c>
      <c r="J12" s="101">
        <v>2956</v>
      </c>
      <c r="K12" s="148">
        <v>8.9302437992809889</v>
      </c>
      <c r="L12" s="149">
        <v>99.730094466936563</v>
      </c>
      <c r="M12" s="101">
        <v>22627546</v>
      </c>
      <c r="N12" s="148">
        <v>15.607752399519354</v>
      </c>
      <c r="O12" s="149">
        <v>105.65767878197805</v>
      </c>
      <c r="P12" s="150">
        <v>-4</v>
      </c>
      <c r="Q12" s="150">
        <v>-8</v>
      </c>
      <c r="R12" s="190">
        <v>1211643</v>
      </c>
      <c r="S12" s="19">
        <v>16</v>
      </c>
    </row>
    <row r="13" spans="1:19" ht="21" customHeight="1" x14ac:dyDescent="0.15">
      <c r="A13">
        <v>17</v>
      </c>
      <c r="B13" t="s">
        <v>34</v>
      </c>
      <c r="F13" s="22"/>
      <c r="G13" s="106">
        <v>1</v>
      </c>
      <c r="H13" s="148">
        <v>0.14265335235378032</v>
      </c>
      <c r="I13" s="149">
        <v>100</v>
      </c>
      <c r="J13" s="101">
        <v>9</v>
      </c>
      <c r="K13" s="148">
        <v>2.7189510890909638E-2</v>
      </c>
      <c r="L13" s="149">
        <v>100</v>
      </c>
      <c r="M13" s="151" t="s">
        <v>81</v>
      </c>
      <c r="N13" s="151" t="s">
        <v>81</v>
      </c>
      <c r="O13" s="151" t="s">
        <v>81</v>
      </c>
      <c r="P13" s="164">
        <v>0</v>
      </c>
      <c r="Q13" s="164">
        <v>0</v>
      </c>
      <c r="R13" s="191">
        <v>0</v>
      </c>
      <c r="S13" s="19">
        <v>17</v>
      </c>
    </row>
    <row r="14" spans="1:19" ht="21" customHeight="1" x14ac:dyDescent="0.15">
      <c r="A14">
        <v>18</v>
      </c>
      <c r="B14" t="s">
        <v>35</v>
      </c>
      <c r="F14" s="22"/>
      <c r="G14" s="106">
        <v>36</v>
      </c>
      <c r="H14" s="148">
        <v>5.1355206847360915</v>
      </c>
      <c r="I14" s="149">
        <v>105.88235294117648</v>
      </c>
      <c r="J14" s="101">
        <v>1452</v>
      </c>
      <c r="K14" s="148">
        <v>4.3865744237334221</v>
      </c>
      <c r="L14" s="149">
        <v>100.27624309392264</v>
      </c>
      <c r="M14" s="101">
        <v>4770854</v>
      </c>
      <c r="N14" s="148">
        <v>3.2907814204092882</v>
      </c>
      <c r="O14" s="149">
        <v>102.07821428907656</v>
      </c>
      <c r="P14" s="150">
        <v>2</v>
      </c>
      <c r="Q14" s="150">
        <v>4</v>
      </c>
      <c r="R14" s="190">
        <v>97130</v>
      </c>
      <c r="S14" s="19">
        <v>18</v>
      </c>
    </row>
    <row r="15" spans="1:19" ht="21" customHeight="1" x14ac:dyDescent="0.15">
      <c r="A15">
        <v>19</v>
      </c>
      <c r="B15" t="s">
        <v>36</v>
      </c>
      <c r="F15" s="22"/>
      <c r="G15" s="106">
        <v>3</v>
      </c>
      <c r="H15" s="148">
        <v>0.42796005706134094</v>
      </c>
      <c r="I15" s="149">
        <v>75</v>
      </c>
      <c r="J15" s="101">
        <v>32</v>
      </c>
      <c r="K15" s="148">
        <v>9.6673816501012061E-2</v>
      </c>
      <c r="L15" s="149">
        <v>78.048780487804876</v>
      </c>
      <c r="M15" s="115">
        <v>51654</v>
      </c>
      <c r="N15" s="148">
        <v>3.5629265429170831E-2</v>
      </c>
      <c r="O15" s="149">
        <v>64.405680727172978</v>
      </c>
      <c r="P15" s="150">
        <v>-1</v>
      </c>
      <c r="Q15" s="150">
        <v>-9</v>
      </c>
      <c r="R15" s="190">
        <v>-28547</v>
      </c>
      <c r="S15" s="19">
        <v>19</v>
      </c>
    </row>
    <row r="16" spans="1:19" ht="21" customHeight="1" x14ac:dyDescent="0.15">
      <c r="A16">
        <v>20</v>
      </c>
      <c r="B16" t="s">
        <v>37</v>
      </c>
      <c r="F16" s="22"/>
      <c r="G16" s="106">
        <v>1</v>
      </c>
      <c r="H16" s="148">
        <v>0.14265335235378032</v>
      </c>
      <c r="I16" s="149">
        <v>100</v>
      </c>
      <c r="J16" s="101">
        <v>18</v>
      </c>
      <c r="K16" s="148">
        <v>5.4379021781819276E-2</v>
      </c>
      <c r="L16" s="149">
        <v>138.46153846153845</v>
      </c>
      <c r="M16" s="151" t="s">
        <v>81</v>
      </c>
      <c r="N16" s="151" t="s">
        <v>81</v>
      </c>
      <c r="O16" s="151" t="s">
        <v>81</v>
      </c>
      <c r="P16" s="164">
        <v>0</v>
      </c>
      <c r="Q16" s="150">
        <v>5</v>
      </c>
      <c r="R16" s="191">
        <v>0</v>
      </c>
      <c r="S16" s="19">
        <v>20</v>
      </c>
    </row>
    <row r="17" spans="1:19" ht="21" customHeight="1" x14ac:dyDescent="0.15">
      <c r="A17">
        <v>21</v>
      </c>
      <c r="B17" t="s">
        <v>38</v>
      </c>
      <c r="F17" s="22"/>
      <c r="G17" s="106">
        <v>27</v>
      </c>
      <c r="H17" s="148">
        <v>3.8516405135520682</v>
      </c>
      <c r="I17" s="149">
        <v>103.84615384615385</v>
      </c>
      <c r="J17" s="101">
        <v>815</v>
      </c>
      <c r="K17" s="148">
        <v>2.4621612640101507</v>
      </c>
      <c r="L17" s="149">
        <v>102.77427490542243</v>
      </c>
      <c r="M17" s="101">
        <v>4431714</v>
      </c>
      <c r="N17" s="148">
        <v>3.0568535720790715</v>
      </c>
      <c r="O17" s="149">
        <v>133.5186606780245</v>
      </c>
      <c r="P17" s="150">
        <v>1</v>
      </c>
      <c r="Q17" s="150">
        <v>22</v>
      </c>
      <c r="R17" s="190">
        <v>1112542</v>
      </c>
      <c r="S17" s="19">
        <v>21</v>
      </c>
    </row>
    <row r="18" spans="1:19" ht="21" customHeight="1" x14ac:dyDescent="0.15">
      <c r="A18">
        <v>22</v>
      </c>
      <c r="B18" t="s">
        <v>39</v>
      </c>
      <c r="F18" s="22"/>
      <c r="G18" s="106">
        <v>42</v>
      </c>
      <c r="H18" s="148">
        <v>5.9914407988587728</v>
      </c>
      <c r="I18" s="149">
        <v>95.454545454545453</v>
      </c>
      <c r="J18" s="101">
        <v>3751</v>
      </c>
      <c r="K18" s="148">
        <v>11.331983927978007</v>
      </c>
      <c r="L18" s="149">
        <v>98.29664570230608</v>
      </c>
      <c r="M18" s="101">
        <v>25384648</v>
      </c>
      <c r="N18" s="148">
        <v>17.509512553104706</v>
      </c>
      <c r="O18" s="149">
        <v>103.37901553223541</v>
      </c>
      <c r="P18" s="150">
        <v>-2</v>
      </c>
      <c r="Q18" s="150">
        <v>-65</v>
      </c>
      <c r="R18" s="190">
        <v>829715</v>
      </c>
      <c r="S18" s="19">
        <v>22</v>
      </c>
    </row>
    <row r="19" spans="1:19" ht="21" customHeight="1" x14ac:dyDescent="0.15">
      <c r="A19">
        <v>23</v>
      </c>
      <c r="B19" t="s">
        <v>40</v>
      </c>
      <c r="F19" s="22"/>
      <c r="G19" s="106">
        <v>25</v>
      </c>
      <c r="H19" s="148">
        <v>3.566333808844508</v>
      </c>
      <c r="I19" s="149">
        <v>96.15384615384616</v>
      </c>
      <c r="J19" s="101">
        <v>1893</v>
      </c>
      <c r="K19" s="148">
        <v>5.7188604573879944</v>
      </c>
      <c r="L19" s="149">
        <v>99.526813880126184</v>
      </c>
      <c r="M19" s="101">
        <v>11866904</v>
      </c>
      <c r="N19" s="148">
        <v>8.185408147258471</v>
      </c>
      <c r="O19" s="149">
        <v>109.01526915101985</v>
      </c>
      <c r="P19" s="150">
        <v>-1</v>
      </c>
      <c r="Q19" s="150">
        <v>-9</v>
      </c>
      <c r="R19" s="190">
        <v>981361</v>
      </c>
      <c r="S19" s="19">
        <v>23</v>
      </c>
    </row>
    <row r="20" spans="1:19" ht="21" customHeight="1" x14ac:dyDescent="0.15">
      <c r="A20">
        <v>24</v>
      </c>
      <c r="B20" t="s">
        <v>41</v>
      </c>
      <c r="F20" s="22"/>
      <c r="G20" s="106">
        <v>164</v>
      </c>
      <c r="H20" s="148">
        <v>23.395149786019971</v>
      </c>
      <c r="I20" s="149">
        <v>98.203592814371248</v>
      </c>
      <c r="J20" s="101">
        <v>3751</v>
      </c>
      <c r="K20" s="148">
        <v>11.331983927978007</v>
      </c>
      <c r="L20" s="149">
        <v>100.80623488309595</v>
      </c>
      <c r="M20" s="101">
        <v>8798346</v>
      </c>
      <c r="N20" s="148">
        <v>6.0688156768436796</v>
      </c>
      <c r="O20" s="149">
        <v>103.41059360964589</v>
      </c>
      <c r="P20" s="150">
        <v>-3</v>
      </c>
      <c r="Q20" s="150">
        <v>30</v>
      </c>
      <c r="R20" s="190">
        <v>290179</v>
      </c>
      <c r="S20" s="19">
        <v>24</v>
      </c>
    </row>
    <row r="21" spans="1:19" ht="21" customHeight="1" x14ac:dyDescent="0.15">
      <c r="A21">
        <v>25</v>
      </c>
      <c r="B21" t="s">
        <v>42</v>
      </c>
      <c r="F21" s="22"/>
      <c r="G21" s="106">
        <v>49</v>
      </c>
      <c r="H21" s="148">
        <v>6.990014265335236</v>
      </c>
      <c r="I21" s="149">
        <v>102.08333333333333</v>
      </c>
      <c r="J21" s="101">
        <v>1833</v>
      </c>
      <c r="K21" s="148">
        <v>5.5375970514485964</v>
      </c>
      <c r="L21" s="149">
        <v>99.403470715835141</v>
      </c>
      <c r="M21" s="101">
        <v>4916258</v>
      </c>
      <c r="N21" s="148">
        <v>3.3910764161591458</v>
      </c>
      <c r="O21" s="149">
        <v>105.66637357034945</v>
      </c>
      <c r="P21" s="150">
        <v>1</v>
      </c>
      <c r="Q21" s="150">
        <v>-11</v>
      </c>
      <c r="R21" s="190">
        <v>263635</v>
      </c>
      <c r="S21" s="19">
        <v>25</v>
      </c>
    </row>
    <row r="22" spans="1:19" ht="21" customHeight="1" x14ac:dyDescent="0.15">
      <c r="A22">
        <v>26</v>
      </c>
      <c r="B22" t="s">
        <v>43</v>
      </c>
      <c r="F22" s="22"/>
      <c r="G22" s="106">
        <v>105</v>
      </c>
      <c r="H22" s="148">
        <v>14.978601997146935</v>
      </c>
      <c r="I22" s="149">
        <v>94.594594594594597</v>
      </c>
      <c r="J22" s="101">
        <v>3046</v>
      </c>
      <c r="K22" s="148">
        <v>9.2021389081900846</v>
      </c>
      <c r="L22" s="149">
        <v>106.80224403927068</v>
      </c>
      <c r="M22" s="101">
        <v>9785876</v>
      </c>
      <c r="N22" s="148">
        <v>6.7499820625886189</v>
      </c>
      <c r="O22" s="149">
        <v>108.56050233553363</v>
      </c>
      <c r="P22" s="150">
        <v>-6</v>
      </c>
      <c r="Q22" s="150">
        <v>194</v>
      </c>
      <c r="R22" s="190">
        <v>771662</v>
      </c>
      <c r="S22" s="19">
        <v>26</v>
      </c>
    </row>
    <row r="23" spans="1:19" ht="21" customHeight="1" x14ac:dyDescent="0.15">
      <c r="A23">
        <v>27</v>
      </c>
      <c r="B23" t="s">
        <v>44</v>
      </c>
      <c r="F23" s="22"/>
      <c r="G23" s="106">
        <v>16</v>
      </c>
      <c r="H23" s="148">
        <v>2.2824536376604851</v>
      </c>
      <c r="I23" s="149">
        <v>123.07692307692308</v>
      </c>
      <c r="J23" s="101">
        <v>763</v>
      </c>
      <c r="K23" s="148">
        <v>2.3050663121960064</v>
      </c>
      <c r="L23" s="149">
        <v>107.76836158192091</v>
      </c>
      <c r="M23" s="101">
        <v>1729316</v>
      </c>
      <c r="N23" s="148">
        <v>1.1928264756826572</v>
      </c>
      <c r="O23" s="149">
        <v>107.93134848340165</v>
      </c>
      <c r="P23" s="150">
        <v>3</v>
      </c>
      <c r="Q23" s="150">
        <v>55</v>
      </c>
      <c r="R23" s="190">
        <v>127079</v>
      </c>
      <c r="S23" s="19">
        <v>27</v>
      </c>
    </row>
    <row r="24" spans="1:19" ht="21" customHeight="1" x14ac:dyDescent="0.15">
      <c r="A24">
        <v>28</v>
      </c>
      <c r="B24" t="s">
        <v>45</v>
      </c>
      <c r="F24" s="22"/>
      <c r="G24" s="106">
        <v>13</v>
      </c>
      <c r="H24" s="148">
        <v>1.8544935805991443</v>
      </c>
      <c r="I24" s="149">
        <v>108.33333333333333</v>
      </c>
      <c r="J24" s="101">
        <v>1119</v>
      </c>
      <c r="K24" s="148">
        <v>3.3805625207697649</v>
      </c>
      <c r="L24" s="149">
        <v>139.52618453865338</v>
      </c>
      <c r="M24" s="101">
        <v>2152110</v>
      </c>
      <c r="N24" s="148">
        <v>1.484456158724839</v>
      </c>
      <c r="O24" s="149">
        <v>141.37430876620434</v>
      </c>
      <c r="P24" s="150">
        <v>1</v>
      </c>
      <c r="Q24" s="150">
        <v>317</v>
      </c>
      <c r="R24" s="190">
        <v>629832</v>
      </c>
      <c r="S24" s="19">
        <v>28</v>
      </c>
    </row>
    <row r="25" spans="1:19" ht="21" customHeight="1" x14ac:dyDescent="0.15">
      <c r="A25">
        <v>29</v>
      </c>
      <c r="B25" t="s">
        <v>46</v>
      </c>
      <c r="F25" s="22"/>
      <c r="G25" s="106">
        <v>43</v>
      </c>
      <c r="H25" s="148">
        <v>6.1340941512125529</v>
      </c>
      <c r="I25" s="149">
        <v>87.755102040816325</v>
      </c>
      <c r="J25" s="101">
        <v>3278</v>
      </c>
      <c r="K25" s="148">
        <v>9.9030240778224226</v>
      </c>
      <c r="L25" s="149">
        <v>100.79950799507995</v>
      </c>
      <c r="M25" s="101">
        <v>13937322</v>
      </c>
      <c r="N25" s="148">
        <v>9.6135157956754949</v>
      </c>
      <c r="O25" s="149">
        <v>105.34428691078534</v>
      </c>
      <c r="P25" s="150">
        <v>-6</v>
      </c>
      <c r="Q25" s="150">
        <v>26</v>
      </c>
      <c r="R25" s="190">
        <v>707063</v>
      </c>
      <c r="S25" s="19">
        <v>29</v>
      </c>
    </row>
    <row r="26" spans="1:19" ht="21" customHeight="1" x14ac:dyDescent="0.15">
      <c r="A26">
        <v>30</v>
      </c>
      <c r="B26" t="s">
        <v>47</v>
      </c>
      <c r="F26" s="22"/>
      <c r="G26" s="106">
        <v>6</v>
      </c>
      <c r="H26" s="148">
        <v>0.85592011412268187</v>
      </c>
      <c r="I26" s="149">
        <v>100</v>
      </c>
      <c r="J26" s="101">
        <v>2371</v>
      </c>
      <c r="K26" s="148">
        <v>7.1629255913718621</v>
      </c>
      <c r="L26" s="149">
        <v>96.539087947882734</v>
      </c>
      <c r="M26" s="101">
        <v>11280040</v>
      </c>
      <c r="N26" s="148">
        <v>7.7806082628966617</v>
      </c>
      <c r="O26" s="149">
        <v>97.998202677635021</v>
      </c>
      <c r="P26" s="164">
        <v>0</v>
      </c>
      <c r="Q26" s="150">
        <v>-85</v>
      </c>
      <c r="R26" s="190">
        <v>-230416</v>
      </c>
      <c r="S26" s="19">
        <v>30</v>
      </c>
    </row>
    <row r="27" spans="1:19" ht="21" customHeight="1" x14ac:dyDescent="0.15">
      <c r="A27">
        <v>31</v>
      </c>
      <c r="B27" t="s">
        <v>48</v>
      </c>
      <c r="F27" s="22"/>
      <c r="G27" s="106">
        <v>29</v>
      </c>
      <c r="H27" s="152">
        <v>4.1369472182596292</v>
      </c>
      <c r="I27" s="153">
        <v>111.53846153846155</v>
      </c>
      <c r="J27" s="117">
        <v>2712</v>
      </c>
      <c r="K27" s="152">
        <v>8.1931059484607722</v>
      </c>
      <c r="L27" s="153">
        <v>104.7104247104247</v>
      </c>
      <c r="M27" s="117">
        <v>11989984</v>
      </c>
      <c r="N27" s="152">
        <v>8.2703047668624183</v>
      </c>
      <c r="O27" s="153">
        <v>107.28713251535511</v>
      </c>
      <c r="P27" s="154">
        <v>3</v>
      </c>
      <c r="Q27" s="154">
        <v>122</v>
      </c>
      <c r="R27" s="192">
        <v>814381</v>
      </c>
      <c r="S27" s="19">
        <v>31</v>
      </c>
    </row>
    <row r="28" spans="1:19" ht="21" customHeight="1" thickBot="1" x14ac:dyDescent="0.2">
      <c r="A28" s="97">
        <v>32</v>
      </c>
      <c r="B28" s="97" t="s">
        <v>49</v>
      </c>
      <c r="C28" s="97"/>
      <c r="D28" s="97"/>
      <c r="E28" s="97"/>
      <c r="F28" s="27"/>
      <c r="G28" s="108">
        <v>13</v>
      </c>
      <c r="H28" s="155">
        <v>1.8544935805991443</v>
      </c>
      <c r="I28" s="156">
        <v>76.470588235294116</v>
      </c>
      <c r="J28" s="175">
        <v>199</v>
      </c>
      <c r="K28" s="155">
        <v>0.60119029636566867</v>
      </c>
      <c r="L28" s="156">
        <v>66.112956810631232</v>
      </c>
      <c r="M28" s="157">
        <v>664810</v>
      </c>
      <c r="N28" s="158" t="s">
        <v>81</v>
      </c>
      <c r="O28" s="158" t="s">
        <v>81</v>
      </c>
      <c r="P28" s="159">
        <v>-4</v>
      </c>
      <c r="Q28" s="159">
        <v>-102</v>
      </c>
      <c r="R28" s="193">
        <v>0</v>
      </c>
      <c r="S28" s="19">
        <v>32</v>
      </c>
    </row>
    <row r="29" spans="1:19" ht="21" customHeight="1" thickTop="1" x14ac:dyDescent="0.15">
      <c r="B29" s="142"/>
      <c r="C29">
        <v>4</v>
      </c>
      <c r="D29" t="s">
        <v>50</v>
      </c>
      <c r="E29">
        <v>9</v>
      </c>
      <c r="F29" s="22" t="s">
        <v>51</v>
      </c>
      <c r="G29" s="106">
        <v>235</v>
      </c>
      <c r="H29" s="148">
        <v>33.523537803138375</v>
      </c>
      <c r="I29" s="149">
        <v>94.758064516129039</v>
      </c>
      <c r="J29" s="101">
        <v>1504</v>
      </c>
      <c r="K29" s="148">
        <v>4.5436693755475668</v>
      </c>
      <c r="L29" s="149">
        <v>95.735200509229784</v>
      </c>
      <c r="M29" s="101">
        <v>2787470</v>
      </c>
      <c r="N29" s="148">
        <v>1.9227070218347235</v>
      </c>
      <c r="O29" s="149">
        <v>103.60997773894762</v>
      </c>
      <c r="P29" s="150">
        <v>-13</v>
      </c>
      <c r="Q29" s="150">
        <v>-67</v>
      </c>
      <c r="R29" s="190">
        <v>97121</v>
      </c>
      <c r="S29" s="51" t="s">
        <v>61</v>
      </c>
    </row>
    <row r="30" spans="1:19" ht="21" customHeight="1" x14ac:dyDescent="0.15">
      <c r="B30" s="124" t="s">
        <v>52</v>
      </c>
      <c r="C30">
        <v>10</v>
      </c>
      <c r="D30" t="s">
        <v>50</v>
      </c>
      <c r="E30">
        <v>19</v>
      </c>
      <c r="F30" s="22" t="s">
        <v>51</v>
      </c>
      <c r="G30" s="106">
        <v>190</v>
      </c>
      <c r="H30" s="148">
        <v>27.104136947218262</v>
      </c>
      <c r="I30" s="149">
        <v>100</v>
      </c>
      <c r="J30" s="101">
        <v>2568</v>
      </c>
      <c r="K30" s="148">
        <v>7.7580737742062169</v>
      </c>
      <c r="L30" s="149">
        <v>99.534883720930239</v>
      </c>
      <c r="M30" s="101">
        <v>5530637</v>
      </c>
      <c r="N30" s="148">
        <v>3.8148552612652082</v>
      </c>
      <c r="O30" s="149">
        <v>114.54554680396743</v>
      </c>
      <c r="P30" s="164">
        <v>0</v>
      </c>
      <c r="Q30" s="150">
        <v>-12</v>
      </c>
      <c r="R30" s="190">
        <v>702307</v>
      </c>
      <c r="S30" s="19" t="s">
        <v>62</v>
      </c>
    </row>
    <row r="31" spans="1:19" ht="21" customHeight="1" x14ac:dyDescent="0.15">
      <c r="B31" s="124" t="s">
        <v>53</v>
      </c>
      <c r="C31">
        <v>20</v>
      </c>
      <c r="D31" t="s">
        <v>50</v>
      </c>
      <c r="E31">
        <v>29</v>
      </c>
      <c r="F31" s="22" t="s">
        <v>51</v>
      </c>
      <c r="G31" s="106">
        <v>85</v>
      </c>
      <c r="H31" s="148">
        <v>12.125534950071327</v>
      </c>
      <c r="I31" s="149">
        <v>96.590909090909093</v>
      </c>
      <c r="J31" s="101">
        <v>2115</v>
      </c>
      <c r="K31" s="148">
        <v>6.3895350593637659</v>
      </c>
      <c r="L31" s="149">
        <v>97.286108555657762</v>
      </c>
      <c r="M31" s="101">
        <v>4337950</v>
      </c>
      <c r="N31" s="148">
        <v>2.9921781850093239</v>
      </c>
      <c r="O31" s="149">
        <v>100.66551859931761</v>
      </c>
      <c r="P31" s="150">
        <v>-3</v>
      </c>
      <c r="Q31" s="150">
        <v>-59</v>
      </c>
      <c r="R31" s="190">
        <v>28679</v>
      </c>
      <c r="S31" s="19" t="s">
        <v>63</v>
      </c>
    </row>
    <row r="32" spans="1:19" ht="21" customHeight="1" x14ac:dyDescent="0.15">
      <c r="B32" s="124" t="s">
        <v>54</v>
      </c>
      <c r="C32">
        <v>30</v>
      </c>
      <c r="D32" t="s">
        <v>50</v>
      </c>
      <c r="E32">
        <v>49</v>
      </c>
      <c r="F32" s="22" t="s">
        <v>51</v>
      </c>
      <c r="G32" s="106">
        <v>66</v>
      </c>
      <c r="H32" s="148">
        <v>9.4151212553495007</v>
      </c>
      <c r="I32" s="149">
        <v>101.53846153846153</v>
      </c>
      <c r="J32" s="101">
        <v>2609</v>
      </c>
      <c r="K32" s="148">
        <v>7.8819371015981394</v>
      </c>
      <c r="L32" s="149">
        <v>102.91913214990139</v>
      </c>
      <c r="M32" s="101">
        <v>7643555</v>
      </c>
      <c r="N32" s="148">
        <v>5.272278040760944</v>
      </c>
      <c r="O32" s="149">
        <v>116.12031944365953</v>
      </c>
      <c r="P32" s="150">
        <v>1</v>
      </c>
      <c r="Q32" s="150">
        <v>74</v>
      </c>
      <c r="R32" s="190">
        <v>1061111</v>
      </c>
      <c r="S32" s="19" t="s">
        <v>64</v>
      </c>
    </row>
    <row r="33" spans="1:19" ht="21" customHeight="1" x14ac:dyDescent="0.15">
      <c r="B33" s="124" t="s">
        <v>55</v>
      </c>
      <c r="C33">
        <v>50</v>
      </c>
      <c r="D33" t="s">
        <v>50</v>
      </c>
      <c r="E33">
        <v>99</v>
      </c>
      <c r="F33" s="22" t="s">
        <v>51</v>
      </c>
      <c r="G33" s="106">
        <v>62</v>
      </c>
      <c r="H33" s="148">
        <v>8.8445078459343804</v>
      </c>
      <c r="I33" s="149">
        <v>100</v>
      </c>
      <c r="J33" s="101">
        <v>4294</v>
      </c>
      <c r="K33" s="148">
        <v>12.972417751729557</v>
      </c>
      <c r="L33" s="149">
        <v>102.65359789624671</v>
      </c>
      <c r="M33" s="101">
        <v>16624744</v>
      </c>
      <c r="N33" s="148">
        <v>11.467212929647562</v>
      </c>
      <c r="O33" s="149">
        <v>99.299760159761291</v>
      </c>
      <c r="P33" s="164">
        <v>0</v>
      </c>
      <c r="Q33" s="150">
        <v>111</v>
      </c>
      <c r="R33" s="190">
        <v>-117234</v>
      </c>
      <c r="S33" s="19" t="s">
        <v>65</v>
      </c>
    </row>
    <row r="34" spans="1:19" ht="21" customHeight="1" x14ac:dyDescent="0.15">
      <c r="B34" s="124" t="s">
        <v>56</v>
      </c>
      <c r="C34">
        <v>100</v>
      </c>
      <c r="D34" t="s">
        <v>50</v>
      </c>
      <c r="E34">
        <v>299</v>
      </c>
      <c r="F34" s="22" t="s">
        <v>51</v>
      </c>
      <c r="G34" s="106">
        <v>47</v>
      </c>
      <c r="H34" s="148">
        <v>6.7047075606276749</v>
      </c>
      <c r="I34" s="149">
        <v>102.17391304347827</v>
      </c>
      <c r="J34" s="101">
        <v>8545</v>
      </c>
      <c r="K34" s="148">
        <v>25.814930062535872</v>
      </c>
      <c r="L34" s="149">
        <v>108.67353427444995</v>
      </c>
      <c r="M34" s="101">
        <v>45354216</v>
      </c>
      <c r="N34" s="148">
        <v>31.283877341463324</v>
      </c>
      <c r="O34" s="149">
        <v>110.37444511576911</v>
      </c>
      <c r="P34" s="150">
        <v>1</v>
      </c>
      <c r="Q34" s="150">
        <v>682</v>
      </c>
      <c r="R34" s="190">
        <v>4262987</v>
      </c>
      <c r="S34" s="19" t="s">
        <v>66</v>
      </c>
    </row>
    <row r="35" spans="1:19" ht="21" customHeight="1" x14ac:dyDescent="0.15">
      <c r="B35" s="124"/>
      <c r="C35">
        <v>300</v>
      </c>
      <c r="D35" t="s">
        <v>50</v>
      </c>
      <c r="E35">
        <v>499</v>
      </c>
      <c r="F35" s="22" t="s">
        <v>51</v>
      </c>
      <c r="G35" s="106">
        <v>7</v>
      </c>
      <c r="H35" s="148">
        <v>0.99857346647646217</v>
      </c>
      <c r="I35" s="149">
        <v>87.5</v>
      </c>
      <c r="J35" s="101">
        <v>2753</v>
      </c>
      <c r="K35" s="148">
        <v>8.3169692758526939</v>
      </c>
      <c r="L35" s="149">
        <v>89.557579700715678</v>
      </c>
      <c r="M35" s="101">
        <v>17466140</v>
      </c>
      <c r="N35" s="148">
        <v>12.047580789155878</v>
      </c>
      <c r="O35" s="149">
        <v>97.076020986615944</v>
      </c>
      <c r="P35" s="150">
        <v>-1</v>
      </c>
      <c r="Q35" s="150">
        <v>-321</v>
      </c>
      <c r="R35" s="190">
        <v>-526089</v>
      </c>
      <c r="S35" s="19" t="s">
        <v>67</v>
      </c>
    </row>
    <row r="36" spans="1:19" ht="21" customHeight="1" x14ac:dyDescent="0.15">
      <c r="A36" s="5"/>
      <c r="B36" s="125"/>
      <c r="C36" s="5">
        <v>500</v>
      </c>
      <c r="D36" s="5" t="s">
        <v>57</v>
      </c>
      <c r="E36" s="5"/>
      <c r="F36" s="23"/>
      <c r="G36" s="110">
        <v>9</v>
      </c>
      <c r="H36" s="161">
        <v>1.2838801711840229</v>
      </c>
      <c r="I36" s="162">
        <v>100</v>
      </c>
      <c r="J36" s="102">
        <v>8713</v>
      </c>
      <c r="K36" s="161">
        <v>26.322467599166188</v>
      </c>
      <c r="L36" s="162">
        <v>100.53074881735317</v>
      </c>
      <c r="M36" s="102">
        <v>45231614</v>
      </c>
      <c r="N36" s="161">
        <v>31.199310430863036</v>
      </c>
      <c r="O36" s="162">
        <v>106.22375236165044</v>
      </c>
      <c r="P36" s="169">
        <v>0</v>
      </c>
      <c r="Q36" s="163">
        <v>46</v>
      </c>
      <c r="R36" s="194">
        <v>2650164</v>
      </c>
      <c r="S36" s="25" t="s">
        <v>68</v>
      </c>
    </row>
    <row r="37" spans="1:19" ht="5.25" customHeight="1" x14ac:dyDescent="0.15">
      <c r="G37" s="101"/>
      <c r="H37" s="148">
        <v>0</v>
      </c>
      <c r="I37" s="149"/>
      <c r="J37" s="101"/>
      <c r="K37" s="148"/>
      <c r="L37" s="149"/>
      <c r="M37" s="101"/>
      <c r="N37" s="148"/>
      <c r="O37" s="149"/>
      <c r="P37" s="150"/>
      <c r="Q37" s="150"/>
      <c r="R37" s="190"/>
    </row>
    <row r="38" spans="1:19" ht="21" customHeight="1" x14ac:dyDescent="0.15">
      <c r="A38" s="42" t="s">
        <v>166</v>
      </c>
      <c r="B38" s="124" t="s">
        <v>52</v>
      </c>
      <c r="C38">
        <v>4</v>
      </c>
      <c r="D38" t="s">
        <v>50</v>
      </c>
      <c r="E38">
        <v>20</v>
      </c>
      <c r="F38" s="22" t="s">
        <v>51</v>
      </c>
      <c r="G38" s="101">
        <v>430</v>
      </c>
      <c r="H38" s="148">
        <v>61.340941512125532</v>
      </c>
      <c r="I38" s="149">
        <v>95.982142857142861</v>
      </c>
      <c r="J38" s="101">
        <v>4172</v>
      </c>
      <c r="K38" s="148">
        <v>12.603848826319448</v>
      </c>
      <c r="L38" s="149">
        <v>95.886003217651123</v>
      </c>
      <c r="M38" s="101">
        <v>8490114</v>
      </c>
      <c r="N38" s="148">
        <v>5.8562071713694825</v>
      </c>
      <c r="O38" s="149">
        <v>108.45090752646855</v>
      </c>
      <c r="P38" s="150">
        <v>-18</v>
      </c>
      <c r="Q38" s="150">
        <v>-179</v>
      </c>
      <c r="R38" s="190">
        <v>661582</v>
      </c>
      <c r="S38" s="19" t="s">
        <v>61</v>
      </c>
    </row>
    <row r="39" spans="1:19" ht="21" customHeight="1" x14ac:dyDescent="0.15">
      <c r="A39" s="42"/>
      <c r="B39" s="124" t="s">
        <v>53</v>
      </c>
      <c r="C39">
        <v>21</v>
      </c>
      <c r="D39" t="s">
        <v>50</v>
      </c>
      <c r="E39">
        <v>50</v>
      </c>
      <c r="F39" s="22" t="s">
        <v>51</v>
      </c>
      <c r="G39" s="101">
        <v>146</v>
      </c>
      <c r="H39" s="148">
        <v>20.827389443651924</v>
      </c>
      <c r="I39" s="149">
        <v>100</v>
      </c>
      <c r="J39" s="101">
        <v>4624</v>
      </c>
      <c r="K39" s="148">
        <v>13.969366484396243</v>
      </c>
      <c r="L39" s="149">
        <v>99.248765829577167</v>
      </c>
      <c r="M39" s="101">
        <v>11809498</v>
      </c>
      <c r="N39" s="148">
        <v>8.1458113375007173</v>
      </c>
      <c r="O39" s="149">
        <v>108.70453844631507</v>
      </c>
      <c r="P39" s="164">
        <v>0</v>
      </c>
      <c r="Q39" s="150">
        <v>-35</v>
      </c>
      <c r="R39" s="190">
        <v>945648</v>
      </c>
      <c r="S39" s="19" t="s">
        <v>168</v>
      </c>
    </row>
    <row r="40" spans="1:19" ht="21" customHeight="1" x14ac:dyDescent="0.15">
      <c r="A40" s="42" t="s">
        <v>167</v>
      </c>
      <c r="B40" s="124" t="s">
        <v>54</v>
      </c>
      <c r="C40">
        <v>51</v>
      </c>
      <c r="D40" t="s">
        <v>50</v>
      </c>
      <c r="E40">
        <v>100</v>
      </c>
      <c r="F40" s="22" t="s">
        <v>51</v>
      </c>
      <c r="G40" s="101">
        <v>64</v>
      </c>
      <c r="H40" s="148">
        <v>9.1298145506419406</v>
      </c>
      <c r="I40" s="149">
        <v>108.47457627118644</v>
      </c>
      <c r="J40" s="101">
        <v>4494</v>
      </c>
      <c r="K40" s="148">
        <v>13.57662910486088</v>
      </c>
      <c r="L40" s="149">
        <v>111.43069675179767</v>
      </c>
      <c r="M40" s="101">
        <v>16931068</v>
      </c>
      <c r="N40" s="148">
        <v>11.678505358178272</v>
      </c>
      <c r="O40" s="149">
        <v>102.86195799632929</v>
      </c>
      <c r="P40" s="150">
        <v>5</v>
      </c>
      <c r="Q40" s="150">
        <v>461</v>
      </c>
      <c r="R40" s="190">
        <v>471078</v>
      </c>
      <c r="S40" s="19" t="s">
        <v>169</v>
      </c>
    </row>
    <row r="41" spans="1:19" ht="21" customHeight="1" x14ac:dyDescent="0.15">
      <c r="B41" s="124" t="s">
        <v>55</v>
      </c>
      <c r="C41">
        <v>101</v>
      </c>
      <c r="D41" t="s">
        <v>50</v>
      </c>
      <c r="E41">
        <v>300</v>
      </c>
      <c r="F41" s="22" t="s">
        <v>51</v>
      </c>
      <c r="G41" s="101">
        <v>45</v>
      </c>
      <c r="H41" s="148">
        <v>6.4194008559201139</v>
      </c>
      <c r="I41" s="149">
        <v>97.826086956521735</v>
      </c>
      <c r="J41" s="101">
        <v>8345</v>
      </c>
      <c r="K41" s="148">
        <v>25.210718709404549</v>
      </c>
      <c r="L41" s="149">
        <v>106.12997583619483</v>
      </c>
      <c r="M41" s="101">
        <v>45047892</v>
      </c>
      <c r="N41" s="148">
        <v>31.072584912932612</v>
      </c>
      <c r="O41" s="149">
        <v>109.62897215851099</v>
      </c>
      <c r="P41" s="150">
        <v>-1</v>
      </c>
      <c r="Q41" s="150">
        <v>482</v>
      </c>
      <c r="R41" s="190">
        <v>3956663</v>
      </c>
      <c r="S41" s="19" t="s">
        <v>170</v>
      </c>
    </row>
    <row r="42" spans="1:19" ht="21" customHeight="1" x14ac:dyDescent="0.15">
      <c r="A42" s="5"/>
      <c r="B42" s="125" t="s">
        <v>56</v>
      </c>
      <c r="C42" s="5">
        <v>300</v>
      </c>
      <c r="D42" s="5" t="s">
        <v>57</v>
      </c>
      <c r="E42" s="5"/>
      <c r="F42" s="23"/>
      <c r="G42" s="173">
        <v>16</v>
      </c>
      <c r="H42" s="161">
        <v>2.2824536376604851</v>
      </c>
      <c r="I42" s="162">
        <v>94.117647058823522</v>
      </c>
      <c r="J42" s="102">
        <v>11466</v>
      </c>
      <c r="K42" s="161">
        <v>34.63943687501888</v>
      </c>
      <c r="L42" s="162">
        <v>97.657780427561534</v>
      </c>
      <c r="M42" s="102">
        <v>62697754</v>
      </c>
      <c r="N42" s="161">
        <v>43.24689122001891</v>
      </c>
      <c r="O42" s="162">
        <v>103.50659731267106</v>
      </c>
      <c r="P42" s="163">
        <v>-1</v>
      </c>
      <c r="Q42" s="163">
        <v>-275</v>
      </c>
      <c r="R42" s="194">
        <v>2124075</v>
      </c>
      <c r="S42" s="25" t="s">
        <v>171</v>
      </c>
    </row>
    <row r="43" spans="1:19" ht="21" customHeight="1" x14ac:dyDescent="0.15"/>
  </sheetData>
  <mergeCells count="1">
    <mergeCell ref="A2:F3"/>
  </mergeCells>
  <phoneticPr fontId="4"/>
  <pageMargins left="0.59055118110236227" right="0.59055118110236227" top="0.78740157480314965" bottom="0.39370078740157483" header="0.51181102362204722" footer="0.19685039370078741"/>
  <pageSetup paperSize="9" scale="96" firstPageNumber="21" fitToWidth="2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5"/>
  <sheetViews>
    <sheetView zoomScale="75" zoomScaleNormal="75" zoomScaleSheetLayoutView="75" workbookViewId="0"/>
  </sheetViews>
  <sheetFormatPr defaultRowHeight="13.5" x14ac:dyDescent="0.15"/>
  <cols>
    <col min="1" max="1" width="4.625" customWidth="1"/>
    <col min="2" max="2" width="10.62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10.625" customWidth="1"/>
    <col min="8" max="8" width="20.625" customWidth="1"/>
    <col min="9" max="15" width="18.625" customWidth="1"/>
    <col min="16" max="16" width="5.5" bestFit="1" customWidth="1"/>
  </cols>
  <sheetData>
    <row r="1" spans="1:16" ht="24.95" customHeight="1" x14ac:dyDescent="0.15">
      <c r="A1" t="s">
        <v>204</v>
      </c>
      <c r="O1" t="s">
        <v>87</v>
      </c>
    </row>
    <row r="2" spans="1:16" ht="21" customHeight="1" x14ac:dyDescent="0.15">
      <c r="A2" s="242" t="s">
        <v>3</v>
      </c>
      <c r="B2" s="242"/>
      <c r="C2" s="242"/>
      <c r="D2" s="242"/>
      <c r="E2" s="242"/>
      <c r="F2" s="242"/>
      <c r="G2" s="246" t="s">
        <v>78</v>
      </c>
      <c r="H2" s="3" t="s">
        <v>97</v>
      </c>
      <c r="I2" s="3"/>
      <c r="J2" s="3"/>
      <c r="K2" s="3"/>
      <c r="L2" s="3"/>
      <c r="M2" s="246" t="s">
        <v>103</v>
      </c>
      <c r="N2" s="246" t="s">
        <v>101</v>
      </c>
      <c r="O2" s="246" t="s">
        <v>102</v>
      </c>
      <c r="P2" s="3"/>
    </row>
    <row r="3" spans="1:16" ht="27" customHeight="1" x14ac:dyDescent="0.15">
      <c r="A3" s="244"/>
      <c r="B3" s="244"/>
      <c r="C3" s="244"/>
      <c r="D3" s="244"/>
      <c r="E3" s="244"/>
      <c r="F3" s="244"/>
      <c r="G3" s="247"/>
      <c r="H3" s="143" t="s">
        <v>104</v>
      </c>
      <c r="I3" s="7" t="s">
        <v>98</v>
      </c>
      <c r="J3" s="7" t="s">
        <v>99</v>
      </c>
      <c r="K3" s="50" t="s">
        <v>151</v>
      </c>
      <c r="L3" s="7" t="s">
        <v>100</v>
      </c>
      <c r="M3" s="247"/>
      <c r="N3" s="247"/>
      <c r="O3" s="247"/>
      <c r="P3" s="40" t="s">
        <v>22</v>
      </c>
    </row>
    <row r="4" spans="1:16" ht="21" customHeight="1" x14ac:dyDescent="0.15">
      <c r="B4" t="s">
        <v>25</v>
      </c>
      <c r="F4" s="9"/>
      <c r="G4" s="71">
        <f>SUM(G5:G28)</f>
        <v>701</v>
      </c>
      <c r="H4" s="71">
        <f t="shared" ref="H4:O4" si="0">SUM(H5:H28)</f>
        <v>144976326</v>
      </c>
      <c r="I4" s="71">
        <f t="shared" si="0"/>
        <v>132731543</v>
      </c>
      <c r="J4" s="71">
        <f t="shared" si="0"/>
        <v>4780829</v>
      </c>
      <c r="K4" s="71">
        <f t="shared" si="0"/>
        <v>664862</v>
      </c>
      <c r="L4" s="71">
        <f t="shared" si="0"/>
        <v>6799092</v>
      </c>
      <c r="M4" s="71">
        <f t="shared" si="0"/>
        <v>58266766</v>
      </c>
      <c r="N4" s="71">
        <f t="shared" si="0"/>
        <v>18788213</v>
      </c>
      <c r="O4" s="71">
        <f t="shared" si="0"/>
        <v>78876742</v>
      </c>
      <c r="P4" s="19" t="s">
        <v>69</v>
      </c>
    </row>
    <row r="5" spans="1:16" ht="21" customHeight="1" x14ac:dyDescent="0.15">
      <c r="A5">
        <v>9</v>
      </c>
      <c r="B5" t="s">
        <v>26</v>
      </c>
      <c r="F5" s="22"/>
      <c r="G5" s="96">
        <v>33</v>
      </c>
      <c r="H5" s="106">
        <f>SUM(I5:L5)</f>
        <v>2271439</v>
      </c>
      <c r="I5" s="106">
        <v>1935281</v>
      </c>
      <c r="J5" s="106">
        <v>24972</v>
      </c>
      <c r="K5" s="164">
        <v>0</v>
      </c>
      <c r="L5" s="106">
        <v>311186</v>
      </c>
      <c r="M5" s="106">
        <v>808954</v>
      </c>
      <c r="N5" s="106">
        <v>379668</v>
      </c>
      <c r="O5" s="106">
        <v>1367340</v>
      </c>
      <c r="P5" s="19">
        <v>9</v>
      </c>
    </row>
    <row r="6" spans="1:16" ht="21" customHeight="1" x14ac:dyDescent="0.15">
      <c r="A6">
        <v>10</v>
      </c>
      <c r="B6" t="s">
        <v>27</v>
      </c>
      <c r="F6" s="22"/>
      <c r="G6" s="96">
        <v>1</v>
      </c>
      <c r="H6" s="151" t="s">
        <v>81</v>
      </c>
      <c r="I6" s="151" t="s">
        <v>81</v>
      </c>
      <c r="J6" s="151" t="s">
        <v>81</v>
      </c>
      <c r="K6" s="151" t="s">
        <v>81</v>
      </c>
      <c r="L6" s="151" t="s">
        <v>81</v>
      </c>
      <c r="M6" s="151" t="s">
        <v>81</v>
      </c>
      <c r="N6" s="151" t="s">
        <v>81</v>
      </c>
      <c r="O6" s="151" t="s">
        <v>81</v>
      </c>
      <c r="P6" s="19">
        <v>10</v>
      </c>
    </row>
    <row r="7" spans="1:16" ht="21" customHeight="1" x14ac:dyDescent="0.15">
      <c r="A7">
        <v>11</v>
      </c>
      <c r="B7" t="s">
        <v>28</v>
      </c>
      <c r="F7" s="22"/>
      <c r="G7" s="96">
        <v>9</v>
      </c>
      <c r="H7" s="106">
        <f t="shared" ref="H7:H27" si="1">SUM(I7:L7)</f>
        <v>55734</v>
      </c>
      <c r="I7" s="106">
        <v>49226</v>
      </c>
      <c r="J7" s="106">
        <v>6508</v>
      </c>
      <c r="K7" s="164">
        <v>0</v>
      </c>
      <c r="L7" s="164">
        <v>0</v>
      </c>
      <c r="M7" s="106">
        <v>37161</v>
      </c>
      <c r="N7" s="106">
        <v>31141</v>
      </c>
      <c r="O7" s="106">
        <v>15603</v>
      </c>
      <c r="P7" s="19">
        <v>11</v>
      </c>
    </row>
    <row r="8" spans="1:16" ht="21" customHeight="1" x14ac:dyDescent="0.15">
      <c r="A8">
        <v>12</v>
      </c>
      <c r="B8" t="s">
        <v>29</v>
      </c>
      <c r="F8" s="22"/>
      <c r="G8" s="96">
        <v>7</v>
      </c>
      <c r="H8" s="106">
        <f t="shared" si="1"/>
        <v>216905</v>
      </c>
      <c r="I8" s="106">
        <v>188238</v>
      </c>
      <c r="J8" s="164">
        <v>0</v>
      </c>
      <c r="K8" s="164">
        <v>0</v>
      </c>
      <c r="L8" s="106">
        <v>28667</v>
      </c>
      <c r="M8" s="106">
        <v>92472</v>
      </c>
      <c r="N8" s="106">
        <v>53912</v>
      </c>
      <c r="O8" s="106">
        <v>117036</v>
      </c>
      <c r="P8" s="19">
        <v>12</v>
      </c>
    </row>
    <row r="9" spans="1:16" ht="21" customHeight="1" x14ac:dyDescent="0.15">
      <c r="A9">
        <v>13</v>
      </c>
      <c r="B9" t="s">
        <v>30</v>
      </c>
      <c r="F9" s="22"/>
      <c r="G9" s="96">
        <v>2</v>
      </c>
      <c r="H9" s="151" t="s">
        <v>81</v>
      </c>
      <c r="I9" s="151" t="s">
        <v>81</v>
      </c>
      <c r="J9" s="151" t="s">
        <v>81</v>
      </c>
      <c r="K9" s="151" t="s">
        <v>81</v>
      </c>
      <c r="L9" s="151" t="s">
        <v>81</v>
      </c>
      <c r="M9" s="151" t="s">
        <v>81</v>
      </c>
      <c r="N9" s="151" t="s">
        <v>81</v>
      </c>
      <c r="O9" s="151" t="s">
        <v>81</v>
      </c>
      <c r="P9" s="19">
        <v>13</v>
      </c>
    </row>
    <row r="10" spans="1:16" ht="21" customHeight="1" x14ac:dyDescent="0.15">
      <c r="A10">
        <v>14</v>
      </c>
      <c r="B10" t="s">
        <v>31</v>
      </c>
      <c r="F10" s="22"/>
      <c r="G10" s="96">
        <v>21</v>
      </c>
      <c r="H10" s="106">
        <f t="shared" si="1"/>
        <v>7241535</v>
      </c>
      <c r="I10" s="106">
        <v>7074988</v>
      </c>
      <c r="J10" s="106">
        <v>37718</v>
      </c>
      <c r="K10" s="164">
        <v>0</v>
      </c>
      <c r="L10" s="106">
        <v>128829</v>
      </c>
      <c r="M10" s="106">
        <v>2744920</v>
      </c>
      <c r="N10" s="106">
        <v>500828</v>
      </c>
      <c r="O10" s="106">
        <v>4162458</v>
      </c>
      <c r="P10" s="19">
        <v>14</v>
      </c>
    </row>
    <row r="11" spans="1:16" ht="21" customHeight="1" x14ac:dyDescent="0.15">
      <c r="A11">
        <v>15</v>
      </c>
      <c r="B11" t="s">
        <v>32</v>
      </c>
      <c r="F11" s="22"/>
      <c r="G11" s="96">
        <v>18</v>
      </c>
      <c r="H11" s="106">
        <f t="shared" si="1"/>
        <v>803331</v>
      </c>
      <c r="I11" s="106">
        <v>737746</v>
      </c>
      <c r="J11" s="106">
        <v>58089</v>
      </c>
      <c r="K11" s="164">
        <v>0</v>
      </c>
      <c r="L11" s="106">
        <v>7496</v>
      </c>
      <c r="M11" s="106">
        <v>497171</v>
      </c>
      <c r="N11" s="106">
        <v>200818</v>
      </c>
      <c r="O11" s="106">
        <v>245346</v>
      </c>
      <c r="P11" s="19">
        <v>15</v>
      </c>
    </row>
    <row r="12" spans="1:16" ht="21" customHeight="1" x14ac:dyDescent="0.15">
      <c r="A12">
        <v>16</v>
      </c>
      <c r="B12" t="s">
        <v>33</v>
      </c>
      <c r="F12" s="22"/>
      <c r="G12" s="96">
        <v>37</v>
      </c>
      <c r="H12" s="106">
        <f t="shared" si="1"/>
        <v>22627546</v>
      </c>
      <c r="I12" s="106">
        <v>20709807</v>
      </c>
      <c r="J12" s="106">
        <v>134875</v>
      </c>
      <c r="K12" s="164">
        <v>0</v>
      </c>
      <c r="L12" s="106">
        <v>1782864</v>
      </c>
      <c r="M12" s="106">
        <v>12664973</v>
      </c>
      <c r="N12" s="106">
        <v>1730751</v>
      </c>
      <c r="O12" s="106">
        <v>8454506</v>
      </c>
      <c r="P12" s="19">
        <v>16</v>
      </c>
    </row>
    <row r="13" spans="1:16" ht="21" customHeight="1" x14ac:dyDescent="0.15">
      <c r="A13">
        <v>17</v>
      </c>
      <c r="B13" t="s">
        <v>34</v>
      </c>
      <c r="F13" s="22"/>
      <c r="G13" s="96">
        <v>1</v>
      </c>
      <c r="H13" s="151" t="s">
        <v>81</v>
      </c>
      <c r="I13" s="151" t="s">
        <v>81</v>
      </c>
      <c r="J13" s="151" t="s">
        <v>81</v>
      </c>
      <c r="K13" s="151" t="s">
        <v>81</v>
      </c>
      <c r="L13" s="151" t="s">
        <v>81</v>
      </c>
      <c r="M13" s="151" t="s">
        <v>81</v>
      </c>
      <c r="N13" s="151" t="s">
        <v>81</v>
      </c>
      <c r="O13" s="151" t="s">
        <v>81</v>
      </c>
      <c r="P13" s="19">
        <v>17</v>
      </c>
    </row>
    <row r="14" spans="1:16" ht="21" customHeight="1" x14ac:dyDescent="0.15">
      <c r="A14">
        <v>18</v>
      </c>
      <c r="B14" t="s">
        <v>35</v>
      </c>
      <c r="F14" s="22"/>
      <c r="G14" s="96">
        <v>36</v>
      </c>
      <c r="H14" s="106">
        <f t="shared" si="1"/>
        <v>4770854</v>
      </c>
      <c r="I14" s="106">
        <v>4548660</v>
      </c>
      <c r="J14" s="106">
        <v>91771</v>
      </c>
      <c r="K14" s="164">
        <v>0</v>
      </c>
      <c r="L14" s="106">
        <v>130423</v>
      </c>
      <c r="M14" s="106">
        <v>2530486</v>
      </c>
      <c r="N14" s="106">
        <v>746773</v>
      </c>
      <c r="O14" s="106">
        <v>2031465</v>
      </c>
      <c r="P14" s="19">
        <v>18</v>
      </c>
    </row>
    <row r="15" spans="1:16" ht="21" customHeight="1" x14ac:dyDescent="0.15">
      <c r="A15">
        <v>19</v>
      </c>
      <c r="B15" t="s">
        <v>36</v>
      </c>
      <c r="F15" s="22"/>
      <c r="G15" s="96">
        <v>3</v>
      </c>
      <c r="H15" s="106">
        <f t="shared" si="1"/>
        <v>51654</v>
      </c>
      <c r="I15" s="106">
        <v>38398</v>
      </c>
      <c r="J15" s="106">
        <v>3266</v>
      </c>
      <c r="K15" s="164">
        <v>0</v>
      </c>
      <c r="L15" s="106">
        <v>9990</v>
      </c>
      <c r="M15" s="106">
        <v>24642</v>
      </c>
      <c r="N15" s="106">
        <v>13940</v>
      </c>
      <c r="O15" s="106">
        <v>25040</v>
      </c>
      <c r="P15" s="19">
        <v>19</v>
      </c>
    </row>
    <row r="16" spans="1:16" ht="21" customHeight="1" x14ac:dyDescent="0.15">
      <c r="A16">
        <v>20</v>
      </c>
      <c r="B16" t="s">
        <v>37</v>
      </c>
      <c r="F16" s="22"/>
      <c r="G16" s="96">
        <v>1</v>
      </c>
      <c r="H16" s="151" t="s">
        <v>81</v>
      </c>
      <c r="I16" s="151" t="s">
        <v>81</v>
      </c>
      <c r="J16" s="151" t="s">
        <v>81</v>
      </c>
      <c r="K16" s="151" t="s">
        <v>81</v>
      </c>
      <c r="L16" s="151" t="s">
        <v>81</v>
      </c>
      <c r="M16" s="151" t="s">
        <v>81</v>
      </c>
      <c r="N16" s="151" t="s">
        <v>81</v>
      </c>
      <c r="O16" s="151" t="s">
        <v>81</v>
      </c>
      <c r="P16" s="19">
        <v>20</v>
      </c>
    </row>
    <row r="17" spans="1:16" ht="21" customHeight="1" x14ac:dyDescent="0.15">
      <c r="A17">
        <v>21</v>
      </c>
      <c r="B17" t="s">
        <v>38</v>
      </c>
      <c r="F17" s="22"/>
      <c r="G17" s="96">
        <v>27</v>
      </c>
      <c r="H17" s="106">
        <f t="shared" si="1"/>
        <v>4431714</v>
      </c>
      <c r="I17" s="106">
        <v>3971817</v>
      </c>
      <c r="J17" s="106">
        <v>456974</v>
      </c>
      <c r="K17" s="164">
        <v>0</v>
      </c>
      <c r="L17" s="106">
        <v>2923</v>
      </c>
      <c r="M17" s="106">
        <v>2094364</v>
      </c>
      <c r="N17" s="106">
        <v>390066</v>
      </c>
      <c r="O17" s="106">
        <v>1413335</v>
      </c>
      <c r="P17" s="19">
        <v>21</v>
      </c>
    </row>
    <row r="18" spans="1:16" ht="21" customHeight="1" x14ac:dyDescent="0.15">
      <c r="A18">
        <v>22</v>
      </c>
      <c r="B18" t="s">
        <v>39</v>
      </c>
      <c r="F18" s="22"/>
      <c r="G18" s="96">
        <v>42</v>
      </c>
      <c r="H18" s="106">
        <f t="shared" si="1"/>
        <v>25384648</v>
      </c>
      <c r="I18" s="106">
        <v>22810961</v>
      </c>
      <c r="J18" s="106">
        <v>619145</v>
      </c>
      <c r="K18" s="164">
        <v>0</v>
      </c>
      <c r="L18" s="106">
        <v>1954542</v>
      </c>
      <c r="M18" s="106">
        <v>5770888</v>
      </c>
      <c r="N18" s="106">
        <v>2436501</v>
      </c>
      <c r="O18" s="106">
        <v>18392997</v>
      </c>
      <c r="P18" s="19">
        <v>22</v>
      </c>
    </row>
    <row r="19" spans="1:16" ht="21" customHeight="1" x14ac:dyDescent="0.15">
      <c r="A19">
        <v>23</v>
      </c>
      <c r="B19" t="s">
        <v>40</v>
      </c>
      <c r="F19" s="22"/>
      <c r="G19" s="96">
        <v>25</v>
      </c>
      <c r="H19" s="106">
        <f t="shared" si="1"/>
        <v>11866904</v>
      </c>
      <c r="I19" s="106">
        <v>11225134</v>
      </c>
      <c r="J19" s="106">
        <v>54109</v>
      </c>
      <c r="K19" s="164">
        <v>0</v>
      </c>
      <c r="L19" s="106">
        <v>587661</v>
      </c>
      <c r="M19" s="106">
        <v>5914397</v>
      </c>
      <c r="N19" s="106">
        <v>1067712</v>
      </c>
      <c r="O19" s="106">
        <v>4446052</v>
      </c>
      <c r="P19" s="19">
        <v>23</v>
      </c>
    </row>
    <row r="20" spans="1:16" ht="21" customHeight="1" x14ac:dyDescent="0.15">
      <c r="A20">
        <v>24</v>
      </c>
      <c r="B20" t="s">
        <v>41</v>
      </c>
      <c r="F20" s="22"/>
      <c r="G20" s="96">
        <v>164</v>
      </c>
      <c r="H20" s="106">
        <f t="shared" si="1"/>
        <v>8798346</v>
      </c>
      <c r="I20" s="106">
        <v>7016603</v>
      </c>
      <c r="J20" s="106">
        <v>1553532</v>
      </c>
      <c r="K20" s="106">
        <v>4407</v>
      </c>
      <c r="L20" s="106">
        <v>223804</v>
      </c>
      <c r="M20" s="106">
        <v>3674142</v>
      </c>
      <c r="N20" s="106">
        <v>1786487</v>
      </c>
      <c r="O20" s="106">
        <v>4718262</v>
      </c>
      <c r="P20" s="19">
        <v>24</v>
      </c>
    </row>
    <row r="21" spans="1:16" ht="21" customHeight="1" x14ac:dyDescent="0.15">
      <c r="A21">
        <v>25</v>
      </c>
      <c r="B21" t="s">
        <v>42</v>
      </c>
      <c r="F21" s="22"/>
      <c r="G21" s="96">
        <v>49</v>
      </c>
      <c r="H21" s="106">
        <f t="shared" si="1"/>
        <v>4916258</v>
      </c>
      <c r="I21" s="106">
        <v>4015218</v>
      </c>
      <c r="J21" s="106">
        <v>405038</v>
      </c>
      <c r="K21" s="106">
        <v>456796</v>
      </c>
      <c r="L21" s="106">
        <v>39206</v>
      </c>
      <c r="M21" s="106">
        <v>2382702</v>
      </c>
      <c r="N21" s="106">
        <v>1080007</v>
      </c>
      <c r="O21" s="106">
        <v>2313783</v>
      </c>
      <c r="P21" s="19">
        <v>25</v>
      </c>
    </row>
    <row r="22" spans="1:16" ht="21" customHeight="1" x14ac:dyDescent="0.15">
      <c r="A22">
        <v>26</v>
      </c>
      <c r="B22" t="s">
        <v>43</v>
      </c>
      <c r="F22" s="22"/>
      <c r="G22" s="96">
        <v>105</v>
      </c>
      <c r="H22" s="106">
        <f t="shared" si="1"/>
        <v>9785876</v>
      </c>
      <c r="I22" s="106">
        <v>8312649</v>
      </c>
      <c r="J22" s="106">
        <v>520673</v>
      </c>
      <c r="K22" s="106">
        <v>70312</v>
      </c>
      <c r="L22" s="106">
        <v>882242</v>
      </c>
      <c r="M22" s="106">
        <v>3839782</v>
      </c>
      <c r="N22" s="106">
        <v>1722694</v>
      </c>
      <c r="O22" s="106">
        <v>5590508</v>
      </c>
      <c r="P22" s="19">
        <v>26</v>
      </c>
    </row>
    <row r="23" spans="1:16" ht="21" customHeight="1" x14ac:dyDescent="0.15">
      <c r="A23">
        <v>27</v>
      </c>
      <c r="B23" t="s">
        <v>44</v>
      </c>
      <c r="F23" s="22"/>
      <c r="G23" s="96">
        <v>16</v>
      </c>
      <c r="H23" s="106">
        <f t="shared" si="1"/>
        <v>1729316</v>
      </c>
      <c r="I23" s="106">
        <v>1545334</v>
      </c>
      <c r="J23" s="106">
        <v>56864</v>
      </c>
      <c r="K23" s="106">
        <v>455</v>
      </c>
      <c r="L23" s="106">
        <v>126663</v>
      </c>
      <c r="M23" s="106">
        <v>727925</v>
      </c>
      <c r="N23" s="106">
        <v>366450</v>
      </c>
      <c r="O23" s="106">
        <v>956327</v>
      </c>
      <c r="P23" s="19">
        <v>27</v>
      </c>
    </row>
    <row r="24" spans="1:16" ht="21" customHeight="1" x14ac:dyDescent="0.15">
      <c r="A24">
        <v>28</v>
      </c>
      <c r="B24" t="s">
        <v>45</v>
      </c>
      <c r="F24" s="22"/>
      <c r="G24" s="96">
        <v>13</v>
      </c>
      <c r="H24" s="106">
        <f t="shared" si="1"/>
        <v>2152110</v>
      </c>
      <c r="I24" s="106">
        <v>1677367</v>
      </c>
      <c r="J24" s="106">
        <v>469743</v>
      </c>
      <c r="K24" s="164">
        <v>0</v>
      </c>
      <c r="L24" s="106">
        <v>5000</v>
      </c>
      <c r="M24" s="106">
        <v>811282</v>
      </c>
      <c r="N24" s="106">
        <v>431054</v>
      </c>
      <c r="O24" s="106">
        <v>1196893</v>
      </c>
      <c r="P24" s="19">
        <v>28</v>
      </c>
    </row>
    <row r="25" spans="1:16" ht="21" customHeight="1" x14ac:dyDescent="0.15">
      <c r="A25">
        <v>29</v>
      </c>
      <c r="B25" t="s">
        <v>46</v>
      </c>
      <c r="F25" s="22"/>
      <c r="G25" s="96">
        <v>43</v>
      </c>
      <c r="H25" s="106">
        <f t="shared" si="1"/>
        <v>13937322</v>
      </c>
      <c r="I25" s="106">
        <v>13677737</v>
      </c>
      <c r="J25" s="106">
        <v>80639</v>
      </c>
      <c r="K25" s="106">
        <v>3120</v>
      </c>
      <c r="L25" s="106">
        <v>175826</v>
      </c>
      <c r="M25" s="106">
        <v>4577219</v>
      </c>
      <c r="N25" s="106">
        <v>2226439</v>
      </c>
      <c r="O25" s="106">
        <v>9021320</v>
      </c>
      <c r="P25" s="19">
        <v>29</v>
      </c>
    </row>
    <row r="26" spans="1:16" ht="21" customHeight="1" x14ac:dyDescent="0.15">
      <c r="A26">
        <v>30</v>
      </c>
      <c r="B26" t="s">
        <v>47</v>
      </c>
      <c r="F26" s="22"/>
      <c r="G26" s="96">
        <v>6</v>
      </c>
      <c r="H26" s="106">
        <f t="shared" si="1"/>
        <v>11280040</v>
      </c>
      <c r="I26" s="106">
        <v>10860637</v>
      </c>
      <c r="J26" s="106">
        <v>3000</v>
      </c>
      <c r="K26" s="106">
        <v>129556</v>
      </c>
      <c r="L26" s="106">
        <v>286847</v>
      </c>
      <c r="M26" s="106">
        <v>5430309</v>
      </c>
      <c r="N26" s="106">
        <v>1804179</v>
      </c>
      <c r="O26" s="106">
        <v>5615271</v>
      </c>
      <c r="P26" s="19">
        <v>30</v>
      </c>
    </row>
    <row r="27" spans="1:16" ht="21" customHeight="1" x14ac:dyDescent="0.15">
      <c r="A27" s="4">
        <v>31</v>
      </c>
      <c r="B27" s="4" t="s">
        <v>48</v>
      </c>
      <c r="C27" s="4"/>
      <c r="D27" s="4"/>
      <c r="E27" s="4"/>
      <c r="F27" s="22"/>
      <c r="G27" s="96">
        <v>29</v>
      </c>
      <c r="H27" s="106">
        <f t="shared" si="1"/>
        <v>11989984</v>
      </c>
      <c r="I27" s="106">
        <v>11715887</v>
      </c>
      <c r="J27" s="106">
        <v>182811</v>
      </c>
      <c r="K27" s="106">
        <v>216</v>
      </c>
      <c r="L27" s="106">
        <v>91070</v>
      </c>
      <c r="M27" s="106">
        <v>3364854</v>
      </c>
      <c r="N27" s="106">
        <v>1704832</v>
      </c>
      <c r="O27" s="106">
        <v>8422311</v>
      </c>
      <c r="P27" s="19">
        <v>31</v>
      </c>
    </row>
    <row r="28" spans="1:16" ht="21" customHeight="1" thickBot="1" x14ac:dyDescent="0.2">
      <c r="A28" s="26">
        <v>32</v>
      </c>
      <c r="B28" s="26" t="s">
        <v>49</v>
      </c>
      <c r="C28" s="26"/>
      <c r="D28" s="26"/>
      <c r="E28" s="26"/>
      <c r="F28" s="27"/>
      <c r="G28" s="98">
        <v>13</v>
      </c>
      <c r="H28" s="157">
        <f>SUM(I28:L28)</f>
        <v>664810</v>
      </c>
      <c r="I28" s="157">
        <f>9189+111042+13171+9156+477297</f>
        <v>619855</v>
      </c>
      <c r="J28" s="157">
        <f>22+7900+0+13180</f>
        <v>21102</v>
      </c>
      <c r="K28" s="165">
        <v>0</v>
      </c>
      <c r="L28" s="157">
        <f>23793+60</f>
        <v>23853</v>
      </c>
      <c r="M28" s="157">
        <f>1542+70614+7658+5518+192791</f>
        <v>278123</v>
      </c>
      <c r="N28" s="157">
        <f>4772+17286+4903+3054+83946</f>
        <v>113961</v>
      </c>
      <c r="O28" s="157">
        <f>7546+42679+28693+3197+288774</f>
        <v>370889</v>
      </c>
      <c r="P28" s="29">
        <v>32</v>
      </c>
    </row>
    <row r="29" spans="1:16" ht="21" customHeight="1" thickTop="1" x14ac:dyDescent="0.15">
      <c r="B29" s="53"/>
      <c r="C29">
        <v>4</v>
      </c>
      <c r="D29" t="s">
        <v>50</v>
      </c>
      <c r="E29">
        <v>9</v>
      </c>
      <c r="F29" s="22" t="s">
        <v>51</v>
      </c>
      <c r="G29" s="96">
        <v>235</v>
      </c>
      <c r="H29" s="106">
        <v>2787470</v>
      </c>
      <c r="I29" s="106">
        <v>1926654</v>
      </c>
      <c r="J29" s="106">
        <v>627110</v>
      </c>
      <c r="K29" s="106">
        <v>23871</v>
      </c>
      <c r="L29" s="106">
        <v>209835</v>
      </c>
      <c r="M29" s="106">
        <v>1167287</v>
      </c>
      <c r="N29" s="106">
        <v>549522</v>
      </c>
      <c r="O29" s="106">
        <v>1533311</v>
      </c>
      <c r="P29" s="19" t="s">
        <v>61</v>
      </c>
    </row>
    <row r="30" spans="1:16" ht="21" customHeight="1" x14ac:dyDescent="0.15">
      <c r="B30" s="142" t="s">
        <v>52</v>
      </c>
      <c r="C30">
        <v>10</v>
      </c>
      <c r="D30" t="s">
        <v>50</v>
      </c>
      <c r="E30">
        <v>19</v>
      </c>
      <c r="F30" s="22" t="s">
        <v>51</v>
      </c>
      <c r="G30" s="96">
        <v>190</v>
      </c>
      <c r="H30" s="106">
        <v>5530637</v>
      </c>
      <c r="I30" s="106">
        <v>4511646</v>
      </c>
      <c r="J30" s="106">
        <v>780307</v>
      </c>
      <c r="K30" s="106">
        <v>32486</v>
      </c>
      <c r="L30" s="106">
        <v>206198</v>
      </c>
      <c r="M30" s="106">
        <v>2497630</v>
      </c>
      <c r="N30" s="106">
        <v>1059839</v>
      </c>
      <c r="O30" s="106">
        <v>2835863</v>
      </c>
      <c r="P30" s="19" t="s">
        <v>62</v>
      </c>
    </row>
    <row r="31" spans="1:16" ht="21" customHeight="1" x14ac:dyDescent="0.15">
      <c r="B31" s="142" t="s">
        <v>53</v>
      </c>
      <c r="C31">
        <v>20</v>
      </c>
      <c r="D31" t="s">
        <v>50</v>
      </c>
      <c r="E31">
        <v>29</v>
      </c>
      <c r="F31" s="22" t="s">
        <v>51</v>
      </c>
      <c r="G31" s="96">
        <v>85</v>
      </c>
      <c r="H31" s="106">
        <v>4337950</v>
      </c>
      <c r="I31" s="106">
        <v>3628924</v>
      </c>
      <c r="J31" s="106">
        <v>446691</v>
      </c>
      <c r="K31" s="106">
        <v>16493</v>
      </c>
      <c r="L31" s="106">
        <v>245842</v>
      </c>
      <c r="M31" s="106">
        <v>1923877</v>
      </c>
      <c r="N31" s="106">
        <v>916885</v>
      </c>
      <c r="O31" s="106">
        <v>2263348</v>
      </c>
      <c r="P31" s="19" t="s">
        <v>63</v>
      </c>
    </row>
    <row r="32" spans="1:16" ht="21" customHeight="1" x14ac:dyDescent="0.15">
      <c r="B32" s="142" t="s">
        <v>54</v>
      </c>
      <c r="C32">
        <v>30</v>
      </c>
      <c r="D32" t="s">
        <v>50</v>
      </c>
      <c r="E32">
        <v>49</v>
      </c>
      <c r="F32" s="22" t="s">
        <v>51</v>
      </c>
      <c r="G32" s="96">
        <v>66</v>
      </c>
      <c r="H32" s="106">
        <v>7643555</v>
      </c>
      <c r="I32" s="106">
        <v>5788992</v>
      </c>
      <c r="J32" s="106">
        <v>773507</v>
      </c>
      <c r="K32" s="106">
        <v>11215</v>
      </c>
      <c r="L32" s="106">
        <v>1069841</v>
      </c>
      <c r="M32" s="106">
        <v>2840524</v>
      </c>
      <c r="N32" s="106">
        <v>1277546</v>
      </c>
      <c r="O32" s="106">
        <v>4497241</v>
      </c>
      <c r="P32" s="19" t="s">
        <v>64</v>
      </c>
    </row>
    <row r="33" spans="1:16" ht="21" customHeight="1" x14ac:dyDescent="0.15">
      <c r="B33" s="142" t="s">
        <v>55</v>
      </c>
      <c r="C33">
        <v>50</v>
      </c>
      <c r="D33" t="s">
        <v>50</v>
      </c>
      <c r="E33">
        <v>99</v>
      </c>
      <c r="F33" s="22" t="s">
        <v>51</v>
      </c>
      <c r="G33" s="96">
        <v>62</v>
      </c>
      <c r="H33" s="106">
        <v>16624744</v>
      </c>
      <c r="I33" s="106">
        <v>14498031</v>
      </c>
      <c r="J33" s="106">
        <v>1140712</v>
      </c>
      <c r="K33" s="106">
        <v>96856</v>
      </c>
      <c r="L33" s="106">
        <v>889145</v>
      </c>
      <c r="M33" s="106">
        <v>8457945</v>
      </c>
      <c r="N33" s="106">
        <v>2103518</v>
      </c>
      <c r="O33" s="106">
        <v>7614607</v>
      </c>
      <c r="P33" s="19" t="s">
        <v>65</v>
      </c>
    </row>
    <row r="34" spans="1:16" ht="21" customHeight="1" x14ac:dyDescent="0.15">
      <c r="B34" s="142" t="s">
        <v>56</v>
      </c>
      <c r="C34">
        <v>100</v>
      </c>
      <c r="D34" t="s">
        <v>50</v>
      </c>
      <c r="E34">
        <v>299</v>
      </c>
      <c r="F34" s="22" t="s">
        <v>51</v>
      </c>
      <c r="G34" s="96">
        <v>47</v>
      </c>
      <c r="H34" s="106">
        <v>45354216</v>
      </c>
      <c r="I34" s="106">
        <v>41813244</v>
      </c>
      <c r="J34" s="106">
        <v>992775</v>
      </c>
      <c r="K34" s="106">
        <v>354385</v>
      </c>
      <c r="L34" s="106">
        <v>2193812</v>
      </c>
      <c r="M34" s="106">
        <v>19061866</v>
      </c>
      <c r="N34" s="106">
        <v>4306527</v>
      </c>
      <c r="O34" s="106">
        <v>23225997</v>
      </c>
      <c r="P34" s="19" t="s">
        <v>66</v>
      </c>
    </row>
    <row r="35" spans="1:16" ht="21" customHeight="1" x14ac:dyDescent="0.15">
      <c r="A35" s="4"/>
      <c r="B35" s="142"/>
      <c r="C35" s="4">
        <v>300</v>
      </c>
      <c r="D35" s="4" t="s">
        <v>50</v>
      </c>
      <c r="E35" s="4">
        <v>499</v>
      </c>
      <c r="F35" s="22" t="s">
        <v>51</v>
      </c>
      <c r="G35" s="105">
        <v>7</v>
      </c>
      <c r="H35" s="107">
        <v>17466140</v>
      </c>
      <c r="I35" s="107">
        <v>15688545</v>
      </c>
      <c r="J35" s="107">
        <v>19727</v>
      </c>
      <c r="K35" s="164">
        <v>0</v>
      </c>
      <c r="L35" s="107">
        <v>1757868</v>
      </c>
      <c r="M35" s="107">
        <v>7765578</v>
      </c>
      <c r="N35" s="107">
        <v>2168597</v>
      </c>
      <c r="O35" s="109">
        <v>8485050</v>
      </c>
      <c r="P35" s="19" t="s">
        <v>67</v>
      </c>
    </row>
    <row r="36" spans="1:16" ht="21" customHeight="1" x14ac:dyDescent="0.15">
      <c r="A36" s="5"/>
      <c r="B36" s="144"/>
      <c r="C36" s="5">
        <v>500</v>
      </c>
      <c r="D36" s="5" t="s">
        <v>57</v>
      </c>
      <c r="E36" s="5"/>
      <c r="F36" s="23"/>
      <c r="G36" s="99">
        <v>9</v>
      </c>
      <c r="H36" s="110">
        <v>45231614</v>
      </c>
      <c r="I36" s="110">
        <v>44875507</v>
      </c>
      <c r="J36" s="169">
        <v>0</v>
      </c>
      <c r="K36" s="110">
        <v>129556</v>
      </c>
      <c r="L36" s="110">
        <v>226551</v>
      </c>
      <c r="M36" s="110">
        <v>14552059</v>
      </c>
      <c r="N36" s="110">
        <v>6405779</v>
      </c>
      <c r="O36" s="111">
        <v>28421325</v>
      </c>
      <c r="P36" s="25" t="s">
        <v>68</v>
      </c>
    </row>
    <row r="37" spans="1:16" ht="6" customHeight="1" x14ac:dyDescent="0.15">
      <c r="H37" s="106"/>
      <c r="I37" s="106"/>
      <c r="J37" s="106"/>
      <c r="K37" s="106"/>
      <c r="L37" s="106"/>
      <c r="M37" s="106"/>
      <c r="N37" s="106"/>
      <c r="O37" s="106"/>
    </row>
    <row r="38" spans="1:16" ht="21" customHeight="1" x14ac:dyDescent="0.15">
      <c r="A38" s="42" t="s">
        <v>166</v>
      </c>
      <c r="B38" s="142" t="s">
        <v>52</v>
      </c>
      <c r="C38">
        <v>4</v>
      </c>
      <c r="D38" t="s">
        <v>50</v>
      </c>
      <c r="E38">
        <v>20</v>
      </c>
      <c r="F38" s="22" t="s">
        <v>51</v>
      </c>
      <c r="G38" s="100">
        <v>430</v>
      </c>
      <c r="H38" s="106">
        <v>8490114</v>
      </c>
      <c r="I38" s="106">
        <v>6563533</v>
      </c>
      <c r="J38" s="106">
        <v>1415417</v>
      </c>
      <c r="K38" s="106">
        <v>56357</v>
      </c>
      <c r="L38" s="106">
        <v>454807</v>
      </c>
      <c r="M38" s="106">
        <v>3748896</v>
      </c>
      <c r="N38" s="106">
        <v>1653930</v>
      </c>
      <c r="O38" s="106">
        <v>4450978</v>
      </c>
      <c r="P38" s="19" t="s">
        <v>61</v>
      </c>
    </row>
    <row r="39" spans="1:16" ht="21" customHeight="1" x14ac:dyDescent="0.15">
      <c r="A39" s="42"/>
      <c r="B39" s="142" t="s">
        <v>53</v>
      </c>
      <c r="C39">
        <v>21</v>
      </c>
      <c r="D39" t="s">
        <v>50</v>
      </c>
      <c r="E39">
        <v>50</v>
      </c>
      <c r="F39" s="22" t="s">
        <v>51</v>
      </c>
      <c r="G39" s="100">
        <v>146</v>
      </c>
      <c r="H39" s="106">
        <v>11809498</v>
      </c>
      <c r="I39" s="106">
        <v>9292683</v>
      </c>
      <c r="J39" s="106">
        <v>1212198</v>
      </c>
      <c r="K39" s="106">
        <v>27708</v>
      </c>
      <c r="L39" s="106">
        <v>1276909</v>
      </c>
      <c r="M39" s="106">
        <v>4680422</v>
      </c>
      <c r="N39" s="106">
        <v>2149862</v>
      </c>
      <c r="O39" s="106">
        <v>6678785</v>
      </c>
      <c r="P39" s="19" t="s">
        <v>168</v>
      </c>
    </row>
    <row r="40" spans="1:16" ht="21" customHeight="1" x14ac:dyDescent="0.15">
      <c r="A40" s="42" t="s">
        <v>167</v>
      </c>
      <c r="B40" s="142" t="s">
        <v>54</v>
      </c>
      <c r="C40">
        <v>51</v>
      </c>
      <c r="D40" t="s">
        <v>50</v>
      </c>
      <c r="E40">
        <v>100</v>
      </c>
      <c r="F40" s="22" t="s">
        <v>51</v>
      </c>
      <c r="G40" s="100">
        <v>64</v>
      </c>
      <c r="H40" s="106">
        <v>16931068</v>
      </c>
      <c r="I40" s="106">
        <v>14694963</v>
      </c>
      <c r="J40" s="106">
        <v>1250104</v>
      </c>
      <c r="K40" s="106">
        <v>96856</v>
      </c>
      <c r="L40" s="106">
        <v>889145</v>
      </c>
      <c r="M40" s="106">
        <v>8642122</v>
      </c>
      <c r="N40" s="106">
        <v>2168603</v>
      </c>
      <c r="O40" s="106">
        <v>7720836</v>
      </c>
      <c r="P40" s="19" t="s">
        <v>169</v>
      </c>
    </row>
    <row r="41" spans="1:16" ht="21" customHeight="1" x14ac:dyDescent="0.15">
      <c r="B41" s="142" t="s">
        <v>55</v>
      </c>
      <c r="C41">
        <v>101</v>
      </c>
      <c r="D41" t="s">
        <v>50</v>
      </c>
      <c r="E41">
        <v>300</v>
      </c>
      <c r="F41" s="22" t="s">
        <v>51</v>
      </c>
      <c r="G41" s="100">
        <v>45</v>
      </c>
      <c r="H41" s="106">
        <v>45047892</v>
      </c>
      <c r="I41" s="106">
        <v>41616312</v>
      </c>
      <c r="J41" s="106">
        <v>883383</v>
      </c>
      <c r="K41" s="106">
        <v>354385</v>
      </c>
      <c r="L41" s="106">
        <v>2193812</v>
      </c>
      <c r="M41" s="106">
        <v>18877689</v>
      </c>
      <c r="N41" s="106">
        <v>4241442</v>
      </c>
      <c r="O41" s="106">
        <v>23119768</v>
      </c>
      <c r="P41" s="19" t="s">
        <v>170</v>
      </c>
    </row>
    <row r="42" spans="1:16" ht="21" customHeight="1" x14ac:dyDescent="0.15">
      <c r="A42" s="5"/>
      <c r="B42" s="144" t="s">
        <v>56</v>
      </c>
      <c r="C42" s="5">
        <v>300</v>
      </c>
      <c r="D42" s="5" t="s">
        <v>57</v>
      </c>
      <c r="E42" s="5"/>
      <c r="F42" s="23"/>
      <c r="G42" s="103">
        <v>16</v>
      </c>
      <c r="H42" s="110">
        <v>62697754</v>
      </c>
      <c r="I42" s="110">
        <v>60564052</v>
      </c>
      <c r="J42" s="110">
        <v>19727</v>
      </c>
      <c r="K42" s="110">
        <v>129556</v>
      </c>
      <c r="L42" s="110">
        <v>1984419</v>
      </c>
      <c r="M42" s="110">
        <v>22317637</v>
      </c>
      <c r="N42" s="110">
        <v>8574376</v>
      </c>
      <c r="O42" s="111">
        <v>36906375</v>
      </c>
      <c r="P42" s="25" t="s">
        <v>171</v>
      </c>
    </row>
    <row r="43" spans="1:16" ht="15.75" customHeight="1" x14ac:dyDescent="0.15">
      <c r="B43" s="141"/>
      <c r="C43" s="4"/>
      <c r="D43" s="4"/>
      <c r="E43" s="4"/>
      <c r="F43" s="4"/>
      <c r="P43" s="69"/>
    </row>
    <row r="44" spans="1:16" ht="18" customHeight="1" x14ac:dyDescent="0.15">
      <c r="A44" t="s">
        <v>105</v>
      </c>
      <c r="B44" s="4"/>
      <c r="C44" s="4"/>
      <c r="D44" s="4"/>
      <c r="E44" s="4"/>
      <c r="F44" s="4"/>
    </row>
    <row r="45" spans="1:16" x14ac:dyDescent="0.15">
      <c r="B45" s="4"/>
      <c r="C45" s="4"/>
      <c r="D45" s="4"/>
      <c r="E45" s="4"/>
      <c r="F45" s="4"/>
    </row>
  </sheetData>
  <mergeCells count="5">
    <mergeCell ref="A2:F3"/>
    <mergeCell ref="G2:G3"/>
    <mergeCell ref="M2:M3"/>
    <mergeCell ref="N2:N3"/>
    <mergeCell ref="O2:O3"/>
  </mergeCells>
  <phoneticPr fontId="4"/>
  <pageMargins left="0.59055118110236227" right="0.59055118110236227" top="0.78740157480314965" bottom="0.39370078740157483" header="0.51181102362204722" footer="0.19685039370078741"/>
  <pageSetup paperSize="9" scale="89" firstPageNumber="23" fitToWidth="2" orientation="portrait" useFirstPageNumber="1" r:id="rId1"/>
  <headerFooter alignWithMargins="0">
    <oddFooter>&amp;C&amp;P</oddFooter>
  </headerFooter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8"/>
  <sheetViews>
    <sheetView zoomScale="75" zoomScaleNormal="75" zoomScaleSheetLayoutView="75" workbookViewId="0"/>
  </sheetViews>
  <sheetFormatPr defaultRowHeight="13.5" x14ac:dyDescent="0.15"/>
  <cols>
    <col min="1" max="1" width="4.625" customWidth="1"/>
    <col min="2" max="2" width="10.62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12.625" customWidth="1"/>
    <col min="8" max="8" width="14.625" customWidth="1"/>
    <col min="9" max="9" width="18.625" customWidth="1"/>
    <col min="10" max="13" width="13.625" customWidth="1"/>
    <col min="14" max="15" width="12.625" customWidth="1"/>
    <col min="16" max="17" width="11.625" customWidth="1"/>
    <col min="18" max="18" width="5.25" bestFit="1" customWidth="1"/>
  </cols>
  <sheetData>
    <row r="1" spans="1:20" ht="24.95" customHeight="1" x14ac:dyDescent="0.15">
      <c r="A1" t="s">
        <v>215</v>
      </c>
      <c r="K1" t="s">
        <v>216</v>
      </c>
      <c r="Q1" s="42" t="s">
        <v>73</v>
      </c>
    </row>
    <row r="2" spans="1:20" ht="21" customHeight="1" x14ac:dyDescent="0.15">
      <c r="A2" s="242" t="s">
        <v>3</v>
      </c>
      <c r="B2" s="242"/>
      <c r="C2" s="242"/>
      <c r="D2" s="242"/>
      <c r="E2" s="242"/>
      <c r="F2" s="242"/>
      <c r="G2" s="246" t="s">
        <v>78</v>
      </c>
      <c r="H2" s="83" t="s">
        <v>226</v>
      </c>
      <c r="I2" s="3" t="s">
        <v>227</v>
      </c>
      <c r="J2" s="3"/>
      <c r="K2" s="3"/>
      <c r="L2" s="3"/>
      <c r="M2" s="3"/>
      <c r="N2" s="248" t="s">
        <v>106</v>
      </c>
      <c r="O2" s="248" t="s">
        <v>224</v>
      </c>
      <c r="P2" s="248" t="s">
        <v>153</v>
      </c>
      <c r="Q2" s="248" t="s">
        <v>107</v>
      </c>
      <c r="R2" s="3"/>
    </row>
    <row r="3" spans="1:20" ht="27" customHeight="1" x14ac:dyDescent="0.15">
      <c r="A3" s="244"/>
      <c r="B3" s="244"/>
      <c r="C3" s="244"/>
      <c r="D3" s="244"/>
      <c r="E3" s="244"/>
      <c r="F3" s="244"/>
      <c r="G3" s="247"/>
      <c r="H3" s="146" t="s">
        <v>225</v>
      </c>
      <c r="I3" s="143"/>
      <c r="J3" s="7" t="s">
        <v>108</v>
      </c>
      <c r="K3" s="7" t="s">
        <v>99</v>
      </c>
      <c r="L3" s="50" t="s">
        <v>151</v>
      </c>
      <c r="M3" s="84" t="s">
        <v>100</v>
      </c>
      <c r="N3" s="250"/>
      <c r="O3" s="249"/>
      <c r="P3" s="249"/>
      <c r="Q3" s="249"/>
      <c r="R3" s="40" t="s">
        <v>22</v>
      </c>
    </row>
    <row r="4" spans="1:20" ht="21" customHeight="1" x14ac:dyDescent="0.15">
      <c r="B4" t="s">
        <v>25</v>
      </c>
      <c r="F4" s="9"/>
      <c r="G4" s="71">
        <f>SUM(G5:G28)</f>
        <v>466</v>
      </c>
      <c r="H4" s="71">
        <f t="shared" ref="H4:P4" si="0">SUM(H5:H28)</f>
        <v>32119</v>
      </c>
      <c r="I4" s="71">
        <f t="shared" si="0"/>
        <v>142188856</v>
      </c>
      <c r="J4" s="71">
        <f t="shared" si="0"/>
        <v>130804889</v>
      </c>
      <c r="K4" s="71">
        <f t="shared" si="0"/>
        <v>4153719</v>
      </c>
      <c r="L4" s="71">
        <f t="shared" si="0"/>
        <v>640991</v>
      </c>
      <c r="M4" s="71">
        <f t="shared" si="0"/>
        <v>6589257</v>
      </c>
      <c r="N4" s="71">
        <f t="shared" si="0"/>
        <v>18238691</v>
      </c>
      <c r="O4" s="71">
        <f t="shared" si="0"/>
        <v>77343431</v>
      </c>
      <c r="P4" s="71">
        <f t="shared" si="0"/>
        <v>3855421</v>
      </c>
      <c r="Q4" s="166">
        <f>N4/H4</f>
        <v>567.84741118963848</v>
      </c>
      <c r="R4" s="19" t="s">
        <v>69</v>
      </c>
    </row>
    <row r="5" spans="1:20" ht="21" customHeight="1" x14ac:dyDescent="0.15">
      <c r="A5">
        <v>9</v>
      </c>
      <c r="B5" t="s">
        <v>26</v>
      </c>
      <c r="F5" s="22"/>
      <c r="G5" s="106">
        <v>24</v>
      </c>
      <c r="H5" s="106">
        <v>1288</v>
      </c>
      <c r="I5" s="106">
        <f>SUM(J5:M5)</f>
        <v>2153020</v>
      </c>
      <c r="J5" s="106">
        <v>1823342</v>
      </c>
      <c r="K5" s="106">
        <v>18492</v>
      </c>
      <c r="L5" s="164">
        <v>0</v>
      </c>
      <c r="M5" s="106">
        <v>311186</v>
      </c>
      <c r="N5" s="106">
        <v>364523</v>
      </c>
      <c r="O5" s="106">
        <v>1273271</v>
      </c>
      <c r="P5" s="106">
        <v>24718</v>
      </c>
      <c r="Q5" s="166">
        <f t="shared" ref="Q5:Q35" si="1">N5/H5</f>
        <v>283.01475155279502</v>
      </c>
      <c r="R5" s="19">
        <v>9</v>
      </c>
      <c r="T5" s="2"/>
    </row>
    <row r="6" spans="1:20" ht="21" customHeight="1" x14ac:dyDescent="0.15">
      <c r="A6">
        <v>10</v>
      </c>
      <c r="B6" t="s">
        <v>27</v>
      </c>
      <c r="F6" s="22"/>
      <c r="G6" s="106">
        <v>1</v>
      </c>
      <c r="H6" s="106">
        <v>12</v>
      </c>
      <c r="I6" s="151" t="s">
        <v>81</v>
      </c>
      <c r="J6" s="151" t="s">
        <v>81</v>
      </c>
      <c r="K6" s="151" t="s">
        <v>81</v>
      </c>
      <c r="L6" s="151" t="s">
        <v>81</v>
      </c>
      <c r="M6" s="151" t="s">
        <v>81</v>
      </c>
      <c r="N6" s="151" t="s">
        <v>81</v>
      </c>
      <c r="O6" s="151" t="s">
        <v>81</v>
      </c>
      <c r="P6" s="151" t="s">
        <v>81</v>
      </c>
      <c r="Q6" s="151" t="s">
        <v>81</v>
      </c>
      <c r="R6" s="19">
        <v>10</v>
      </c>
      <c r="T6" s="2"/>
    </row>
    <row r="7" spans="1:20" ht="21" customHeight="1" x14ac:dyDescent="0.15">
      <c r="A7">
        <v>11</v>
      </c>
      <c r="B7" t="s">
        <v>28</v>
      </c>
      <c r="F7" s="22"/>
      <c r="G7" s="106">
        <v>3</v>
      </c>
      <c r="H7" s="106">
        <v>80</v>
      </c>
      <c r="I7" s="106">
        <f t="shared" ref="I7:I27" si="2">SUM(J7:M7)</f>
        <v>41251</v>
      </c>
      <c r="J7" s="106">
        <v>40771</v>
      </c>
      <c r="K7" s="106">
        <v>480</v>
      </c>
      <c r="L7" s="164">
        <v>0</v>
      </c>
      <c r="M7" s="164">
        <v>0</v>
      </c>
      <c r="N7" s="106">
        <v>26366</v>
      </c>
      <c r="O7" s="106">
        <v>8888</v>
      </c>
      <c r="P7" s="164">
        <v>0</v>
      </c>
      <c r="Q7" s="166">
        <f t="shared" si="1"/>
        <v>329.57499999999999</v>
      </c>
      <c r="R7" s="19">
        <v>11</v>
      </c>
      <c r="T7" s="2"/>
    </row>
    <row r="8" spans="1:20" ht="21" customHeight="1" x14ac:dyDescent="0.15">
      <c r="A8">
        <v>12</v>
      </c>
      <c r="B8" t="s">
        <v>29</v>
      </c>
      <c r="F8" s="22"/>
      <c r="G8" s="106">
        <v>4</v>
      </c>
      <c r="H8" s="106">
        <v>93</v>
      </c>
      <c r="I8" s="106">
        <f t="shared" si="2"/>
        <v>182397</v>
      </c>
      <c r="J8" s="106">
        <v>156430</v>
      </c>
      <c r="K8" s="164">
        <v>0</v>
      </c>
      <c r="L8" s="164">
        <v>0</v>
      </c>
      <c r="M8" s="106">
        <v>25967</v>
      </c>
      <c r="N8" s="106">
        <v>45074</v>
      </c>
      <c r="O8" s="106">
        <v>95281</v>
      </c>
      <c r="P8" s="164">
        <v>0</v>
      </c>
      <c r="Q8" s="166">
        <f t="shared" si="1"/>
        <v>484.66666666666669</v>
      </c>
      <c r="R8" s="19">
        <v>12</v>
      </c>
      <c r="T8" s="2"/>
    </row>
    <row r="9" spans="1:20" ht="21" customHeight="1" x14ac:dyDescent="0.15">
      <c r="A9">
        <v>13</v>
      </c>
      <c r="B9" t="s">
        <v>30</v>
      </c>
      <c r="F9" s="22"/>
      <c r="G9" s="106">
        <v>1</v>
      </c>
      <c r="H9" s="106">
        <v>27</v>
      </c>
      <c r="I9" s="151" t="s">
        <v>81</v>
      </c>
      <c r="J9" s="151" t="s">
        <v>81</v>
      </c>
      <c r="K9" s="151" t="s">
        <v>81</v>
      </c>
      <c r="L9" s="151" t="s">
        <v>81</v>
      </c>
      <c r="M9" s="151" t="s">
        <v>81</v>
      </c>
      <c r="N9" s="151" t="s">
        <v>81</v>
      </c>
      <c r="O9" s="151" t="s">
        <v>81</v>
      </c>
      <c r="P9" s="151" t="s">
        <v>81</v>
      </c>
      <c r="Q9" s="151" t="s">
        <v>81</v>
      </c>
      <c r="R9" s="19">
        <v>13</v>
      </c>
      <c r="T9" s="2"/>
    </row>
    <row r="10" spans="1:20" ht="21" customHeight="1" x14ac:dyDescent="0.15">
      <c r="A10">
        <v>14</v>
      </c>
      <c r="B10" t="s">
        <v>31</v>
      </c>
      <c r="F10" s="22"/>
      <c r="G10" s="106">
        <v>14</v>
      </c>
      <c r="H10" s="106">
        <v>939</v>
      </c>
      <c r="I10" s="106">
        <f t="shared" si="2"/>
        <v>7174423</v>
      </c>
      <c r="J10" s="106">
        <v>7022495</v>
      </c>
      <c r="K10" s="106">
        <v>27262</v>
      </c>
      <c r="L10" s="164">
        <v>0</v>
      </c>
      <c r="M10" s="106">
        <v>124666</v>
      </c>
      <c r="N10" s="106">
        <v>489133</v>
      </c>
      <c r="O10" s="106">
        <v>4131791</v>
      </c>
      <c r="P10" s="106">
        <v>190899</v>
      </c>
      <c r="Q10" s="166">
        <f t="shared" si="1"/>
        <v>520.90841320553784</v>
      </c>
      <c r="R10" s="19">
        <v>14</v>
      </c>
      <c r="T10" s="2"/>
    </row>
    <row r="11" spans="1:20" ht="21" customHeight="1" x14ac:dyDescent="0.15">
      <c r="A11">
        <v>15</v>
      </c>
      <c r="B11" t="s">
        <v>32</v>
      </c>
      <c r="F11" s="22"/>
      <c r="G11" s="106">
        <v>11</v>
      </c>
      <c r="H11" s="106">
        <v>456</v>
      </c>
      <c r="I11" s="106">
        <f t="shared" si="2"/>
        <v>764093</v>
      </c>
      <c r="J11" s="106">
        <v>720996</v>
      </c>
      <c r="K11" s="106">
        <v>40595</v>
      </c>
      <c r="L11" s="164">
        <v>0</v>
      </c>
      <c r="M11" s="106">
        <v>2502</v>
      </c>
      <c r="N11" s="106">
        <v>185211</v>
      </c>
      <c r="O11" s="106">
        <v>231218</v>
      </c>
      <c r="P11" s="106">
        <v>21221</v>
      </c>
      <c r="Q11" s="166">
        <f t="shared" si="1"/>
        <v>406.16447368421052</v>
      </c>
      <c r="R11" s="19">
        <v>15</v>
      </c>
      <c r="T11" s="2"/>
    </row>
    <row r="12" spans="1:20" ht="21" customHeight="1" x14ac:dyDescent="0.15">
      <c r="A12">
        <v>16</v>
      </c>
      <c r="B12" t="s">
        <v>33</v>
      </c>
      <c r="F12" s="22"/>
      <c r="G12" s="106">
        <v>31</v>
      </c>
      <c r="H12" s="106">
        <v>3013</v>
      </c>
      <c r="I12" s="106">
        <f t="shared" si="2"/>
        <v>22519565</v>
      </c>
      <c r="J12" s="106">
        <v>20660321</v>
      </c>
      <c r="K12" s="106">
        <v>119718</v>
      </c>
      <c r="L12" s="164">
        <v>0</v>
      </c>
      <c r="M12" s="106">
        <v>1739526</v>
      </c>
      <c r="N12" s="106">
        <v>1710783</v>
      </c>
      <c r="O12" s="106">
        <v>8373647</v>
      </c>
      <c r="P12" s="106">
        <v>477107</v>
      </c>
      <c r="Q12" s="166">
        <f t="shared" si="1"/>
        <v>567.80053103219382</v>
      </c>
      <c r="R12" s="19">
        <v>16</v>
      </c>
      <c r="T12" s="2"/>
    </row>
    <row r="13" spans="1:20" ht="21" customHeight="1" x14ac:dyDescent="0.15">
      <c r="A13">
        <v>17</v>
      </c>
      <c r="B13" t="s">
        <v>34</v>
      </c>
      <c r="F13" s="22"/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  <c r="P13" s="164">
        <v>0</v>
      </c>
      <c r="Q13" s="166">
        <v>0</v>
      </c>
      <c r="R13" s="19">
        <v>17</v>
      </c>
      <c r="T13" s="2"/>
    </row>
    <row r="14" spans="1:20" ht="21" customHeight="1" x14ac:dyDescent="0.15">
      <c r="A14">
        <v>18</v>
      </c>
      <c r="B14" t="s">
        <v>35</v>
      </c>
      <c r="F14" s="22"/>
      <c r="G14" s="106">
        <v>20</v>
      </c>
      <c r="H14" s="106">
        <v>1346</v>
      </c>
      <c r="I14" s="106">
        <f t="shared" si="2"/>
        <v>4653411</v>
      </c>
      <c r="J14" s="106">
        <v>4450704</v>
      </c>
      <c r="K14" s="106">
        <v>72295</v>
      </c>
      <c r="L14" s="164">
        <v>0</v>
      </c>
      <c r="M14" s="106">
        <v>130412</v>
      </c>
      <c r="N14" s="106">
        <v>711790</v>
      </c>
      <c r="O14" s="106">
        <v>1982305</v>
      </c>
      <c r="P14" s="106">
        <v>98423</v>
      </c>
      <c r="Q14" s="166">
        <f t="shared" si="1"/>
        <v>528.81872213967313</v>
      </c>
      <c r="R14" s="19">
        <v>18</v>
      </c>
      <c r="T14" s="2"/>
    </row>
    <row r="15" spans="1:20" ht="21" customHeight="1" x14ac:dyDescent="0.15">
      <c r="A15">
        <v>19</v>
      </c>
      <c r="B15" t="s">
        <v>36</v>
      </c>
      <c r="F15" s="22"/>
      <c r="G15" s="106">
        <v>2</v>
      </c>
      <c r="H15" s="106">
        <v>25</v>
      </c>
      <c r="I15" s="151" t="s">
        <v>81</v>
      </c>
      <c r="J15" s="151" t="s">
        <v>81</v>
      </c>
      <c r="K15" s="151" t="s">
        <v>81</v>
      </c>
      <c r="L15" s="151" t="s">
        <v>81</v>
      </c>
      <c r="M15" s="151" t="s">
        <v>81</v>
      </c>
      <c r="N15" s="151" t="s">
        <v>81</v>
      </c>
      <c r="O15" s="151" t="s">
        <v>81</v>
      </c>
      <c r="P15" s="151" t="s">
        <v>81</v>
      </c>
      <c r="Q15" s="151" t="s">
        <v>81</v>
      </c>
      <c r="R15" s="19">
        <v>19</v>
      </c>
      <c r="T15" s="2"/>
    </row>
    <row r="16" spans="1:20" ht="21" customHeight="1" x14ac:dyDescent="0.15">
      <c r="A16">
        <v>20</v>
      </c>
      <c r="B16" t="s">
        <v>37</v>
      </c>
      <c r="F16" s="22"/>
      <c r="G16" s="106">
        <v>1</v>
      </c>
      <c r="H16" s="106">
        <v>18</v>
      </c>
      <c r="I16" s="151" t="s">
        <v>81</v>
      </c>
      <c r="J16" s="151" t="s">
        <v>81</v>
      </c>
      <c r="K16" s="151" t="s">
        <v>81</v>
      </c>
      <c r="L16" s="151" t="s">
        <v>81</v>
      </c>
      <c r="M16" s="151" t="s">
        <v>81</v>
      </c>
      <c r="N16" s="151" t="s">
        <v>81</v>
      </c>
      <c r="O16" s="151" t="s">
        <v>81</v>
      </c>
      <c r="P16" s="151" t="s">
        <v>81</v>
      </c>
      <c r="Q16" s="151" t="s">
        <v>81</v>
      </c>
      <c r="R16" s="19">
        <v>20</v>
      </c>
      <c r="T16" s="2"/>
    </row>
    <row r="17" spans="1:20" ht="21" customHeight="1" x14ac:dyDescent="0.15">
      <c r="A17">
        <v>21</v>
      </c>
      <c r="B17" t="s">
        <v>38</v>
      </c>
      <c r="F17" s="22"/>
      <c r="G17" s="106">
        <v>22</v>
      </c>
      <c r="H17" s="106">
        <v>789</v>
      </c>
      <c r="I17" s="106">
        <f t="shared" si="2"/>
        <v>4065481</v>
      </c>
      <c r="J17" s="106">
        <v>3605584</v>
      </c>
      <c r="K17" s="106">
        <v>456974</v>
      </c>
      <c r="L17" s="164">
        <v>0</v>
      </c>
      <c r="M17" s="106">
        <v>2923</v>
      </c>
      <c r="N17" s="106">
        <v>378866</v>
      </c>
      <c r="O17" s="106">
        <v>1120396</v>
      </c>
      <c r="P17" s="106">
        <v>212131</v>
      </c>
      <c r="Q17" s="166">
        <f t="shared" si="1"/>
        <v>480.1850443599493</v>
      </c>
      <c r="R17" s="19">
        <v>21</v>
      </c>
      <c r="T17" s="2"/>
    </row>
    <row r="18" spans="1:20" ht="21" customHeight="1" x14ac:dyDescent="0.15">
      <c r="A18">
        <v>22</v>
      </c>
      <c r="B18" t="s">
        <v>39</v>
      </c>
      <c r="F18" s="22"/>
      <c r="G18" s="106">
        <v>32</v>
      </c>
      <c r="H18" s="106">
        <v>3772</v>
      </c>
      <c r="I18" s="106">
        <f t="shared" si="2"/>
        <v>25117631</v>
      </c>
      <c r="J18" s="106">
        <v>22634856</v>
      </c>
      <c r="K18" s="106">
        <v>529553</v>
      </c>
      <c r="L18" s="164">
        <v>0</v>
      </c>
      <c r="M18" s="106">
        <v>1953222</v>
      </c>
      <c r="N18" s="106">
        <v>2410674</v>
      </c>
      <c r="O18" s="106">
        <v>18226921</v>
      </c>
      <c r="P18" s="106">
        <v>816660</v>
      </c>
      <c r="Q18" s="166">
        <f t="shared" si="1"/>
        <v>639.09703075291623</v>
      </c>
      <c r="R18" s="19">
        <v>22</v>
      </c>
      <c r="T18" s="2"/>
    </row>
    <row r="19" spans="1:20" ht="21" customHeight="1" x14ac:dyDescent="0.15">
      <c r="A19">
        <v>23</v>
      </c>
      <c r="B19" t="s">
        <v>40</v>
      </c>
      <c r="F19" s="22"/>
      <c r="G19" s="106">
        <v>17</v>
      </c>
      <c r="H19" s="106">
        <v>1885</v>
      </c>
      <c r="I19" s="106">
        <f t="shared" si="2"/>
        <v>11796350</v>
      </c>
      <c r="J19" s="106">
        <v>11166333</v>
      </c>
      <c r="K19" s="106">
        <v>44749</v>
      </c>
      <c r="L19" s="164">
        <v>0</v>
      </c>
      <c r="M19" s="106">
        <v>585268</v>
      </c>
      <c r="N19" s="106">
        <v>1052818</v>
      </c>
      <c r="O19" s="106">
        <v>4412038</v>
      </c>
      <c r="P19" s="106">
        <v>443379</v>
      </c>
      <c r="Q19" s="166">
        <f t="shared" si="1"/>
        <v>558.52413793103449</v>
      </c>
      <c r="R19" s="19">
        <v>23</v>
      </c>
      <c r="T19" s="2"/>
    </row>
    <row r="20" spans="1:20" ht="21" customHeight="1" x14ac:dyDescent="0.15">
      <c r="A20">
        <v>24</v>
      </c>
      <c r="B20" t="s">
        <v>41</v>
      </c>
      <c r="F20" s="22"/>
      <c r="G20" s="106">
        <v>101</v>
      </c>
      <c r="H20" s="106">
        <v>3355</v>
      </c>
      <c r="I20" s="106">
        <f t="shared" si="2"/>
        <v>8154919</v>
      </c>
      <c r="J20" s="106">
        <v>6582296</v>
      </c>
      <c r="K20" s="106">
        <v>1347317</v>
      </c>
      <c r="L20" s="106">
        <v>2222</v>
      </c>
      <c r="M20" s="106">
        <v>223084</v>
      </c>
      <c r="N20" s="106">
        <v>1628594</v>
      </c>
      <c r="O20" s="106">
        <v>4375682</v>
      </c>
      <c r="P20" s="106">
        <v>141369</v>
      </c>
      <c r="Q20" s="166">
        <f t="shared" si="1"/>
        <v>485.42295081967211</v>
      </c>
      <c r="R20" s="19">
        <v>24</v>
      </c>
      <c r="T20" s="2"/>
    </row>
    <row r="21" spans="1:20" ht="21" customHeight="1" x14ac:dyDescent="0.15">
      <c r="A21">
        <v>25</v>
      </c>
      <c r="B21" t="s">
        <v>42</v>
      </c>
      <c r="F21" s="22"/>
      <c r="G21" s="106">
        <v>32</v>
      </c>
      <c r="H21" s="106">
        <v>1745</v>
      </c>
      <c r="I21" s="106">
        <f t="shared" si="2"/>
        <v>4741556</v>
      </c>
      <c r="J21" s="106">
        <v>3928594</v>
      </c>
      <c r="K21" s="106">
        <v>345453</v>
      </c>
      <c r="L21" s="106">
        <v>438897</v>
      </c>
      <c r="M21" s="106">
        <v>28612</v>
      </c>
      <c r="N21" s="106">
        <v>1031320</v>
      </c>
      <c r="O21" s="106">
        <v>2250090</v>
      </c>
      <c r="P21" s="106">
        <v>100825</v>
      </c>
      <c r="Q21" s="166">
        <f t="shared" si="1"/>
        <v>591.01432664756442</v>
      </c>
      <c r="R21" s="19">
        <v>25</v>
      </c>
      <c r="T21" s="2"/>
    </row>
    <row r="22" spans="1:20" ht="21" customHeight="1" x14ac:dyDescent="0.15">
      <c r="A22">
        <v>26</v>
      </c>
      <c r="B22" t="s">
        <v>43</v>
      </c>
      <c r="F22" s="22"/>
      <c r="G22" s="106">
        <v>62</v>
      </c>
      <c r="H22" s="106">
        <v>2775</v>
      </c>
      <c r="I22" s="106">
        <f t="shared" si="2"/>
        <v>9437926</v>
      </c>
      <c r="J22" s="106">
        <v>8115712</v>
      </c>
      <c r="K22" s="106">
        <v>383605</v>
      </c>
      <c r="L22" s="106">
        <v>66525</v>
      </c>
      <c r="M22" s="106">
        <v>872084</v>
      </c>
      <c r="N22" s="106">
        <v>1619602</v>
      </c>
      <c r="O22" s="106">
        <v>5464704</v>
      </c>
      <c r="P22" s="106">
        <v>199711</v>
      </c>
      <c r="Q22" s="166">
        <f t="shared" si="1"/>
        <v>583.64036036036032</v>
      </c>
      <c r="R22" s="19">
        <v>26</v>
      </c>
      <c r="T22" s="2"/>
    </row>
    <row r="23" spans="1:20" ht="21" customHeight="1" x14ac:dyDescent="0.15">
      <c r="A23">
        <v>27</v>
      </c>
      <c r="B23" t="s">
        <v>44</v>
      </c>
      <c r="F23" s="22"/>
      <c r="G23" s="106">
        <v>13</v>
      </c>
      <c r="H23" s="106">
        <v>748</v>
      </c>
      <c r="I23" s="106">
        <f t="shared" si="2"/>
        <v>1716466</v>
      </c>
      <c r="J23" s="106">
        <v>1538989</v>
      </c>
      <c r="K23" s="106">
        <v>50359</v>
      </c>
      <c r="L23" s="106">
        <v>455</v>
      </c>
      <c r="M23" s="106">
        <v>126663</v>
      </c>
      <c r="N23" s="106">
        <v>362066</v>
      </c>
      <c r="O23" s="106">
        <v>953117</v>
      </c>
      <c r="P23" s="106">
        <v>10149</v>
      </c>
      <c r="Q23" s="166">
        <f t="shared" si="1"/>
        <v>484.04545454545456</v>
      </c>
      <c r="R23" s="19">
        <v>27</v>
      </c>
      <c r="T23" s="2"/>
    </row>
    <row r="24" spans="1:20" ht="21" customHeight="1" x14ac:dyDescent="0.15">
      <c r="A24">
        <v>28</v>
      </c>
      <c r="B24" t="s">
        <v>45</v>
      </c>
      <c r="F24" s="22"/>
      <c r="G24" s="106">
        <v>11</v>
      </c>
      <c r="H24" s="106">
        <v>1144</v>
      </c>
      <c r="I24" s="151" t="s">
        <v>81</v>
      </c>
      <c r="J24" s="151" t="s">
        <v>81</v>
      </c>
      <c r="K24" s="151" t="s">
        <v>81</v>
      </c>
      <c r="L24" s="151" t="s">
        <v>81</v>
      </c>
      <c r="M24" s="151" t="s">
        <v>81</v>
      </c>
      <c r="N24" s="151" t="s">
        <v>81</v>
      </c>
      <c r="O24" s="151" t="s">
        <v>81</v>
      </c>
      <c r="P24" s="151" t="s">
        <v>81</v>
      </c>
      <c r="Q24" s="151" t="s">
        <v>81</v>
      </c>
      <c r="R24" s="19">
        <v>28</v>
      </c>
      <c r="T24" s="2"/>
    </row>
    <row r="25" spans="1:20" ht="21" customHeight="1" x14ac:dyDescent="0.15">
      <c r="A25">
        <v>29</v>
      </c>
      <c r="B25" t="s">
        <v>46</v>
      </c>
      <c r="F25" s="22"/>
      <c r="G25" s="106">
        <v>28</v>
      </c>
      <c r="H25" s="106">
        <v>3294</v>
      </c>
      <c r="I25" s="106">
        <f t="shared" si="2"/>
        <v>13776712</v>
      </c>
      <c r="J25" s="106">
        <v>13581030</v>
      </c>
      <c r="K25" s="106">
        <v>62019</v>
      </c>
      <c r="L25" s="106">
        <v>3120</v>
      </c>
      <c r="M25" s="106">
        <v>130543</v>
      </c>
      <c r="N25" s="106">
        <v>2192274</v>
      </c>
      <c r="O25" s="106">
        <v>8964374</v>
      </c>
      <c r="P25" s="106">
        <v>361640</v>
      </c>
      <c r="Q25" s="166">
        <f t="shared" si="1"/>
        <v>665.53551912568309</v>
      </c>
      <c r="R25" s="19">
        <v>29</v>
      </c>
      <c r="T25" s="2"/>
    </row>
    <row r="26" spans="1:20" ht="21" customHeight="1" x14ac:dyDescent="0.15">
      <c r="A26">
        <v>30</v>
      </c>
      <c r="B26" t="s">
        <v>47</v>
      </c>
      <c r="F26" s="22"/>
      <c r="G26" s="106">
        <v>3</v>
      </c>
      <c r="H26" s="106">
        <v>2447</v>
      </c>
      <c r="I26" s="106">
        <f t="shared" si="2"/>
        <v>11199136</v>
      </c>
      <c r="J26" s="106">
        <v>10843101</v>
      </c>
      <c r="K26" s="106"/>
      <c r="L26" s="106">
        <v>129556</v>
      </c>
      <c r="M26" s="106">
        <v>226479</v>
      </c>
      <c r="N26" s="106">
        <v>1797294</v>
      </c>
      <c r="O26" s="106">
        <v>5554664</v>
      </c>
      <c r="P26" s="106">
        <v>278502</v>
      </c>
      <c r="Q26" s="166">
        <f t="shared" si="1"/>
        <v>734.48876174908048</v>
      </c>
      <c r="R26" s="19">
        <v>30</v>
      </c>
      <c r="T26" s="2"/>
    </row>
    <row r="27" spans="1:20" ht="21" customHeight="1" x14ac:dyDescent="0.15">
      <c r="A27">
        <v>31</v>
      </c>
      <c r="B27" t="s">
        <v>48</v>
      </c>
      <c r="F27" s="22"/>
      <c r="G27" s="106">
        <v>26</v>
      </c>
      <c r="H27" s="106">
        <v>2699</v>
      </c>
      <c r="I27" s="106">
        <f t="shared" si="2"/>
        <v>11972517</v>
      </c>
      <c r="J27" s="106">
        <v>11711764</v>
      </c>
      <c r="K27" s="106">
        <v>169467</v>
      </c>
      <c r="L27" s="106">
        <v>216</v>
      </c>
      <c r="M27" s="106">
        <v>91070</v>
      </c>
      <c r="N27" s="106">
        <v>1697923</v>
      </c>
      <c r="O27" s="106">
        <v>8417189</v>
      </c>
      <c r="P27" s="106">
        <v>384195</v>
      </c>
      <c r="Q27" s="166">
        <f t="shared" si="1"/>
        <v>629.09336791404223</v>
      </c>
      <c r="R27" s="19">
        <v>31</v>
      </c>
      <c r="T27" s="2"/>
    </row>
    <row r="28" spans="1:20" ht="21" customHeight="1" thickBot="1" x14ac:dyDescent="0.2">
      <c r="A28" s="26">
        <v>32</v>
      </c>
      <c r="B28" s="26" t="s">
        <v>49</v>
      </c>
      <c r="C28" s="26"/>
      <c r="D28" s="26"/>
      <c r="E28" s="26"/>
      <c r="F28" s="27"/>
      <c r="G28" s="112">
        <v>7</v>
      </c>
      <c r="H28" s="108">
        <v>169</v>
      </c>
      <c r="I28" s="157">
        <f>SUM(J28:M28)</f>
        <v>2722002</v>
      </c>
      <c r="J28" s="157">
        <f>9189+56000+38398+9156+1670839+437989</f>
        <v>2221571</v>
      </c>
      <c r="K28" s="157">
        <f>22+7900+216+469743+7500</f>
        <v>485381</v>
      </c>
      <c r="L28" s="157">
        <v>0</v>
      </c>
      <c r="M28" s="157">
        <f>9990+5000+60</f>
        <v>15050</v>
      </c>
      <c r="N28" s="157">
        <f>4772+14717+12248+3054+426679+72910</f>
        <v>534380</v>
      </c>
      <c r="O28" s="157">
        <f>7546+9100+24595+3197+1193456+269961</f>
        <v>1507855</v>
      </c>
      <c r="P28" s="157">
        <f>87129+7363</f>
        <v>94492</v>
      </c>
      <c r="Q28" s="160" t="s">
        <v>81</v>
      </c>
      <c r="R28" s="29">
        <v>32</v>
      </c>
      <c r="T28" s="2"/>
    </row>
    <row r="29" spans="1:20" ht="21" customHeight="1" thickTop="1" x14ac:dyDescent="0.15">
      <c r="B29" s="53"/>
      <c r="C29">
        <v>10</v>
      </c>
      <c r="D29" t="s">
        <v>50</v>
      </c>
      <c r="E29">
        <v>19</v>
      </c>
      <c r="F29" s="22" t="s">
        <v>51</v>
      </c>
      <c r="G29" s="106">
        <v>190</v>
      </c>
      <c r="H29" s="106">
        <v>2571</v>
      </c>
      <c r="I29" s="106">
        <v>5530637</v>
      </c>
      <c r="J29" s="106">
        <v>4511646</v>
      </c>
      <c r="K29" s="106">
        <v>780307</v>
      </c>
      <c r="L29" s="106">
        <v>32486</v>
      </c>
      <c r="M29" s="106">
        <v>206198</v>
      </c>
      <c r="N29" s="106">
        <v>1059839</v>
      </c>
      <c r="O29" s="106">
        <v>2835863</v>
      </c>
      <c r="P29" s="164">
        <v>0</v>
      </c>
      <c r="Q29" s="166">
        <f t="shared" si="1"/>
        <v>412.22831583041619</v>
      </c>
      <c r="R29" s="19" t="s">
        <v>62</v>
      </c>
      <c r="T29" s="2"/>
    </row>
    <row r="30" spans="1:20" ht="21" customHeight="1" x14ac:dyDescent="0.15">
      <c r="B30" s="142" t="s">
        <v>52</v>
      </c>
      <c r="C30">
        <v>20</v>
      </c>
      <c r="D30" t="s">
        <v>50</v>
      </c>
      <c r="E30">
        <v>29</v>
      </c>
      <c r="F30" s="22" t="s">
        <v>51</v>
      </c>
      <c r="G30" s="106">
        <v>85</v>
      </c>
      <c r="H30" s="106">
        <v>2120</v>
      </c>
      <c r="I30" s="106">
        <v>4337950</v>
      </c>
      <c r="J30" s="106">
        <v>3628924</v>
      </c>
      <c r="K30" s="106">
        <v>446691</v>
      </c>
      <c r="L30" s="106">
        <v>16493</v>
      </c>
      <c r="M30" s="106">
        <v>245842</v>
      </c>
      <c r="N30" s="106">
        <v>916885</v>
      </c>
      <c r="O30" s="106">
        <v>2263348</v>
      </c>
      <c r="P30" s="164">
        <v>0</v>
      </c>
      <c r="Q30" s="166">
        <f t="shared" si="1"/>
        <v>432.4929245283019</v>
      </c>
      <c r="R30" s="19" t="s">
        <v>63</v>
      </c>
      <c r="T30" s="2"/>
    </row>
    <row r="31" spans="1:20" ht="21" customHeight="1" x14ac:dyDescent="0.15">
      <c r="B31" s="142" t="s">
        <v>53</v>
      </c>
      <c r="C31">
        <v>30</v>
      </c>
      <c r="D31" t="s">
        <v>50</v>
      </c>
      <c r="E31">
        <v>49</v>
      </c>
      <c r="F31" s="22" t="s">
        <v>51</v>
      </c>
      <c r="G31" s="106">
        <v>66</v>
      </c>
      <c r="H31" s="106">
        <v>2617</v>
      </c>
      <c r="I31" s="106">
        <v>7643555</v>
      </c>
      <c r="J31" s="106">
        <v>5788992</v>
      </c>
      <c r="K31" s="106">
        <v>773507</v>
      </c>
      <c r="L31" s="106">
        <v>11215</v>
      </c>
      <c r="M31" s="106">
        <v>1069841</v>
      </c>
      <c r="N31" s="106">
        <v>1277546</v>
      </c>
      <c r="O31" s="106">
        <v>4497241</v>
      </c>
      <c r="P31" s="106">
        <v>146395</v>
      </c>
      <c r="Q31" s="166">
        <f t="shared" si="1"/>
        <v>488.17195261750095</v>
      </c>
      <c r="R31" s="19" t="s">
        <v>185</v>
      </c>
      <c r="T31" s="2"/>
    </row>
    <row r="32" spans="1:20" ht="21" customHeight="1" x14ac:dyDescent="0.15">
      <c r="B32" s="142" t="s">
        <v>54</v>
      </c>
      <c r="C32">
        <v>50</v>
      </c>
      <c r="D32" t="s">
        <v>50</v>
      </c>
      <c r="E32">
        <v>99</v>
      </c>
      <c r="F32" s="22" t="s">
        <v>51</v>
      </c>
      <c r="G32" s="106">
        <v>62</v>
      </c>
      <c r="H32" s="106">
        <v>4320</v>
      </c>
      <c r="I32" s="106">
        <v>16624744</v>
      </c>
      <c r="J32" s="106">
        <v>14498031</v>
      </c>
      <c r="K32" s="106">
        <v>1140712</v>
      </c>
      <c r="L32" s="106">
        <v>96856</v>
      </c>
      <c r="M32" s="106">
        <v>889145</v>
      </c>
      <c r="N32" s="106">
        <v>2103518</v>
      </c>
      <c r="O32" s="106">
        <v>7614607</v>
      </c>
      <c r="P32" s="106">
        <v>387586</v>
      </c>
      <c r="Q32" s="166">
        <f t="shared" si="1"/>
        <v>486.92546296296297</v>
      </c>
      <c r="R32" s="19" t="s">
        <v>65</v>
      </c>
      <c r="T32" s="2"/>
    </row>
    <row r="33" spans="1:20" ht="21" customHeight="1" x14ac:dyDescent="0.15">
      <c r="B33" s="142" t="s">
        <v>55</v>
      </c>
      <c r="C33">
        <v>100</v>
      </c>
      <c r="D33" t="s">
        <v>50</v>
      </c>
      <c r="E33">
        <v>299</v>
      </c>
      <c r="F33" s="22" t="s">
        <v>51</v>
      </c>
      <c r="G33" s="106">
        <v>47</v>
      </c>
      <c r="H33" s="106">
        <v>8700</v>
      </c>
      <c r="I33" s="106">
        <v>45354216</v>
      </c>
      <c r="J33" s="106">
        <v>41813244</v>
      </c>
      <c r="K33" s="106">
        <v>992775</v>
      </c>
      <c r="L33" s="106">
        <v>354385</v>
      </c>
      <c r="M33" s="106">
        <v>2193812</v>
      </c>
      <c r="N33" s="106">
        <v>4306527</v>
      </c>
      <c r="O33" s="106">
        <v>23225997</v>
      </c>
      <c r="P33" s="106">
        <v>1148538</v>
      </c>
      <c r="Q33" s="166">
        <f t="shared" si="1"/>
        <v>495.00310344827585</v>
      </c>
      <c r="R33" s="19" t="s">
        <v>66</v>
      </c>
      <c r="T33" s="2"/>
    </row>
    <row r="34" spans="1:20" ht="21" customHeight="1" x14ac:dyDescent="0.15">
      <c r="B34" s="142" t="s">
        <v>56</v>
      </c>
      <c r="C34">
        <v>300</v>
      </c>
      <c r="D34" t="s">
        <v>50</v>
      </c>
      <c r="E34">
        <v>499</v>
      </c>
      <c r="F34" s="22" t="s">
        <v>51</v>
      </c>
      <c r="G34" s="113">
        <v>7</v>
      </c>
      <c r="H34" s="107">
        <v>2835</v>
      </c>
      <c r="I34" s="107">
        <v>17466140</v>
      </c>
      <c r="J34" s="107">
        <v>15688545</v>
      </c>
      <c r="K34" s="107">
        <v>19727</v>
      </c>
      <c r="L34" s="164">
        <v>0</v>
      </c>
      <c r="M34" s="107">
        <v>1757868</v>
      </c>
      <c r="N34" s="107">
        <v>2168597</v>
      </c>
      <c r="O34" s="107">
        <v>8485050</v>
      </c>
      <c r="P34" s="107">
        <v>492287</v>
      </c>
      <c r="Q34" s="167">
        <f t="shared" si="1"/>
        <v>764.93721340388004</v>
      </c>
      <c r="R34" s="19" t="s">
        <v>67</v>
      </c>
      <c r="T34" s="2"/>
    </row>
    <row r="35" spans="1:20" ht="21" customHeight="1" x14ac:dyDescent="0.15">
      <c r="A35" s="5"/>
      <c r="B35" s="144"/>
      <c r="C35" s="5">
        <v>500</v>
      </c>
      <c r="D35" s="5" t="s">
        <v>57</v>
      </c>
      <c r="E35" s="5"/>
      <c r="F35" s="23"/>
      <c r="G35" s="114">
        <v>9</v>
      </c>
      <c r="H35" s="110">
        <v>8956</v>
      </c>
      <c r="I35" s="110">
        <v>45231614</v>
      </c>
      <c r="J35" s="110">
        <v>44875507</v>
      </c>
      <c r="K35" s="169">
        <v>0</v>
      </c>
      <c r="L35" s="110">
        <v>129556</v>
      </c>
      <c r="M35" s="110">
        <v>226551</v>
      </c>
      <c r="N35" s="110">
        <v>6405779</v>
      </c>
      <c r="O35" s="110">
        <v>28421325</v>
      </c>
      <c r="P35" s="110">
        <v>1680615</v>
      </c>
      <c r="Q35" s="168">
        <f t="shared" si="1"/>
        <v>715.25</v>
      </c>
      <c r="R35" s="25" t="s">
        <v>68</v>
      </c>
      <c r="T35" s="2"/>
    </row>
    <row r="36" spans="1:20" ht="21" customHeight="1" x14ac:dyDescent="0.15"/>
    <row r="37" spans="1:20" ht="21" customHeight="1" x14ac:dyDescent="0.15">
      <c r="A37" t="s">
        <v>155</v>
      </c>
    </row>
    <row r="38" spans="1:20" x14ac:dyDescent="0.15">
      <c r="A38" t="s">
        <v>154</v>
      </c>
    </row>
  </sheetData>
  <mergeCells count="6">
    <mergeCell ref="Q2:Q3"/>
    <mergeCell ref="A2:F3"/>
    <mergeCell ref="G2:G3"/>
    <mergeCell ref="N2:N3"/>
    <mergeCell ref="O2:O3"/>
    <mergeCell ref="P2:P3"/>
  </mergeCells>
  <phoneticPr fontId="4"/>
  <pageMargins left="0.59055118110236227" right="0.59055118110236227" top="0.78740157480314965" bottom="0.39370078740157483" header="0.51181102362204722" footer="0.19685039370078741"/>
  <pageSetup paperSize="9" scale="97" firstPageNumber="25" fitToWidth="2" orientation="portrait" useFirstPageNumber="1" r:id="rId1"/>
  <headerFooter alignWithMargins="0">
    <oddFooter>&amp;C&amp;P</oddFoot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35"/>
  <sheetViews>
    <sheetView zoomScale="75" zoomScaleNormal="75" zoomScaleSheetLayoutView="75" workbookViewId="0"/>
  </sheetViews>
  <sheetFormatPr defaultRowHeight="13.5" x14ac:dyDescent="0.15"/>
  <cols>
    <col min="1" max="1" width="4.625" customWidth="1"/>
    <col min="2" max="2" width="10.62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10.625" customWidth="1"/>
    <col min="8" max="8" width="18.625" customWidth="1"/>
    <col min="9" max="12" width="14.125" customWidth="1"/>
    <col min="13" max="14" width="12.375" bestFit="1" customWidth="1"/>
    <col min="15" max="16" width="13.625" bestFit="1" customWidth="1"/>
    <col min="17" max="18" width="12.375" bestFit="1" customWidth="1"/>
    <col min="19" max="19" width="10.75" customWidth="1"/>
    <col min="20" max="20" width="5.625" bestFit="1" customWidth="1"/>
  </cols>
  <sheetData>
    <row r="1" spans="1:21" ht="24.95" customHeight="1" x14ac:dyDescent="0.15">
      <c r="A1" t="s">
        <v>205</v>
      </c>
      <c r="L1" t="s">
        <v>213</v>
      </c>
      <c r="S1" s="42" t="s">
        <v>87</v>
      </c>
    </row>
    <row r="2" spans="1:21" ht="27" customHeight="1" x14ac:dyDescent="0.15">
      <c r="A2" s="242" t="s">
        <v>3</v>
      </c>
      <c r="B2" s="242"/>
      <c r="C2" s="242"/>
      <c r="D2" s="242"/>
      <c r="E2" s="242"/>
      <c r="F2" s="242"/>
      <c r="G2" s="246" t="s">
        <v>78</v>
      </c>
      <c r="H2" s="3" t="s">
        <v>97</v>
      </c>
      <c r="I2" s="3"/>
      <c r="J2" s="3"/>
      <c r="K2" s="3"/>
      <c r="L2" s="3"/>
      <c r="M2" s="251" t="s">
        <v>228</v>
      </c>
      <c r="N2" s="252"/>
      <c r="O2" s="246" t="s">
        <v>109</v>
      </c>
      <c r="P2" s="248" t="s">
        <v>110</v>
      </c>
      <c r="Q2" s="248" t="s">
        <v>149</v>
      </c>
      <c r="R2" s="248" t="s">
        <v>150</v>
      </c>
      <c r="S2" s="248" t="s">
        <v>111</v>
      </c>
      <c r="T2" s="3"/>
    </row>
    <row r="3" spans="1:21" ht="27" customHeight="1" x14ac:dyDescent="0.15">
      <c r="A3" s="244"/>
      <c r="B3" s="244"/>
      <c r="C3" s="244"/>
      <c r="D3" s="244"/>
      <c r="E3" s="244"/>
      <c r="F3" s="244"/>
      <c r="G3" s="247"/>
      <c r="H3" s="143" t="s">
        <v>104</v>
      </c>
      <c r="I3" s="50" t="s">
        <v>112</v>
      </c>
      <c r="J3" s="50" t="s">
        <v>113</v>
      </c>
      <c r="K3" s="50" t="s">
        <v>156</v>
      </c>
      <c r="L3" s="50" t="s">
        <v>114</v>
      </c>
      <c r="M3" s="7" t="s">
        <v>115</v>
      </c>
      <c r="N3" s="7" t="s">
        <v>116</v>
      </c>
      <c r="O3" s="247"/>
      <c r="P3" s="247"/>
      <c r="Q3" s="247"/>
      <c r="R3" s="247"/>
      <c r="S3" s="247"/>
      <c r="T3" s="40" t="s">
        <v>22</v>
      </c>
    </row>
    <row r="4" spans="1:21" ht="23.1" customHeight="1" x14ac:dyDescent="0.15">
      <c r="B4" t="s">
        <v>25</v>
      </c>
      <c r="F4" s="9"/>
      <c r="G4" s="101">
        <f>SUM(G5:G28)</f>
        <v>191</v>
      </c>
      <c r="H4" s="101">
        <f>SUM(H5:H28)</f>
        <v>131850526</v>
      </c>
      <c r="I4" s="101">
        <f t="shared" ref="I4:R4" si="0">SUM(I5:I28)</f>
        <v>122664319</v>
      </c>
      <c r="J4" s="101">
        <f t="shared" si="0"/>
        <v>2926721</v>
      </c>
      <c r="K4" s="101">
        <f t="shared" si="0"/>
        <v>592012</v>
      </c>
      <c r="L4" s="101">
        <f t="shared" si="0"/>
        <v>6137217</v>
      </c>
      <c r="M4" s="101">
        <f t="shared" si="0"/>
        <v>19539373</v>
      </c>
      <c r="N4" s="101">
        <f t="shared" si="0"/>
        <v>19385083</v>
      </c>
      <c r="O4" s="101">
        <f t="shared" si="0"/>
        <v>125436750</v>
      </c>
      <c r="P4" s="101">
        <f t="shared" si="0"/>
        <v>72244220</v>
      </c>
      <c r="Q4" s="101">
        <f t="shared" si="0"/>
        <v>3855421</v>
      </c>
      <c r="R4" s="101">
        <f t="shared" si="0"/>
        <v>52677972</v>
      </c>
      <c r="S4" s="166">
        <f>R4/(R4+P4+Q4)*100</f>
        <v>40.906156569309914</v>
      </c>
      <c r="T4" s="170" t="s">
        <v>69</v>
      </c>
      <c r="U4" s="171"/>
    </row>
    <row r="5" spans="1:21" ht="23.1" customHeight="1" x14ac:dyDescent="0.15">
      <c r="A5">
        <v>9</v>
      </c>
      <c r="B5" t="s">
        <v>26</v>
      </c>
      <c r="F5" s="22"/>
      <c r="G5" s="101">
        <v>11</v>
      </c>
      <c r="H5" s="101">
        <v>1577461</v>
      </c>
      <c r="I5" s="101">
        <v>1272601</v>
      </c>
      <c r="J5" s="101">
        <v>12001</v>
      </c>
      <c r="K5" s="164">
        <v>0</v>
      </c>
      <c r="L5" s="101">
        <v>292859</v>
      </c>
      <c r="M5" s="101">
        <v>51281</v>
      </c>
      <c r="N5" s="101">
        <v>47197</v>
      </c>
      <c r="O5" s="101">
        <v>1280518</v>
      </c>
      <c r="P5" s="101">
        <v>894192</v>
      </c>
      <c r="Q5" s="101">
        <v>24718</v>
      </c>
      <c r="R5" s="101">
        <v>604480</v>
      </c>
      <c r="S5" s="166">
        <f>R5/(R5+P5+Q5)*100</f>
        <v>39.67992437918064</v>
      </c>
      <c r="T5" s="170">
        <v>9</v>
      </c>
      <c r="U5" s="171"/>
    </row>
    <row r="6" spans="1:21" ht="23.1" customHeight="1" x14ac:dyDescent="0.15">
      <c r="A6">
        <v>10</v>
      </c>
      <c r="B6" t="s">
        <v>27</v>
      </c>
      <c r="F6" s="22"/>
      <c r="G6" s="164">
        <v>0</v>
      </c>
      <c r="H6" s="164">
        <v>0</v>
      </c>
      <c r="I6" s="164">
        <v>0</v>
      </c>
      <c r="J6" s="164">
        <v>0</v>
      </c>
      <c r="K6" s="164">
        <v>0</v>
      </c>
      <c r="L6" s="164">
        <v>0</v>
      </c>
      <c r="M6" s="164">
        <v>0</v>
      </c>
      <c r="N6" s="164">
        <v>0</v>
      </c>
      <c r="O6" s="164">
        <v>0</v>
      </c>
      <c r="P6" s="164">
        <v>0</v>
      </c>
      <c r="Q6" s="164">
        <v>0</v>
      </c>
      <c r="R6" s="164">
        <v>0</v>
      </c>
      <c r="S6" s="71">
        <v>0</v>
      </c>
      <c r="T6" s="170">
        <v>10</v>
      </c>
      <c r="U6" s="171"/>
    </row>
    <row r="7" spans="1:21" ht="23.1" customHeight="1" x14ac:dyDescent="0.15">
      <c r="A7">
        <v>11</v>
      </c>
      <c r="B7" t="s">
        <v>28</v>
      </c>
      <c r="F7" s="22"/>
      <c r="G7" s="101">
        <v>1</v>
      </c>
      <c r="H7" s="151" t="s">
        <v>81</v>
      </c>
      <c r="I7" s="151" t="s">
        <v>81</v>
      </c>
      <c r="J7" s="151" t="s">
        <v>81</v>
      </c>
      <c r="K7" s="151" t="s">
        <v>81</v>
      </c>
      <c r="L7" s="151" t="s">
        <v>81</v>
      </c>
      <c r="M7" s="151" t="s">
        <v>81</v>
      </c>
      <c r="N7" s="151" t="s">
        <v>81</v>
      </c>
      <c r="O7" s="151" t="s">
        <v>81</v>
      </c>
      <c r="P7" s="151" t="s">
        <v>81</v>
      </c>
      <c r="Q7" s="151" t="s">
        <v>81</v>
      </c>
      <c r="R7" s="151" t="s">
        <v>81</v>
      </c>
      <c r="S7" s="151" t="s">
        <v>81</v>
      </c>
      <c r="T7" s="170">
        <v>11</v>
      </c>
      <c r="U7" s="171"/>
    </row>
    <row r="8" spans="1:21" ht="23.1" customHeight="1" x14ac:dyDescent="0.15">
      <c r="A8">
        <v>12</v>
      </c>
      <c r="B8" t="s">
        <v>29</v>
      </c>
      <c r="F8" s="22"/>
      <c r="G8" s="164">
        <v>0</v>
      </c>
      <c r="H8" s="164">
        <v>0</v>
      </c>
      <c r="I8" s="164">
        <v>0</v>
      </c>
      <c r="J8" s="164">
        <v>0</v>
      </c>
      <c r="K8" s="164">
        <v>0</v>
      </c>
      <c r="L8" s="164">
        <v>0</v>
      </c>
      <c r="M8" s="164">
        <v>0</v>
      </c>
      <c r="N8" s="164">
        <v>0</v>
      </c>
      <c r="O8" s="164">
        <v>0</v>
      </c>
      <c r="P8" s="164">
        <v>0</v>
      </c>
      <c r="Q8" s="164">
        <v>0</v>
      </c>
      <c r="R8" s="164">
        <v>0</v>
      </c>
      <c r="S8" s="71">
        <v>0</v>
      </c>
      <c r="T8" s="170">
        <v>12</v>
      </c>
      <c r="U8" s="171"/>
    </row>
    <row r="9" spans="1:21" ht="23.1" customHeight="1" x14ac:dyDescent="0.15">
      <c r="A9">
        <v>13</v>
      </c>
      <c r="B9" t="s">
        <v>30</v>
      </c>
      <c r="F9" s="22"/>
      <c r="G9" s="164">
        <v>0</v>
      </c>
      <c r="H9" s="164">
        <v>0</v>
      </c>
      <c r="I9" s="164">
        <v>0</v>
      </c>
      <c r="J9" s="164">
        <v>0</v>
      </c>
      <c r="K9" s="164">
        <v>0</v>
      </c>
      <c r="L9" s="164">
        <v>0</v>
      </c>
      <c r="M9" s="164">
        <v>0</v>
      </c>
      <c r="N9" s="164">
        <v>0</v>
      </c>
      <c r="O9" s="164">
        <v>0</v>
      </c>
      <c r="P9" s="164">
        <v>0</v>
      </c>
      <c r="Q9" s="164">
        <v>0</v>
      </c>
      <c r="R9" s="164">
        <v>0</v>
      </c>
      <c r="S9" s="71">
        <v>0</v>
      </c>
      <c r="T9" s="170">
        <v>13</v>
      </c>
      <c r="U9" s="171"/>
    </row>
    <row r="10" spans="1:21" ht="23.1" customHeight="1" x14ac:dyDescent="0.15">
      <c r="A10">
        <v>14</v>
      </c>
      <c r="B10" t="s">
        <v>31</v>
      </c>
      <c r="F10" s="22"/>
      <c r="G10" s="101">
        <v>7</v>
      </c>
      <c r="H10" s="101">
        <v>6995282</v>
      </c>
      <c r="I10" s="101">
        <v>6867874</v>
      </c>
      <c r="J10" s="101">
        <v>17224</v>
      </c>
      <c r="K10" s="164">
        <v>0</v>
      </c>
      <c r="L10" s="101">
        <v>110184</v>
      </c>
      <c r="M10" s="101">
        <v>295756</v>
      </c>
      <c r="N10" s="101">
        <v>328424</v>
      </c>
      <c r="O10" s="101">
        <v>6917766</v>
      </c>
      <c r="P10" s="101">
        <v>4023153</v>
      </c>
      <c r="Q10" s="101">
        <v>190899</v>
      </c>
      <c r="R10" s="101">
        <v>2645810</v>
      </c>
      <c r="S10" s="166">
        <f t="shared" ref="S10:S33" si="1">R10/(R10+P10+Q10)*100</f>
        <v>38.569434778717124</v>
      </c>
      <c r="T10" s="170">
        <v>14</v>
      </c>
      <c r="U10" s="171"/>
    </row>
    <row r="11" spans="1:21" ht="23.1" customHeight="1" x14ac:dyDescent="0.15">
      <c r="A11">
        <v>15</v>
      </c>
      <c r="B11" t="s">
        <v>32</v>
      </c>
      <c r="F11" s="22"/>
      <c r="G11" s="101">
        <v>4</v>
      </c>
      <c r="H11" s="101">
        <v>648390</v>
      </c>
      <c r="I11" s="101">
        <v>645888</v>
      </c>
      <c r="J11" s="164">
        <v>0</v>
      </c>
      <c r="K11" s="164">
        <v>0</v>
      </c>
      <c r="L11" s="101">
        <v>2502</v>
      </c>
      <c r="M11" s="101">
        <v>20738</v>
      </c>
      <c r="N11" s="101">
        <v>20468</v>
      </c>
      <c r="O11" s="101">
        <v>645618</v>
      </c>
      <c r="P11" s="101">
        <v>169286</v>
      </c>
      <c r="Q11" s="101">
        <v>21221</v>
      </c>
      <c r="R11" s="101">
        <v>424134</v>
      </c>
      <c r="S11" s="166">
        <f t="shared" si="1"/>
        <v>69.005159109138503</v>
      </c>
      <c r="T11" s="170">
        <v>15</v>
      </c>
      <c r="U11" s="171"/>
    </row>
    <row r="12" spans="1:21" ht="23.1" customHeight="1" x14ac:dyDescent="0.15">
      <c r="A12">
        <v>16</v>
      </c>
      <c r="B12" t="s">
        <v>33</v>
      </c>
      <c r="F12" s="22"/>
      <c r="G12" s="101">
        <v>20</v>
      </c>
      <c r="H12" s="101">
        <v>21518472</v>
      </c>
      <c r="I12" s="101">
        <v>19725220</v>
      </c>
      <c r="J12" s="101">
        <v>102972</v>
      </c>
      <c r="K12" s="164">
        <v>0</v>
      </c>
      <c r="L12" s="101">
        <v>1690280</v>
      </c>
      <c r="M12" s="101">
        <v>2025805</v>
      </c>
      <c r="N12" s="101">
        <v>1886243</v>
      </c>
      <c r="O12" s="101">
        <v>19688630</v>
      </c>
      <c r="P12" s="101">
        <v>7836223</v>
      </c>
      <c r="Q12" s="101">
        <v>477107</v>
      </c>
      <c r="R12" s="101">
        <v>12209941</v>
      </c>
      <c r="S12" s="166">
        <f t="shared" si="1"/>
        <v>59.493152918947466</v>
      </c>
      <c r="T12" s="170">
        <v>16</v>
      </c>
      <c r="U12" s="171"/>
    </row>
    <row r="13" spans="1:21" ht="23.1" customHeight="1" x14ac:dyDescent="0.15">
      <c r="A13">
        <v>17</v>
      </c>
      <c r="B13" t="s">
        <v>34</v>
      </c>
      <c r="F13" s="22"/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  <c r="P13" s="164">
        <v>0</v>
      </c>
      <c r="Q13" s="164">
        <v>0</v>
      </c>
      <c r="R13" s="164">
        <v>0</v>
      </c>
      <c r="S13" s="71">
        <v>0</v>
      </c>
      <c r="T13" s="170">
        <v>17</v>
      </c>
      <c r="U13" s="171"/>
    </row>
    <row r="14" spans="1:21" ht="23.1" customHeight="1" x14ac:dyDescent="0.15">
      <c r="A14">
        <v>18</v>
      </c>
      <c r="B14" t="s">
        <v>35</v>
      </c>
      <c r="F14" s="22"/>
      <c r="G14" s="101">
        <v>9</v>
      </c>
      <c r="H14" s="101">
        <v>4352670</v>
      </c>
      <c r="I14" s="101">
        <v>4231572</v>
      </c>
      <c r="J14" s="101">
        <v>5521</v>
      </c>
      <c r="K14" s="164">
        <v>0</v>
      </c>
      <c r="L14" s="101">
        <v>115577</v>
      </c>
      <c r="M14" s="101">
        <v>350538</v>
      </c>
      <c r="N14" s="101">
        <v>385137</v>
      </c>
      <c r="O14" s="101">
        <v>4271692</v>
      </c>
      <c r="P14" s="101">
        <v>1823315</v>
      </c>
      <c r="Q14" s="101">
        <v>98423</v>
      </c>
      <c r="R14" s="101">
        <v>2335185</v>
      </c>
      <c r="S14" s="166">
        <f t="shared" si="1"/>
        <v>54.856171934517015</v>
      </c>
      <c r="T14" s="170">
        <v>18</v>
      </c>
      <c r="U14" s="171"/>
    </row>
    <row r="15" spans="1:21" ht="23.1" customHeight="1" x14ac:dyDescent="0.15">
      <c r="A15">
        <v>19</v>
      </c>
      <c r="B15" t="s">
        <v>36</v>
      </c>
      <c r="F15" s="22"/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4">
        <v>0</v>
      </c>
      <c r="P15" s="164">
        <v>0</v>
      </c>
      <c r="Q15" s="164">
        <v>0</v>
      </c>
      <c r="R15" s="164">
        <v>0</v>
      </c>
      <c r="S15" s="71">
        <v>0</v>
      </c>
      <c r="T15" s="170">
        <v>19</v>
      </c>
      <c r="U15" s="171"/>
    </row>
    <row r="16" spans="1:21" ht="23.1" customHeight="1" x14ac:dyDescent="0.15">
      <c r="A16">
        <v>20</v>
      </c>
      <c r="B16" t="s">
        <v>37</v>
      </c>
      <c r="F16" s="22"/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  <c r="P16" s="164">
        <v>0</v>
      </c>
      <c r="Q16" s="164">
        <v>0</v>
      </c>
      <c r="R16" s="164">
        <v>0</v>
      </c>
      <c r="S16" s="71">
        <v>0</v>
      </c>
      <c r="T16" s="170">
        <v>20</v>
      </c>
      <c r="U16" s="171"/>
    </row>
    <row r="17" spans="1:21" ht="23.1" customHeight="1" x14ac:dyDescent="0.15">
      <c r="A17">
        <v>21</v>
      </c>
      <c r="B17" t="s">
        <v>38</v>
      </c>
      <c r="F17" s="22"/>
      <c r="G17" s="101">
        <v>8</v>
      </c>
      <c r="H17" s="101">
        <v>3447289</v>
      </c>
      <c r="I17" s="101">
        <v>3053562</v>
      </c>
      <c r="J17" s="101">
        <v>393623</v>
      </c>
      <c r="K17" s="164">
        <v>0</v>
      </c>
      <c r="L17" s="101">
        <v>104</v>
      </c>
      <c r="M17" s="101">
        <v>2071804</v>
      </c>
      <c r="N17" s="101">
        <v>1521496</v>
      </c>
      <c r="O17" s="101">
        <v>2896877</v>
      </c>
      <c r="P17" s="101">
        <v>765753</v>
      </c>
      <c r="Q17" s="101">
        <v>212131</v>
      </c>
      <c r="R17" s="101">
        <v>1782012</v>
      </c>
      <c r="S17" s="166">
        <f t="shared" si="1"/>
        <v>64.568085174223953</v>
      </c>
      <c r="T17" s="170">
        <v>21</v>
      </c>
      <c r="U17" s="171"/>
    </row>
    <row r="18" spans="1:21" ht="23.1" customHeight="1" x14ac:dyDescent="0.15">
      <c r="A18">
        <v>22</v>
      </c>
      <c r="B18" t="s">
        <v>39</v>
      </c>
      <c r="F18" s="22"/>
      <c r="G18" s="101">
        <v>23</v>
      </c>
      <c r="H18" s="101">
        <v>24292294</v>
      </c>
      <c r="I18" s="101">
        <v>21921135</v>
      </c>
      <c r="J18" s="101">
        <v>425130</v>
      </c>
      <c r="K18" s="164">
        <v>0</v>
      </c>
      <c r="L18" s="101">
        <v>1946029</v>
      </c>
      <c r="M18" s="101">
        <v>3222354</v>
      </c>
      <c r="N18" s="101">
        <v>3246712</v>
      </c>
      <c r="O18" s="101">
        <v>22370623</v>
      </c>
      <c r="P18" s="101">
        <v>17761842</v>
      </c>
      <c r="Q18" s="101">
        <v>816660</v>
      </c>
      <c r="R18" s="101">
        <v>5343852</v>
      </c>
      <c r="S18" s="166">
        <f t="shared" si="1"/>
        <v>22.338320049941572</v>
      </c>
      <c r="T18" s="170">
        <v>22</v>
      </c>
      <c r="U18" s="171"/>
    </row>
    <row r="19" spans="1:21" ht="23.1" customHeight="1" x14ac:dyDescent="0.15">
      <c r="A19">
        <v>23</v>
      </c>
      <c r="B19" t="s">
        <v>40</v>
      </c>
      <c r="F19" s="22"/>
      <c r="G19" s="101">
        <v>7</v>
      </c>
      <c r="H19" s="101">
        <v>11363902</v>
      </c>
      <c r="I19" s="101">
        <v>10772868</v>
      </c>
      <c r="J19" s="151" t="s">
        <v>81</v>
      </c>
      <c r="K19" s="164">
        <v>0</v>
      </c>
      <c r="L19" s="101">
        <v>579280</v>
      </c>
      <c r="M19" s="101">
        <v>2548463</v>
      </c>
      <c r="N19" s="101">
        <v>2002012</v>
      </c>
      <c r="O19" s="101">
        <v>10238171</v>
      </c>
      <c r="P19" s="101">
        <v>4168417</v>
      </c>
      <c r="Q19" s="101">
        <v>443379</v>
      </c>
      <c r="R19" s="101">
        <v>5705154</v>
      </c>
      <c r="S19" s="166">
        <f t="shared" si="1"/>
        <v>55.298843165858123</v>
      </c>
      <c r="T19" s="170">
        <v>23</v>
      </c>
      <c r="U19" s="171"/>
    </row>
    <row r="20" spans="1:21" ht="23.1" customHeight="1" x14ac:dyDescent="0.15">
      <c r="A20">
        <v>24</v>
      </c>
      <c r="B20" t="s">
        <v>41</v>
      </c>
      <c r="F20" s="22"/>
      <c r="G20" s="101">
        <v>29</v>
      </c>
      <c r="H20" s="101">
        <v>5963594</v>
      </c>
      <c r="I20" s="101">
        <v>4902826</v>
      </c>
      <c r="J20" s="101">
        <v>1007936</v>
      </c>
      <c r="K20" s="164">
        <v>0</v>
      </c>
      <c r="L20" s="101">
        <v>52832</v>
      </c>
      <c r="M20" s="101">
        <v>363366</v>
      </c>
      <c r="N20" s="101">
        <v>382938</v>
      </c>
      <c r="O20" s="101">
        <v>5930334</v>
      </c>
      <c r="P20" s="101">
        <v>3347844</v>
      </c>
      <c r="Q20" s="101">
        <v>141369</v>
      </c>
      <c r="R20" s="101">
        <v>2317389</v>
      </c>
      <c r="S20" s="166">
        <f t="shared" si="1"/>
        <v>39.909554675867227</v>
      </c>
      <c r="T20" s="170">
        <v>24</v>
      </c>
      <c r="U20" s="171"/>
    </row>
    <row r="21" spans="1:21" ht="23.1" customHeight="1" x14ac:dyDescent="0.15">
      <c r="A21">
        <v>25</v>
      </c>
      <c r="B21" t="s">
        <v>42</v>
      </c>
      <c r="F21" s="22"/>
      <c r="G21" s="101">
        <v>10</v>
      </c>
      <c r="H21" s="101">
        <v>4071055</v>
      </c>
      <c r="I21" s="101">
        <v>3466791</v>
      </c>
      <c r="J21" s="101">
        <v>156685</v>
      </c>
      <c r="K21" s="101">
        <v>419532</v>
      </c>
      <c r="L21" s="101">
        <v>28047</v>
      </c>
      <c r="M21" s="101">
        <v>270667</v>
      </c>
      <c r="N21" s="101">
        <v>277090</v>
      </c>
      <c r="O21" s="101">
        <v>3629899</v>
      </c>
      <c r="P21" s="101">
        <v>1902188</v>
      </c>
      <c r="Q21" s="101">
        <v>100825</v>
      </c>
      <c r="R21" s="101">
        <v>1981189</v>
      </c>
      <c r="S21" s="166">
        <f t="shared" si="1"/>
        <v>49.726118304242604</v>
      </c>
      <c r="T21" s="170">
        <v>25</v>
      </c>
      <c r="U21" s="171"/>
    </row>
    <row r="22" spans="1:21" ht="23.1" customHeight="1" x14ac:dyDescent="0.15">
      <c r="A22">
        <v>26</v>
      </c>
      <c r="B22" t="s">
        <v>43</v>
      </c>
      <c r="F22" s="22"/>
      <c r="G22" s="101">
        <v>20</v>
      </c>
      <c r="H22" s="101">
        <v>8111595</v>
      </c>
      <c r="I22" s="101">
        <v>7012133</v>
      </c>
      <c r="J22" s="101">
        <v>225858</v>
      </c>
      <c r="K22" s="101">
        <v>42469</v>
      </c>
      <c r="L22" s="101">
        <v>831135</v>
      </c>
      <c r="M22" s="101">
        <v>822837</v>
      </c>
      <c r="N22" s="101">
        <v>903392</v>
      </c>
      <c r="O22" s="101">
        <v>7318546</v>
      </c>
      <c r="P22" s="101">
        <v>4771426</v>
      </c>
      <c r="Q22" s="101">
        <v>199711</v>
      </c>
      <c r="R22" s="101">
        <v>3047157</v>
      </c>
      <c r="S22" s="166">
        <f t="shared" si="1"/>
        <v>38.002560145587076</v>
      </c>
      <c r="T22" s="170">
        <v>26</v>
      </c>
      <c r="U22" s="171"/>
    </row>
    <row r="23" spans="1:21" ht="23.1" customHeight="1" x14ac:dyDescent="0.15">
      <c r="A23">
        <v>27</v>
      </c>
      <c r="B23" t="s">
        <v>44</v>
      </c>
      <c r="F23" s="22"/>
      <c r="G23" s="101">
        <v>7</v>
      </c>
      <c r="H23" s="101">
        <v>1518662</v>
      </c>
      <c r="I23" s="101">
        <v>1347881</v>
      </c>
      <c r="J23" s="101">
        <v>46769</v>
      </c>
      <c r="K23" s="101">
        <v>455</v>
      </c>
      <c r="L23" s="101">
        <v>123557</v>
      </c>
      <c r="M23" s="101">
        <v>107453</v>
      </c>
      <c r="N23" s="101">
        <v>126988</v>
      </c>
      <c r="O23" s="101">
        <v>1414185</v>
      </c>
      <c r="P23" s="101">
        <v>857785</v>
      </c>
      <c r="Q23" s="101">
        <v>10149</v>
      </c>
      <c r="R23" s="101">
        <v>623208</v>
      </c>
      <c r="S23" s="166">
        <f t="shared" si="1"/>
        <v>41.79400754589436</v>
      </c>
      <c r="T23" s="170">
        <v>27</v>
      </c>
      <c r="U23" s="171"/>
    </row>
    <row r="24" spans="1:21" ht="23.1" customHeight="1" x14ac:dyDescent="0.15">
      <c r="A24">
        <v>28</v>
      </c>
      <c r="B24" t="s">
        <v>45</v>
      </c>
      <c r="F24" s="22"/>
      <c r="G24" s="101">
        <v>9</v>
      </c>
      <c r="H24" s="151" t="s">
        <v>81</v>
      </c>
      <c r="I24" s="151" t="s">
        <v>81</v>
      </c>
      <c r="J24" s="198">
        <f>469743+11754</f>
        <v>481497</v>
      </c>
      <c r="K24" s="151" t="s">
        <v>81</v>
      </c>
      <c r="L24" s="151" t="s">
        <v>81</v>
      </c>
      <c r="M24" s="151" t="s">
        <v>81</v>
      </c>
      <c r="N24" s="151" t="s">
        <v>81</v>
      </c>
      <c r="O24" s="151" t="s">
        <v>81</v>
      </c>
      <c r="P24" s="151" t="s">
        <v>81</v>
      </c>
      <c r="Q24" s="151" t="s">
        <v>81</v>
      </c>
      <c r="R24" s="151" t="s">
        <v>81</v>
      </c>
      <c r="S24" s="151" t="s">
        <v>81</v>
      </c>
      <c r="T24" s="170">
        <v>28</v>
      </c>
      <c r="U24" s="171"/>
    </row>
    <row r="25" spans="1:21" ht="23.1" customHeight="1" x14ac:dyDescent="0.15">
      <c r="A25">
        <v>29</v>
      </c>
      <c r="B25" t="s">
        <v>46</v>
      </c>
      <c r="F25" s="22"/>
      <c r="G25" s="101">
        <v>10</v>
      </c>
      <c r="H25" s="101">
        <v>13244359</v>
      </c>
      <c r="I25" s="101">
        <v>13163489</v>
      </c>
      <c r="J25" s="164">
        <v>0</v>
      </c>
      <c r="K25" s="164">
        <v>0</v>
      </c>
      <c r="L25" s="101">
        <v>80870</v>
      </c>
      <c r="M25" s="101">
        <v>2295048</v>
      </c>
      <c r="N25" s="101">
        <v>2473204</v>
      </c>
      <c r="O25" s="101">
        <v>13341645</v>
      </c>
      <c r="P25" s="101">
        <v>8731316</v>
      </c>
      <c r="Q25" s="101">
        <v>361640</v>
      </c>
      <c r="R25" s="101">
        <v>4203250</v>
      </c>
      <c r="S25" s="166">
        <f t="shared" si="1"/>
        <v>31.612401312073533</v>
      </c>
      <c r="T25" s="170">
        <v>29</v>
      </c>
      <c r="U25" s="171"/>
    </row>
    <row r="26" spans="1:21" ht="23.1" customHeight="1" x14ac:dyDescent="0.15">
      <c r="A26">
        <v>30</v>
      </c>
      <c r="B26" t="s">
        <v>47</v>
      </c>
      <c r="F26" s="22"/>
      <c r="G26" s="101">
        <v>3</v>
      </c>
      <c r="H26" s="101">
        <v>11199136</v>
      </c>
      <c r="I26" s="101">
        <v>10843101</v>
      </c>
      <c r="J26" s="164">
        <v>0</v>
      </c>
      <c r="K26" s="101">
        <v>129556</v>
      </c>
      <c r="L26" s="101">
        <v>226479</v>
      </c>
      <c r="M26" s="101">
        <v>3102436</v>
      </c>
      <c r="N26" s="101">
        <v>3482661</v>
      </c>
      <c r="O26" s="101">
        <v>11223326</v>
      </c>
      <c r="P26" s="101">
        <v>5554664</v>
      </c>
      <c r="Q26" s="101">
        <v>278502</v>
      </c>
      <c r="R26" s="101">
        <v>5406080</v>
      </c>
      <c r="S26" s="166">
        <f t="shared" si="1"/>
        <v>48.100023791631571</v>
      </c>
      <c r="T26" s="170">
        <v>30</v>
      </c>
      <c r="U26" s="171"/>
    </row>
    <row r="27" spans="1:21" ht="23.1" customHeight="1" x14ac:dyDescent="0.15">
      <c r="A27">
        <v>31</v>
      </c>
      <c r="B27" t="s">
        <v>48</v>
      </c>
      <c r="F27" s="22"/>
      <c r="G27" s="101">
        <v>12</v>
      </c>
      <c r="H27" s="101">
        <v>11569885</v>
      </c>
      <c r="I27" s="101">
        <v>11460902</v>
      </c>
      <c r="J27" s="101">
        <v>51505</v>
      </c>
      <c r="K27" s="164">
        <v>0</v>
      </c>
      <c r="L27" s="101">
        <v>57478</v>
      </c>
      <c r="M27" s="101">
        <v>1900655</v>
      </c>
      <c r="N27" s="101">
        <v>2196647</v>
      </c>
      <c r="O27" s="101">
        <v>11808399</v>
      </c>
      <c r="P27" s="101">
        <v>8225913</v>
      </c>
      <c r="Q27" s="101">
        <v>384195</v>
      </c>
      <c r="R27" s="101">
        <v>3157707</v>
      </c>
      <c r="S27" s="166">
        <f t="shared" si="1"/>
        <v>26.833418098432038</v>
      </c>
      <c r="T27" s="170">
        <v>31</v>
      </c>
      <c r="U27" s="171"/>
    </row>
    <row r="28" spans="1:21" ht="23.1" customHeight="1" thickBot="1" x14ac:dyDescent="0.2">
      <c r="A28" s="26">
        <v>32</v>
      </c>
      <c r="B28" s="26" t="s">
        <v>49</v>
      </c>
      <c r="C28" s="26"/>
      <c r="D28" s="26"/>
      <c r="E28" s="26"/>
      <c r="F28" s="27"/>
      <c r="G28" s="116">
        <v>1</v>
      </c>
      <c r="H28" s="157">
        <f>SUM(I28:L28)</f>
        <v>1976480</v>
      </c>
      <c r="I28" s="157">
        <f>27427+1640240+308809</f>
        <v>1976476</v>
      </c>
      <c r="J28" s="157">
        <f>0</f>
        <v>0</v>
      </c>
      <c r="K28" s="157">
        <f>0</f>
        <v>0</v>
      </c>
      <c r="L28" s="157">
        <f>4</f>
        <v>4</v>
      </c>
      <c r="M28" s="157">
        <f>53920+36252</f>
        <v>90172</v>
      </c>
      <c r="N28" s="157">
        <f>55155+49319</f>
        <v>104474</v>
      </c>
      <c r="O28" s="157">
        <f>27427+2111218+321876</f>
        <v>2460521</v>
      </c>
      <c r="P28" s="157">
        <f>3291+1178896+228716</f>
        <v>1410903</v>
      </c>
      <c r="Q28" s="157">
        <f>87129+7363</f>
        <v>94492</v>
      </c>
      <c r="R28" s="157">
        <f>22348+788939+80137</f>
        <v>891424</v>
      </c>
      <c r="S28" s="160" t="s">
        <v>81</v>
      </c>
      <c r="T28" s="172">
        <v>32</v>
      </c>
      <c r="U28" s="171"/>
    </row>
    <row r="29" spans="1:21" ht="23.1" customHeight="1" thickTop="1" x14ac:dyDescent="0.15">
      <c r="B29" s="53" t="s">
        <v>52</v>
      </c>
      <c r="C29">
        <v>30</v>
      </c>
      <c r="D29" t="s">
        <v>50</v>
      </c>
      <c r="E29">
        <v>49</v>
      </c>
      <c r="F29" s="22" t="s">
        <v>51</v>
      </c>
      <c r="G29" s="101">
        <v>66</v>
      </c>
      <c r="H29" s="101">
        <v>7643555</v>
      </c>
      <c r="I29" s="101">
        <v>5788992</v>
      </c>
      <c r="J29" s="101">
        <v>773507</v>
      </c>
      <c r="K29" s="101">
        <v>11215</v>
      </c>
      <c r="L29" s="101">
        <v>1069841</v>
      </c>
      <c r="M29" s="101">
        <v>663959</v>
      </c>
      <c r="N29" s="101">
        <v>707408</v>
      </c>
      <c r="O29" s="101">
        <v>6605948</v>
      </c>
      <c r="P29" s="101">
        <v>4497241</v>
      </c>
      <c r="Q29" s="101">
        <v>146395</v>
      </c>
      <c r="R29" s="101">
        <v>2840524</v>
      </c>
      <c r="S29" s="166">
        <f t="shared" si="1"/>
        <v>37.953811783820761</v>
      </c>
      <c r="T29" s="170" t="s">
        <v>64</v>
      </c>
      <c r="U29" s="72"/>
    </row>
    <row r="30" spans="1:21" ht="23.1" customHeight="1" x14ac:dyDescent="0.15">
      <c r="B30" s="142" t="s">
        <v>53</v>
      </c>
      <c r="C30">
        <v>50</v>
      </c>
      <c r="D30" t="s">
        <v>50</v>
      </c>
      <c r="E30">
        <v>99</v>
      </c>
      <c r="F30" s="22" t="s">
        <v>51</v>
      </c>
      <c r="G30" s="101">
        <v>62</v>
      </c>
      <c r="H30" s="101">
        <v>16624744</v>
      </c>
      <c r="I30" s="101">
        <v>14498031</v>
      </c>
      <c r="J30" s="101">
        <v>1140712</v>
      </c>
      <c r="K30" s="101">
        <v>96856</v>
      </c>
      <c r="L30" s="101">
        <v>889145</v>
      </c>
      <c r="M30" s="101">
        <v>1467226</v>
      </c>
      <c r="N30" s="101">
        <v>1815273</v>
      </c>
      <c r="O30" s="101">
        <v>15986790</v>
      </c>
      <c r="P30" s="101">
        <v>7614607</v>
      </c>
      <c r="Q30" s="101">
        <v>387586</v>
      </c>
      <c r="R30" s="101">
        <v>8457945</v>
      </c>
      <c r="S30" s="166">
        <f t="shared" si="1"/>
        <v>51.3844112364064</v>
      </c>
      <c r="T30" s="170" t="s">
        <v>65</v>
      </c>
      <c r="U30" s="72"/>
    </row>
    <row r="31" spans="1:21" ht="23.1" customHeight="1" x14ac:dyDescent="0.15">
      <c r="B31" s="142" t="s">
        <v>54</v>
      </c>
      <c r="C31">
        <v>100</v>
      </c>
      <c r="D31" t="s">
        <v>50</v>
      </c>
      <c r="E31">
        <v>299</v>
      </c>
      <c r="F31" s="22" t="s">
        <v>51</v>
      </c>
      <c r="G31" s="101">
        <v>47</v>
      </c>
      <c r="H31" s="101">
        <v>45354216</v>
      </c>
      <c r="I31" s="101">
        <v>41813244</v>
      </c>
      <c r="J31" s="101">
        <v>992775</v>
      </c>
      <c r="K31" s="101">
        <v>354385</v>
      </c>
      <c r="L31" s="101">
        <v>2193812</v>
      </c>
      <c r="M31" s="101">
        <v>5565387</v>
      </c>
      <c r="N31" s="101">
        <v>5067825</v>
      </c>
      <c r="O31" s="101">
        <v>42308457</v>
      </c>
      <c r="P31" s="101">
        <v>23225997</v>
      </c>
      <c r="Q31" s="101">
        <v>1148538</v>
      </c>
      <c r="R31" s="101">
        <v>19061866</v>
      </c>
      <c r="S31" s="166">
        <f t="shared" si="1"/>
        <v>43.884542828490787</v>
      </c>
      <c r="T31" s="170" t="s">
        <v>66</v>
      </c>
      <c r="U31" s="72"/>
    </row>
    <row r="32" spans="1:21" ht="23.1" customHeight="1" x14ac:dyDescent="0.15">
      <c r="B32" s="142" t="s">
        <v>55</v>
      </c>
      <c r="C32">
        <v>300</v>
      </c>
      <c r="D32" t="s">
        <v>50</v>
      </c>
      <c r="E32">
        <v>499</v>
      </c>
      <c r="F32" s="22" t="s">
        <v>51</v>
      </c>
      <c r="G32" s="101">
        <v>7</v>
      </c>
      <c r="H32" s="101">
        <v>17466140</v>
      </c>
      <c r="I32" s="101">
        <v>15688545</v>
      </c>
      <c r="J32" s="101">
        <v>19727</v>
      </c>
      <c r="K32" s="164">
        <v>0</v>
      </c>
      <c r="L32" s="101">
        <v>1757868</v>
      </c>
      <c r="M32" s="101">
        <v>1653290</v>
      </c>
      <c r="N32" s="101">
        <v>1436701</v>
      </c>
      <c r="O32" s="101">
        <v>15491683</v>
      </c>
      <c r="P32" s="101">
        <v>8485050</v>
      </c>
      <c r="Q32" s="101">
        <v>492287</v>
      </c>
      <c r="R32" s="101">
        <v>7765578</v>
      </c>
      <c r="S32" s="166">
        <f t="shared" si="1"/>
        <v>46.381278289951297</v>
      </c>
      <c r="T32" s="170" t="s">
        <v>67</v>
      </c>
      <c r="U32" s="72"/>
    </row>
    <row r="33" spans="1:21" ht="23.1" customHeight="1" x14ac:dyDescent="0.15">
      <c r="A33" s="5"/>
      <c r="B33" s="144" t="s">
        <v>56</v>
      </c>
      <c r="C33" s="5">
        <v>500</v>
      </c>
      <c r="D33" s="5" t="s">
        <v>57</v>
      </c>
      <c r="E33" s="5"/>
      <c r="F33" s="23"/>
      <c r="G33" s="173">
        <v>9</v>
      </c>
      <c r="H33" s="102">
        <v>45231614</v>
      </c>
      <c r="I33" s="102">
        <v>44875507</v>
      </c>
      <c r="J33" s="169">
        <v>0</v>
      </c>
      <c r="K33" s="102">
        <v>129556</v>
      </c>
      <c r="L33" s="102">
        <v>226551</v>
      </c>
      <c r="M33" s="102">
        <v>10189511</v>
      </c>
      <c r="N33" s="102">
        <v>10357876</v>
      </c>
      <c r="O33" s="102">
        <v>45043872</v>
      </c>
      <c r="P33" s="102">
        <v>28421325</v>
      </c>
      <c r="Q33" s="102">
        <v>1680615</v>
      </c>
      <c r="R33" s="102">
        <v>14552059</v>
      </c>
      <c r="S33" s="168">
        <f t="shared" si="1"/>
        <v>32.588478805672025</v>
      </c>
      <c r="T33" s="174" t="s">
        <v>68</v>
      </c>
      <c r="U33" s="72"/>
    </row>
    <row r="34" spans="1:21" x14ac:dyDescent="0.15"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</row>
    <row r="35" spans="1:21" x14ac:dyDescent="0.15">
      <c r="A35" t="s">
        <v>105</v>
      </c>
    </row>
  </sheetData>
  <mergeCells count="8">
    <mergeCell ref="R2:R3"/>
    <mergeCell ref="S2:S3"/>
    <mergeCell ref="A2:F3"/>
    <mergeCell ref="G2:G3"/>
    <mergeCell ref="M2:N2"/>
    <mergeCell ref="O2:O3"/>
    <mergeCell ref="P2:P3"/>
    <mergeCell ref="Q2:Q3"/>
  </mergeCells>
  <phoneticPr fontId="4"/>
  <printOptions verticalCentered="1"/>
  <pageMargins left="0.59055118110236227" right="0.59055118110236227" top="0.78740157480314965" bottom="0.39370078740157483" header="0.51181102362204722" footer="0.19685039370078741"/>
  <pageSetup paperSize="9" scale="85" firstPageNumber="27" fitToWidth="2" orientation="portrait" useFirstPageNumber="1" r:id="rId1"/>
  <headerFooter alignWithMargins="0">
    <oddFooter>&amp;C&amp;P</oddFooter>
  </headerFooter>
  <colBreaks count="1" manualBreakCount="1">
    <brk id="11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35"/>
  <sheetViews>
    <sheetView zoomScale="75" zoomScaleNormal="75" zoomScaleSheetLayoutView="75" workbookViewId="0"/>
  </sheetViews>
  <sheetFormatPr defaultRowHeight="13.5" x14ac:dyDescent="0.15"/>
  <cols>
    <col min="1" max="1" width="4.625" customWidth="1"/>
    <col min="2" max="2" width="10.62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9.375" bestFit="1" customWidth="1"/>
    <col min="8" max="8" width="12.625" customWidth="1"/>
    <col min="9" max="9" width="15.625" customWidth="1"/>
    <col min="10" max="10" width="14.625" customWidth="1"/>
    <col min="11" max="16" width="11.625" customWidth="1"/>
    <col min="17" max="17" width="14.625" customWidth="1"/>
    <col min="18" max="19" width="12.625" customWidth="1"/>
    <col min="20" max="20" width="10.625" customWidth="1"/>
    <col min="21" max="21" width="5.625" bestFit="1" customWidth="1"/>
    <col min="22" max="22" width="13.375" bestFit="1" customWidth="1"/>
  </cols>
  <sheetData>
    <row r="1" spans="1:22" ht="24.95" customHeight="1" x14ac:dyDescent="0.15">
      <c r="A1" t="s">
        <v>206</v>
      </c>
      <c r="T1" s="42" t="s">
        <v>87</v>
      </c>
    </row>
    <row r="2" spans="1:22" ht="21" customHeight="1" x14ac:dyDescent="0.15">
      <c r="A2" s="242" t="s">
        <v>3</v>
      </c>
      <c r="B2" s="242"/>
      <c r="C2" s="242"/>
      <c r="D2" s="242"/>
      <c r="E2" s="242"/>
      <c r="F2" s="243"/>
      <c r="G2" s="246" t="s">
        <v>78</v>
      </c>
      <c r="H2" s="248" t="s">
        <v>199</v>
      </c>
      <c r="I2" s="145" t="s">
        <v>118</v>
      </c>
      <c r="J2" s="41" t="s">
        <v>119</v>
      </c>
      <c r="K2" s="140"/>
      <c r="L2" s="140"/>
      <c r="M2" s="140"/>
      <c r="N2" s="140"/>
      <c r="O2" s="140"/>
      <c r="P2" s="140"/>
      <c r="Q2" s="248" t="s">
        <v>120</v>
      </c>
      <c r="R2" s="248" t="s">
        <v>217</v>
      </c>
      <c r="S2" s="248" t="s">
        <v>121</v>
      </c>
      <c r="T2" s="248" t="s">
        <v>218</v>
      </c>
      <c r="U2" s="3"/>
    </row>
    <row r="3" spans="1:22" ht="27" customHeight="1" x14ac:dyDescent="0.15">
      <c r="A3" s="244"/>
      <c r="B3" s="244"/>
      <c r="C3" s="244"/>
      <c r="D3" s="244"/>
      <c r="E3" s="244"/>
      <c r="F3" s="245"/>
      <c r="G3" s="247"/>
      <c r="H3" s="247"/>
      <c r="I3" s="146" t="s">
        <v>122</v>
      </c>
      <c r="J3" s="146" t="s">
        <v>123</v>
      </c>
      <c r="K3" s="7" t="s">
        <v>124</v>
      </c>
      <c r="L3" s="7" t="s">
        <v>125</v>
      </c>
      <c r="M3" s="7" t="s">
        <v>126</v>
      </c>
      <c r="N3" s="7" t="s">
        <v>127</v>
      </c>
      <c r="O3" s="50" t="s">
        <v>164</v>
      </c>
      <c r="P3" s="147" t="s">
        <v>219</v>
      </c>
      <c r="Q3" s="247"/>
      <c r="R3" s="249"/>
      <c r="S3" s="249"/>
      <c r="T3" s="249"/>
      <c r="U3" s="40" t="s">
        <v>22</v>
      </c>
    </row>
    <row r="4" spans="1:22" ht="23.1" customHeight="1" x14ac:dyDescent="0.15">
      <c r="B4" t="s">
        <v>25</v>
      </c>
      <c r="F4" s="22"/>
      <c r="G4" s="101">
        <f>SUM(G5:G28)</f>
        <v>191</v>
      </c>
      <c r="H4" s="101">
        <f t="shared" ref="H4:Q4" si="0">SUM(H5:H28)</f>
        <v>27428</v>
      </c>
      <c r="I4" s="101">
        <f t="shared" si="0"/>
        <v>88506187</v>
      </c>
      <c r="J4" s="101">
        <f t="shared" si="0"/>
        <v>72244220</v>
      </c>
      <c r="K4" s="101">
        <f t="shared" si="0"/>
        <v>55471849</v>
      </c>
      <c r="L4" s="101">
        <f t="shared" si="0"/>
        <v>1395899</v>
      </c>
      <c r="M4" s="101">
        <f t="shared" si="0"/>
        <v>2080925</v>
      </c>
      <c r="N4" s="101">
        <f t="shared" si="0"/>
        <v>6822830</v>
      </c>
      <c r="O4" s="101">
        <f t="shared" si="0"/>
        <v>2626267</v>
      </c>
      <c r="P4" s="101">
        <f t="shared" si="0"/>
        <v>3846450</v>
      </c>
      <c r="Q4" s="101">
        <f t="shared" si="0"/>
        <v>16261967</v>
      </c>
      <c r="R4" s="166">
        <v>56.099983775906757</v>
      </c>
      <c r="S4" s="166">
        <v>12.627945666301487</v>
      </c>
      <c r="T4" s="166">
        <f>Q4/H4</f>
        <v>592.89656555344902</v>
      </c>
      <c r="U4" s="19" t="s">
        <v>69</v>
      </c>
      <c r="V4" s="71"/>
    </row>
    <row r="5" spans="1:22" ht="23.1" customHeight="1" x14ac:dyDescent="0.15">
      <c r="A5">
        <v>9</v>
      </c>
      <c r="B5" t="s">
        <v>26</v>
      </c>
      <c r="F5" s="22"/>
      <c r="G5" s="101">
        <v>11</v>
      </c>
      <c r="H5" s="101">
        <v>1051</v>
      </c>
      <c r="I5" s="101">
        <f>J5+Q5</f>
        <v>1170512</v>
      </c>
      <c r="J5" s="101">
        <f>SUM(K5:P5)</f>
        <v>894192</v>
      </c>
      <c r="K5" s="101">
        <v>576607</v>
      </c>
      <c r="L5" s="101">
        <v>8365</v>
      </c>
      <c r="M5" s="101">
        <v>18971</v>
      </c>
      <c r="N5" s="101">
        <v>8400</v>
      </c>
      <c r="O5" s="101">
        <v>4192</v>
      </c>
      <c r="P5" s="101">
        <v>277657</v>
      </c>
      <c r="Q5" s="101">
        <v>276320</v>
      </c>
      <c r="R5" s="166">
        <v>58.697510158265445</v>
      </c>
      <c r="S5" s="166">
        <v>18.138493754061667</v>
      </c>
      <c r="T5" s="166">
        <f t="shared" ref="T5:T33" si="1">Q5/H5</f>
        <v>262.91151284490962</v>
      </c>
      <c r="U5" s="19">
        <v>9</v>
      </c>
      <c r="V5" s="71"/>
    </row>
    <row r="6" spans="1:22" ht="23.1" customHeight="1" x14ac:dyDescent="0.15">
      <c r="A6">
        <v>10</v>
      </c>
      <c r="B6" t="s">
        <v>27</v>
      </c>
      <c r="F6" s="22"/>
      <c r="G6" s="164">
        <v>0</v>
      </c>
      <c r="H6" s="164">
        <v>0</v>
      </c>
      <c r="I6" s="164">
        <v>0</v>
      </c>
      <c r="J6" s="164">
        <v>0</v>
      </c>
      <c r="K6" s="164">
        <v>0</v>
      </c>
      <c r="L6" s="164">
        <v>0</v>
      </c>
      <c r="M6" s="164">
        <v>0</v>
      </c>
      <c r="N6" s="164">
        <v>0</v>
      </c>
      <c r="O6" s="164">
        <v>0</v>
      </c>
      <c r="P6" s="164">
        <v>0</v>
      </c>
      <c r="Q6" s="164">
        <v>0</v>
      </c>
      <c r="R6" s="166">
        <v>0</v>
      </c>
      <c r="S6" s="166">
        <v>0</v>
      </c>
      <c r="T6" s="166">
        <v>0</v>
      </c>
      <c r="U6" s="19">
        <v>10</v>
      </c>
      <c r="V6" s="71"/>
    </row>
    <row r="7" spans="1:22" ht="23.1" customHeight="1" x14ac:dyDescent="0.15">
      <c r="A7">
        <v>11</v>
      </c>
      <c r="B7" t="s">
        <v>28</v>
      </c>
      <c r="F7" s="22"/>
      <c r="G7" s="101">
        <v>1</v>
      </c>
      <c r="H7" s="101">
        <v>35</v>
      </c>
      <c r="I7" s="151" t="s">
        <v>81</v>
      </c>
      <c r="J7" s="151" t="s">
        <v>81</v>
      </c>
      <c r="K7" s="151" t="s">
        <v>81</v>
      </c>
      <c r="L7" s="151" t="s">
        <v>81</v>
      </c>
      <c r="M7" s="151" t="s">
        <v>81</v>
      </c>
      <c r="N7" s="151" t="s">
        <v>81</v>
      </c>
      <c r="O7" s="151" t="s">
        <v>81</v>
      </c>
      <c r="P7" s="151" t="s">
        <v>81</v>
      </c>
      <c r="Q7" s="151" t="s">
        <v>81</v>
      </c>
      <c r="R7" s="151" t="s">
        <v>81</v>
      </c>
      <c r="S7" s="151" t="s">
        <v>81</v>
      </c>
      <c r="T7" s="151" t="s">
        <v>81</v>
      </c>
      <c r="U7" s="19">
        <v>11</v>
      </c>
      <c r="V7" s="70"/>
    </row>
    <row r="8" spans="1:22" ht="23.1" customHeight="1" x14ac:dyDescent="0.15">
      <c r="A8">
        <v>12</v>
      </c>
      <c r="B8" t="s">
        <v>29</v>
      </c>
      <c r="F8" s="22"/>
      <c r="G8" s="164">
        <v>0</v>
      </c>
      <c r="H8" s="164">
        <v>0</v>
      </c>
      <c r="I8" s="164">
        <v>0</v>
      </c>
      <c r="J8" s="164">
        <v>0</v>
      </c>
      <c r="K8" s="164">
        <v>0</v>
      </c>
      <c r="L8" s="164">
        <v>0</v>
      </c>
      <c r="M8" s="164">
        <v>0</v>
      </c>
      <c r="N8" s="164">
        <v>0</v>
      </c>
      <c r="O8" s="164">
        <v>0</v>
      </c>
      <c r="P8" s="164">
        <v>0</v>
      </c>
      <c r="Q8" s="164">
        <v>0</v>
      </c>
      <c r="R8" s="166">
        <v>0</v>
      </c>
      <c r="S8" s="166">
        <v>0</v>
      </c>
      <c r="T8" s="166">
        <v>0</v>
      </c>
      <c r="U8" s="19">
        <v>12</v>
      </c>
      <c r="V8" s="71"/>
    </row>
    <row r="9" spans="1:22" ht="23.1" customHeight="1" x14ac:dyDescent="0.15">
      <c r="A9">
        <v>13</v>
      </c>
      <c r="B9" t="s">
        <v>30</v>
      </c>
      <c r="F9" s="22"/>
      <c r="G9" s="164">
        <v>0</v>
      </c>
      <c r="H9" s="164">
        <v>0</v>
      </c>
      <c r="I9" s="164">
        <v>0</v>
      </c>
      <c r="J9" s="164">
        <v>0</v>
      </c>
      <c r="K9" s="164">
        <v>0</v>
      </c>
      <c r="L9" s="164">
        <v>0</v>
      </c>
      <c r="M9" s="164">
        <v>0</v>
      </c>
      <c r="N9" s="164">
        <v>0</v>
      </c>
      <c r="O9" s="164">
        <v>0</v>
      </c>
      <c r="P9" s="164">
        <v>0</v>
      </c>
      <c r="Q9" s="164">
        <v>0</v>
      </c>
      <c r="R9" s="166">
        <v>0</v>
      </c>
      <c r="S9" s="166">
        <v>0</v>
      </c>
      <c r="T9" s="166">
        <v>0</v>
      </c>
      <c r="U9" s="19">
        <v>13</v>
      </c>
      <c r="V9" s="71"/>
    </row>
    <row r="10" spans="1:22" ht="23.1" customHeight="1" x14ac:dyDescent="0.15">
      <c r="A10">
        <v>14</v>
      </c>
      <c r="B10" t="s">
        <v>31</v>
      </c>
      <c r="F10" s="22"/>
      <c r="G10" s="101">
        <v>7</v>
      </c>
      <c r="H10" s="101">
        <v>831</v>
      </c>
      <c r="I10" s="101">
        <f t="shared" ref="I10:I33" si="2">J10+Q10</f>
        <v>4472910</v>
      </c>
      <c r="J10" s="101">
        <f t="shared" ref="J10:J33" si="3">SUM(K10:P10)</f>
        <v>4023153</v>
      </c>
      <c r="K10" s="101">
        <v>3361208</v>
      </c>
      <c r="L10" s="101">
        <v>370556</v>
      </c>
      <c r="M10" s="101">
        <v>10425</v>
      </c>
      <c r="N10" s="101">
        <v>72282</v>
      </c>
      <c r="O10" s="101">
        <v>160967</v>
      </c>
      <c r="P10" s="101">
        <v>47715</v>
      </c>
      <c r="Q10" s="101">
        <v>449757</v>
      </c>
      <c r="R10" s="166">
        <v>58.647724983388883</v>
      </c>
      <c r="S10" s="166">
        <v>6.5563563815132149</v>
      </c>
      <c r="T10" s="166">
        <f t="shared" si="1"/>
        <v>541.22382671480148</v>
      </c>
      <c r="U10" s="19">
        <v>14</v>
      </c>
      <c r="V10" s="71"/>
    </row>
    <row r="11" spans="1:22" ht="23.1" customHeight="1" x14ac:dyDescent="0.15">
      <c r="A11">
        <v>15</v>
      </c>
      <c r="B11" t="s">
        <v>32</v>
      </c>
      <c r="F11" s="22"/>
      <c r="G11" s="101">
        <v>4</v>
      </c>
      <c r="H11" s="101">
        <v>361</v>
      </c>
      <c r="I11" s="101">
        <f t="shared" si="2"/>
        <v>320938</v>
      </c>
      <c r="J11" s="101">
        <f t="shared" si="3"/>
        <v>169286</v>
      </c>
      <c r="K11" s="101">
        <v>106498</v>
      </c>
      <c r="L11" s="101">
        <v>45</v>
      </c>
      <c r="M11" s="101">
        <v>5785</v>
      </c>
      <c r="N11" s="101">
        <v>49602</v>
      </c>
      <c r="O11" s="101">
        <v>7275</v>
      </c>
      <c r="P11" s="101">
        <v>81</v>
      </c>
      <c r="Q11" s="101">
        <v>151652</v>
      </c>
      <c r="R11" s="166">
        <v>27.542256374045987</v>
      </c>
      <c r="S11" s="166">
        <v>24.673264556057926</v>
      </c>
      <c r="T11" s="166">
        <f t="shared" si="1"/>
        <v>420.0886426592798</v>
      </c>
      <c r="U11" s="19">
        <v>15</v>
      </c>
      <c r="V11" s="71"/>
    </row>
    <row r="12" spans="1:22" ht="23.1" customHeight="1" x14ac:dyDescent="0.15">
      <c r="A12">
        <v>16</v>
      </c>
      <c r="B12" t="s">
        <v>33</v>
      </c>
      <c r="F12" s="22"/>
      <c r="G12" s="101">
        <v>20</v>
      </c>
      <c r="H12" s="101">
        <v>2806</v>
      </c>
      <c r="I12" s="101">
        <f t="shared" si="2"/>
        <v>9453768</v>
      </c>
      <c r="J12" s="101">
        <f t="shared" si="3"/>
        <v>7836223</v>
      </c>
      <c r="K12" s="101">
        <v>5489407</v>
      </c>
      <c r="L12" s="101">
        <v>198570</v>
      </c>
      <c r="M12" s="101">
        <v>160077</v>
      </c>
      <c r="N12" s="101">
        <v>626208</v>
      </c>
      <c r="O12" s="101">
        <v>77495</v>
      </c>
      <c r="P12" s="101">
        <v>1284466</v>
      </c>
      <c r="Q12" s="101">
        <v>1617545</v>
      </c>
      <c r="R12" s="166">
        <v>38.182134806873627</v>
      </c>
      <c r="S12" s="166">
        <v>7.8815165477276992</v>
      </c>
      <c r="T12" s="166">
        <f t="shared" si="1"/>
        <v>576.4593727726301</v>
      </c>
      <c r="U12" s="19">
        <v>16</v>
      </c>
      <c r="V12" s="71"/>
    </row>
    <row r="13" spans="1:22" ht="23.1" customHeight="1" x14ac:dyDescent="0.15">
      <c r="A13">
        <v>17</v>
      </c>
      <c r="B13" t="s">
        <v>34</v>
      </c>
      <c r="F13" s="22"/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  <c r="P13" s="164">
        <v>0</v>
      </c>
      <c r="Q13" s="164">
        <v>0</v>
      </c>
      <c r="R13" s="166">
        <v>0</v>
      </c>
      <c r="S13" s="166">
        <v>0</v>
      </c>
      <c r="T13" s="166">
        <v>0</v>
      </c>
      <c r="U13" s="19">
        <v>17</v>
      </c>
      <c r="V13" s="71"/>
    </row>
    <row r="14" spans="1:22" ht="23.1" customHeight="1" x14ac:dyDescent="0.15">
      <c r="A14">
        <v>18</v>
      </c>
      <c r="B14" t="s">
        <v>35</v>
      </c>
      <c r="F14" s="22"/>
      <c r="G14" s="101">
        <v>9</v>
      </c>
      <c r="H14" s="101">
        <v>1163</v>
      </c>
      <c r="I14" s="101">
        <f t="shared" si="2"/>
        <v>2471443</v>
      </c>
      <c r="J14" s="101">
        <f t="shared" si="3"/>
        <v>1823315</v>
      </c>
      <c r="K14" s="101">
        <v>1454235</v>
      </c>
      <c r="L14" s="101">
        <v>46986</v>
      </c>
      <c r="M14" s="101">
        <v>68250</v>
      </c>
      <c r="N14" s="101">
        <v>108782</v>
      </c>
      <c r="O14" s="101">
        <v>26151</v>
      </c>
      <c r="P14" s="101">
        <v>118911</v>
      </c>
      <c r="Q14" s="101">
        <v>648128</v>
      </c>
      <c r="R14" s="166">
        <v>42.83175899587566</v>
      </c>
      <c r="S14" s="166">
        <v>15.225269519791643</v>
      </c>
      <c r="T14" s="166">
        <f t="shared" si="1"/>
        <v>557.28976784178849</v>
      </c>
      <c r="U14" s="19">
        <v>18</v>
      </c>
      <c r="V14" s="71"/>
    </row>
    <row r="15" spans="1:22" ht="23.1" customHeight="1" x14ac:dyDescent="0.15">
      <c r="A15">
        <v>19</v>
      </c>
      <c r="B15" t="s">
        <v>36</v>
      </c>
      <c r="F15" s="22"/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4">
        <v>0</v>
      </c>
      <c r="P15" s="164">
        <v>0</v>
      </c>
      <c r="Q15" s="164">
        <v>0</v>
      </c>
      <c r="R15" s="166">
        <v>0</v>
      </c>
      <c r="S15" s="166">
        <v>0</v>
      </c>
      <c r="T15" s="166">
        <v>0</v>
      </c>
      <c r="U15" s="19">
        <v>19</v>
      </c>
      <c r="V15" s="71"/>
    </row>
    <row r="16" spans="1:22" ht="23.1" customHeight="1" x14ac:dyDescent="0.15">
      <c r="A16">
        <v>20</v>
      </c>
      <c r="B16" t="s">
        <v>37</v>
      </c>
      <c r="F16" s="22"/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  <c r="P16" s="164">
        <v>0</v>
      </c>
      <c r="Q16" s="164">
        <v>0</v>
      </c>
      <c r="R16" s="166">
        <v>0</v>
      </c>
      <c r="S16" s="166">
        <v>0</v>
      </c>
      <c r="T16" s="166">
        <v>0</v>
      </c>
      <c r="U16" s="19">
        <v>20</v>
      </c>
      <c r="V16" s="71"/>
    </row>
    <row r="17" spans="1:22" ht="23.1" customHeight="1" x14ac:dyDescent="0.15">
      <c r="A17">
        <v>21</v>
      </c>
      <c r="B17" t="s">
        <v>38</v>
      </c>
      <c r="F17" s="22"/>
      <c r="G17" s="101">
        <v>8</v>
      </c>
      <c r="H17" s="101">
        <v>562</v>
      </c>
      <c r="I17" s="101">
        <f t="shared" si="2"/>
        <v>1048087</v>
      </c>
      <c r="J17" s="101">
        <f t="shared" si="3"/>
        <v>765753</v>
      </c>
      <c r="K17" s="101">
        <v>477348</v>
      </c>
      <c r="L17" s="101">
        <v>52542</v>
      </c>
      <c r="M17" s="101">
        <v>104765</v>
      </c>
      <c r="N17" s="101">
        <v>85277</v>
      </c>
      <c r="O17" s="101">
        <v>43130</v>
      </c>
      <c r="P17" s="101">
        <v>2691</v>
      </c>
      <c r="Q17" s="101">
        <v>282334</v>
      </c>
      <c r="R17" s="166">
        <v>27.745719403919566</v>
      </c>
      <c r="S17" s="166">
        <v>10.229878227295522</v>
      </c>
      <c r="T17" s="166">
        <f t="shared" si="1"/>
        <v>502.37366548042706</v>
      </c>
      <c r="U17" s="19">
        <v>21</v>
      </c>
      <c r="V17" s="71"/>
    </row>
    <row r="18" spans="1:22" ht="23.1" customHeight="1" x14ac:dyDescent="0.15">
      <c r="A18">
        <v>22</v>
      </c>
      <c r="B18" t="s">
        <v>39</v>
      </c>
      <c r="F18" s="22"/>
      <c r="G18" s="101">
        <v>23</v>
      </c>
      <c r="H18" s="101">
        <v>3617</v>
      </c>
      <c r="I18" s="101">
        <f t="shared" si="2"/>
        <v>20100387</v>
      </c>
      <c r="J18" s="101">
        <f t="shared" si="3"/>
        <v>17761842</v>
      </c>
      <c r="K18" s="101">
        <v>14381043</v>
      </c>
      <c r="L18" s="101">
        <v>413662</v>
      </c>
      <c r="M18" s="101">
        <v>501372</v>
      </c>
      <c r="N18" s="101">
        <v>515124</v>
      </c>
      <c r="O18" s="101">
        <v>566219</v>
      </c>
      <c r="P18" s="101">
        <v>1384422</v>
      </c>
      <c r="Q18" s="101">
        <v>2338545</v>
      </c>
      <c r="R18" s="166">
        <v>74.247885471471577</v>
      </c>
      <c r="S18" s="166">
        <v>9.7755638930851045</v>
      </c>
      <c r="T18" s="166">
        <f t="shared" si="1"/>
        <v>646.54271495714681</v>
      </c>
      <c r="U18" s="19">
        <v>22</v>
      </c>
      <c r="V18" s="71"/>
    </row>
    <row r="19" spans="1:22" ht="23.1" customHeight="1" x14ac:dyDescent="0.15">
      <c r="A19">
        <v>23</v>
      </c>
      <c r="B19" t="s">
        <v>40</v>
      </c>
      <c r="F19" s="22"/>
      <c r="G19" s="101">
        <v>7</v>
      </c>
      <c r="H19" s="101">
        <v>1721</v>
      </c>
      <c r="I19" s="101">
        <f t="shared" si="2"/>
        <v>5152702</v>
      </c>
      <c r="J19" s="101">
        <f t="shared" si="3"/>
        <v>4168417</v>
      </c>
      <c r="K19" s="101">
        <v>2566942</v>
      </c>
      <c r="L19" s="101">
        <v>162634</v>
      </c>
      <c r="M19" s="101">
        <v>744432</v>
      </c>
      <c r="N19" s="101">
        <v>296282</v>
      </c>
      <c r="O19" s="101">
        <v>11787</v>
      </c>
      <c r="P19" s="101">
        <v>386340</v>
      </c>
      <c r="Q19" s="101">
        <v>984285</v>
      </c>
      <c r="R19" s="166">
        <v>40.403578577001923</v>
      </c>
      <c r="S19" s="166">
        <v>9.5404649629977847</v>
      </c>
      <c r="T19" s="166">
        <f t="shared" si="1"/>
        <v>571.92620569436372</v>
      </c>
      <c r="U19" s="19">
        <v>23</v>
      </c>
      <c r="V19" s="71"/>
    </row>
    <row r="20" spans="1:22" ht="23.1" customHeight="1" x14ac:dyDescent="0.15">
      <c r="A20">
        <v>24</v>
      </c>
      <c r="B20" t="s">
        <v>41</v>
      </c>
      <c r="F20" s="22"/>
      <c r="G20" s="101">
        <v>29</v>
      </c>
      <c r="H20" s="101">
        <v>2080</v>
      </c>
      <c r="I20" s="101">
        <f t="shared" si="2"/>
        <v>4439053</v>
      </c>
      <c r="J20" s="101">
        <f t="shared" si="3"/>
        <v>3347844</v>
      </c>
      <c r="K20" s="101">
        <v>1977487</v>
      </c>
      <c r="L20" s="101">
        <v>51732</v>
      </c>
      <c r="M20" s="101">
        <v>70599</v>
      </c>
      <c r="N20" s="101">
        <v>1214814</v>
      </c>
      <c r="O20" s="101">
        <v>27570</v>
      </c>
      <c r="P20" s="101">
        <v>5642</v>
      </c>
      <c r="Q20" s="101">
        <v>1091209</v>
      </c>
      <c r="R20" s="166">
        <v>57.655820047594098</v>
      </c>
      <c r="S20" s="166">
        <v>18.792557161658401</v>
      </c>
      <c r="T20" s="166">
        <f t="shared" si="1"/>
        <v>524.6197115384615</v>
      </c>
      <c r="U20" s="19">
        <v>24</v>
      </c>
      <c r="V20" s="71"/>
    </row>
    <row r="21" spans="1:22" ht="23.1" customHeight="1" x14ac:dyDescent="0.15">
      <c r="A21">
        <v>25</v>
      </c>
      <c r="B21" t="s">
        <v>42</v>
      </c>
      <c r="F21" s="22"/>
      <c r="G21" s="101">
        <v>10</v>
      </c>
      <c r="H21" s="101">
        <v>1419</v>
      </c>
      <c r="I21" s="101">
        <f t="shared" si="2"/>
        <v>2784887</v>
      </c>
      <c r="J21" s="101">
        <f t="shared" si="3"/>
        <v>1902188</v>
      </c>
      <c r="K21" s="101">
        <v>1650037</v>
      </c>
      <c r="L21" s="101">
        <v>17337</v>
      </c>
      <c r="M21" s="101">
        <v>28815</v>
      </c>
      <c r="N21" s="101">
        <v>121180</v>
      </c>
      <c r="O21" s="101">
        <v>66535</v>
      </c>
      <c r="P21" s="101">
        <v>18284</v>
      </c>
      <c r="Q21" s="101">
        <v>882699</v>
      </c>
      <c r="R21" s="166">
        <v>47.743262013321612</v>
      </c>
      <c r="S21" s="166">
        <v>22.154976078020141</v>
      </c>
      <c r="T21" s="166">
        <f t="shared" si="1"/>
        <v>622.05708245243125</v>
      </c>
      <c r="U21" s="19">
        <v>25</v>
      </c>
      <c r="V21" s="71"/>
    </row>
    <row r="22" spans="1:22" ht="23.1" customHeight="1" x14ac:dyDescent="0.15">
      <c r="A22">
        <v>26</v>
      </c>
      <c r="B22" t="s">
        <v>43</v>
      </c>
      <c r="F22" s="22"/>
      <c r="G22" s="101">
        <v>20</v>
      </c>
      <c r="H22" s="101">
        <v>2077</v>
      </c>
      <c r="I22" s="101">
        <f t="shared" si="2"/>
        <v>6084446</v>
      </c>
      <c r="J22" s="101">
        <f t="shared" si="3"/>
        <v>4771426</v>
      </c>
      <c r="K22" s="101">
        <v>3145468</v>
      </c>
      <c r="L22" s="101">
        <v>38608</v>
      </c>
      <c r="M22" s="101">
        <v>62388</v>
      </c>
      <c r="N22" s="101">
        <v>1203671</v>
      </c>
      <c r="O22" s="101">
        <v>174250</v>
      </c>
      <c r="P22" s="101">
        <v>147041</v>
      </c>
      <c r="Q22" s="101">
        <v>1313020</v>
      </c>
      <c r="R22" s="166">
        <v>59.506747944138738</v>
      </c>
      <c r="S22" s="166">
        <v>16.375303774094586</v>
      </c>
      <c r="T22" s="166">
        <f t="shared" si="1"/>
        <v>632.17140105921999</v>
      </c>
      <c r="U22" s="19">
        <v>26</v>
      </c>
      <c r="V22" s="71"/>
    </row>
    <row r="23" spans="1:22" ht="23.1" customHeight="1" x14ac:dyDescent="0.15">
      <c r="A23">
        <v>27</v>
      </c>
      <c r="B23" t="s">
        <v>44</v>
      </c>
      <c r="F23" s="22"/>
      <c r="G23" s="101">
        <v>7</v>
      </c>
      <c r="H23" s="101">
        <v>646</v>
      </c>
      <c r="I23" s="101">
        <f t="shared" si="2"/>
        <v>1174455</v>
      </c>
      <c r="J23" s="101">
        <f t="shared" si="3"/>
        <v>857785</v>
      </c>
      <c r="K23" s="101">
        <v>522855</v>
      </c>
      <c r="L23" s="101">
        <v>324</v>
      </c>
      <c r="M23" s="101">
        <v>11958</v>
      </c>
      <c r="N23" s="101">
        <v>198835</v>
      </c>
      <c r="O23" s="101">
        <v>2389</v>
      </c>
      <c r="P23" s="101">
        <v>121424</v>
      </c>
      <c r="Q23" s="101">
        <v>316670</v>
      </c>
      <c r="R23" s="166">
        <v>57.525373170362052</v>
      </c>
      <c r="S23" s="166">
        <v>21.236743381918018</v>
      </c>
      <c r="T23" s="166">
        <f t="shared" si="1"/>
        <v>490.2012383900929</v>
      </c>
      <c r="U23" s="19">
        <v>27</v>
      </c>
      <c r="V23" s="71"/>
    </row>
    <row r="24" spans="1:22" ht="23.1" customHeight="1" x14ac:dyDescent="0.15">
      <c r="A24">
        <v>28</v>
      </c>
      <c r="B24" t="s">
        <v>45</v>
      </c>
      <c r="F24" s="22"/>
      <c r="G24" s="101">
        <v>9</v>
      </c>
      <c r="H24" s="101">
        <v>1101</v>
      </c>
      <c r="I24" s="151" t="s">
        <v>81</v>
      </c>
      <c r="J24" s="151" t="s">
        <v>81</v>
      </c>
      <c r="K24" s="151" t="s">
        <v>81</v>
      </c>
      <c r="L24" s="151" t="s">
        <v>81</v>
      </c>
      <c r="M24" s="151" t="s">
        <v>81</v>
      </c>
      <c r="N24" s="151" t="s">
        <v>81</v>
      </c>
      <c r="O24" s="151" t="s">
        <v>81</v>
      </c>
      <c r="P24" s="151" t="s">
        <v>81</v>
      </c>
      <c r="Q24" s="151" t="s">
        <v>81</v>
      </c>
      <c r="R24" s="151" t="s">
        <v>81</v>
      </c>
      <c r="S24" s="151" t="s">
        <v>81</v>
      </c>
      <c r="T24" s="151" t="s">
        <v>81</v>
      </c>
      <c r="U24" s="19">
        <v>28</v>
      </c>
      <c r="V24" s="70"/>
    </row>
    <row r="25" spans="1:22" ht="23.1" customHeight="1" x14ac:dyDescent="0.15">
      <c r="A25">
        <v>29</v>
      </c>
      <c r="B25" t="s">
        <v>46</v>
      </c>
      <c r="F25" s="22"/>
      <c r="G25" s="101">
        <v>10</v>
      </c>
      <c r="H25" s="101">
        <v>2971</v>
      </c>
      <c r="I25" s="101">
        <f t="shared" si="2"/>
        <v>10794621</v>
      </c>
      <c r="J25" s="101">
        <f t="shared" si="3"/>
        <v>8731316</v>
      </c>
      <c r="K25" s="101">
        <v>7095236</v>
      </c>
      <c r="L25" s="101">
        <v>9793</v>
      </c>
      <c r="M25" s="101">
        <v>65071</v>
      </c>
      <c r="N25" s="101">
        <v>715440</v>
      </c>
      <c r="O25" s="101">
        <v>835412</v>
      </c>
      <c r="P25" s="101">
        <v>10364</v>
      </c>
      <c r="Q25" s="101">
        <v>2063305</v>
      </c>
      <c r="R25" s="166">
        <v>65.667725063826481</v>
      </c>
      <c r="S25" s="166">
        <v>15.517998141725542</v>
      </c>
      <c r="T25" s="166">
        <f t="shared" si="1"/>
        <v>694.48165600807806</v>
      </c>
      <c r="U25" s="19">
        <v>29</v>
      </c>
      <c r="V25" s="71"/>
    </row>
    <row r="26" spans="1:22" ht="23.1" customHeight="1" x14ac:dyDescent="0.15">
      <c r="A26">
        <v>30</v>
      </c>
      <c r="B26" t="s">
        <v>47</v>
      </c>
      <c r="F26" s="22"/>
      <c r="G26" s="101">
        <v>3</v>
      </c>
      <c r="H26" s="101">
        <v>2447</v>
      </c>
      <c r="I26" s="101">
        <f t="shared" si="2"/>
        <v>7351958</v>
      </c>
      <c r="J26" s="101">
        <f t="shared" si="3"/>
        <v>5554664</v>
      </c>
      <c r="K26" s="101">
        <v>4427196</v>
      </c>
      <c r="L26" s="101">
        <v>3230</v>
      </c>
      <c r="M26" s="101">
        <v>51242</v>
      </c>
      <c r="N26" s="101">
        <v>487431</v>
      </c>
      <c r="O26" s="101">
        <v>585565</v>
      </c>
      <c r="P26" s="164">
        <v>0</v>
      </c>
      <c r="Q26" s="101">
        <v>1797294</v>
      </c>
      <c r="R26" s="166">
        <v>49.42203418272009</v>
      </c>
      <c r="S26" s="166">
        <v>15.991232863841578</v>
      </c>
      <c r="T26" s="166">
        <f t="shared" si="1"/>
        <v>734.48876174908048</v>
      </c>
      <c r="U26" s="19">
        <v>30</v>
      </c>
      <c r="V26" s="70"/>
    </row>
    <row r="27" spans="1:22" ht="23.1" customHeight="1" x14ac:dyDescent="0.15">
      <c r="A27">
        <v>31</v>
      </c>
      <c r="B27" t="s">
        <v>48</v>
      </c>
      <c r="F27" s="22"/>
      <c r="G27" s="101">
        <v>12</v>
      </c>
      <c r="H27" s="101">
        <v>2451</v>
      </c>
      <c r="I27" s="101">
        <f t="shared" si="2"/>
        <v>9811844</v>
      </c>
      <c r="J27" s="101">
        <f>SUM(K27:P27)</f>
        <v>8225913</v>
      </c>
      <c r="K27" s="101">
        <v>7069618</v>
      </c>
      <c r="L27" s="101">
        <v>20505</v>
      </c>
      <c r="M27" s="101">
        <v>143632</v>
      </c>
      <c r="N27" s="101">
        <v>931652</v>
      </c>
      <c r="O27" s="101">
        <v>19094</v>
      </c>
      <c r="P27" s="101">
        <v>41412</v>
      </c>
      <c r="Q27" s="101">
        <v>1585931</v>
      </c>
      <c r="R27" s="166">
        <v>69.901787205186352</v>
      </c>
      <c r="S27" s="166">
        <v>13.476851904962817</v>
      </c>
      <c r="T27" s="166">
        <f t="shared" si="1"/>
        <v>647.0546715626275</v>
      </c>
      <c r="U27" s="19">
        <v>31</v>
      </c>
      <c r="V27" s="71"/>
    </row>
    <row r="28" spans="1:22" ht="23.1" customHeight="1" thickBot="1" x14ac:dyDescent="0.2">
      <c r="A28" s="4">
        <v>32</v>
      </c>
      <c r="B28" s="4" t="s">
        <v>49</v>
      </c>
      <c r="C28" s="4"/>
      <c r="D28" s="4"/>
      <c r="E28" s="4"/>
      <c r="F28" s="22"/>
      <c r="G28" s="116">
        <v>1</v>
      </c>
      <c r="H28" s="175">
        <v>89</v>
      </c>
      <c r="I28" s="157">
        <f>J28+Q28</f>
        <v>1874176</v>
      </c>
      <c r="J28" s="157">
        <f>SUM(K28:P28)</f>
        <v>1410903</v>
      </c>
      <c r="K28" s="157">
        <f>3291+1023994+143379</f>
        <v>1170664</v>
      </c>
      <c r="L28" s="157">
        <f>781+229</f>
        <v>1010</v>
      </c>
      <c r="M28" s="157">
        <f>31438+1705</f>
        <v>33143</v>
      </c>
      <c r="N28" s="157">
        <f>105607+82243</f>
        <v>187850</v>
      </c>
      <c r="O28" s="157">
        <f>17076+1160</f>
        <v>18236</v>
      </c>
      <c r="P28" s="157">
        <f>0</f>
        <v>0</v>
      </c>
      <c r="Q28" s="157">
        <f>8600+412298+42375</f>
        <v>463273</v>
      </c>
      <c r="R28" s="158" t="s">
        <v>81</v>
      </c>
      <c r="S28" s="158" t="s">
        <v>81</v>
      </c>
      <c r="T28" s="160" t="s">
        <v>81</v>
      </c>
      <c r="U28" s="19">
        <v>32</v>
      </c>
      <c r="V28" s="177"/>
    </row>
    <row r="29" spans="1:22" ht="23.1" customHeight="1" thickTop="1" x14ac:dyDescent="0.15">
      <c r="A29" s="75"/>
      <c r="B29" s="53" t="s">
        <v>52</v>
      </c>
      <c r="C29" s="75">
        <v>30</v>
      </c>
      <c r="D29" s="75" t="s">
        <v>50</v>
      </c>
      <c r="E29" s="75">
        <v>49</v>
      </c>
      <c r="F29" s="76" t="s">
        <v>51</v>
      </c>
      <c r="G29" s="101">
        <v>66</v>
      </c>
      <c r="H29" s="101">
        <v>2617</v>
      </c>
      <c r="I29" s="101">
        <f t="shared" si="2"/>
        <v>5774787</v>
      </c>
      <c r="J29" s="101">
        <f t="shared" si="3"/>
        <v>4497241</v>
      </c>
      <c r="K29" s="101">
        <v>3087028</v>
      </c>
      <c r="L29" s="101">
        <v>60476</v>
      </c>
      <c r="M29" s="101">
        <v>78673</v>
      </c>
      <c r="N29" s="101">
        <v>410723</v>
      </c>
      <c r="O29" s="101">
        <v>115937</v>
      </c>
      <c r="P29" s="101">
        <v>744404</v>
      </c>
      <c r="Q29" s="101">
        <v>1277546</v>
      </c>
      <c r="R29" s="166">
        <v>60.090123674533949</v>
      </c>
      <c r="S29" s="166">
        <v>17.069998503506071</v>
      </c>
      <c r="T29" s="166">
        <f t="shared" si="1"/>
        <v>488.17195261750095</v>
      </c>
      <c r="U29" s="51" t="s">
        <v>64</v>
      </c>
      <c r="V29" s="178"/>
    </row>
    <row r="30" spans="1:22" ht="23.1" customHeight="1" x14ac:dyDescent="0.15">
      <c r="A30" s="4"/>
      <c r="B30" s="142" t="s">
        <v>53</v>
      </c>
      <c r="C30" s="4">
        <v>50</v>
      </c>
      <c r="D30" s="4" t="s">
        <v>50</v>
      </c>
      <c r="E30" s="4">
        <v>99</v>
      </c>
      <c r="F30" s="22" t="s">
        <v>51</v>
      </c>
      <c r="G30" s="101">
        <v>62</v>
      </c>
      <c r="H30" s="101">
        <v>4320</v>
      </c>
      <c r="I30" s="101">
        <f t="shared" si="2"/>
        <v>9718125</v>
      </c>
      <c r="J30" s="101">
        <f t="shared" si="3"/>
        <v>7614607</v>
      </c>
      <c r="K30" s="101">
        <v>5630588</v>
      </c>
      <c r="L30" s="101">
        <v>55568</v>
      </c>
      <c r="M30" s="101">
        <v>157139</v>
      </c>
      <c r="N30" s="101">
        <v>1036804</v>
      </c>
      <c r="O30" s="101">
        <v>93199</v>
      </c>
      <c r="P30" s="101">
        <v>641309</v>
      </c>
      <c r="Q30" s="101">
        <v>2103518</v>
      </c>
      <c r="R30" s="166">
        <v>46.260894045967291</v>
      </c>
      <c r="S30" s="166">
        <v>12.779467584050632</v>
      </c>
      <c r="T30" s="166">
        <f t="shared" si="1"/>
        <v>486.92546296296297</v>
      </c>
      <c r="U30" s="19" t="s">
        <v>65</v>
      </c>
      <c r="V30" s="74"/>
    </row>
    <row r="31" spans="1:22" ht="23.1" customHeight="1" x14ac:dyDescent="0.15">
      <c r="A31" s="4"/>
      <c r="B31" s="142" t="s">
        <v>54</v>
      </c>
      <c r="C31" s="4">
        <v>100</v>
      </c>
      <c r="D31" s="4" t="s">
        <v>50</v>
      </c>
      <c r="E31" s="4">
        <v>299</v>
      </c>
      <c r="F31" s="22" t="s">
        <v>51</v>
      </c>
      <c r="G31" s="101">
        <v>47</v>
      </c>
      <c r="H31" s="101">
        <v>8700</v>
      </c>
      <c r="I31" s="101">
        <f t="shared" si="2"/>
        <v>27532524</v>
      </c>
      <c r="J31" s="101">
        <f t="shared" si="3"/>
        <v>23225997</v>
      </c>
      <c r="K31" s="101">
        <v>17638672</v>
      </c>
      <c r="L31" s="101">
        <v>589761</v>
      </c>
      <c r="M31" s="101">
        <v>520558</v>
      </c>
      <c r="N31" s="101">
        <v>2688600</v>
      </c>
      <c r="O31" s="101">
        <v>586037</v>
      </c>
      <c r="P31" s="101">
        <v>1202369</v>
      </c>
      <c r="Q31" s="101">
        <v>4306527</v>
      </c>
      <c r="R31" s="166">
        <v>53.471274012780199</v>
      </c>
      <c r="S31" s="166">
        <v>9.9145576080301865</v>
      </c>
      <c r="T31" s="166">
        <f t="shared" si="1"/>
        <v>495.00310344827585</v>
      </c>
      <c r="U31" s="19" t="s">
        <v>66</v>
      </c>
      <c r="V31" s="74"/>
    </row>
    <row r="32" spans="1:22" ht="23.1" customHeight="1" x14ac:dyDescent="0.15">
      <c r="A32" s="4"/>
      <c r="B32" s="142" t="s">
        <v>55</v>
      </c>
      <c r="C32" s="4">
        <v>300</v>
      </c>
      <c r="D32" s="4" t="s">
        <v>50</v>
      </c>
      <c r="E32" s="4">
        <v>499</v>
      </c>
      <c r="F32" s="22" t="s">
        <v>51</v>
      </c>
      <c r="G32" s="101">
        <v>7</v>
      </c>
      <c r="H32" s="101">
        <v>2835</v>
      </c>
      <c r="I32" s="101">
        <f t="shared" si="2"/>
        <v>10653647</v>
      </c>
      <c r="J32" s="101">
        <f t="shared" si="3"/>
        <v>8485050</v>
      </c>
      <c r="K32" s="101">
        <v>6042259</v>
      </c>
      <c r="L32" s="101">
        <v>341768</v>
      </c>
      <c r="M32" s="101">
        <v>225606</v>
      </c>
      <c r="N32" s="101">
        <v>461590</v>
      </c>
      <c r="O32" s="101">
        <v>155459</v>
      </c>
      <c r="P32" s="101">
        <v>1258368</v>
      </c>
      <c r="Q32" s="101">
        <v>2168597</v>
      </c>
      <c r="R32" s="166">
        <v>50.678451153816404</v>
      </c>
      <c r="S32" s="166">
        <v>12.952326401943747</v>
      </c>
      <c r="T32" s="166">
        <f t="shared" si="1"/>
        <v>764.93721340388004</v>
      </c>
      <c r="U32" s="19" t="s">
        <v>67</v>
      </c>
      <c r="V32" s="74"/>
    </row>
    <row r="33" spans="1:22" ht="23.1" customHeight="1" x14ac:dyDescent="0.15">
      <c r="A33" s="5"/>
      <c r="B33" s="144" t="s">
        <v>56</v>
      </c>
      <c r="C33" s="5">
        <v>500</v>
      </c>
      <c r="D33" s="5" t="s">
        <v>57</v>
      </c>
      <c r="E33" s="5"/>
      <c r="F33" s="23"/>
      <c r="G33" s="173">
        <v>9</v>
      </c>
      <c r="H33" s="102">
        <v>8956</v>
      </c>
      <c r="I33" s="102">
        <f t="shared" si="2"/>
        <v>34827104</v>
      </c>
      <c r="J33" s="102">
        <f t="shared" si="3"/>
        <v>28421325</v>
      </c>
      <c r="K33" s="102">
        <v>23073302</v>
      </c>
      <c r="L33" s="102">
        <v>348326</v>
      </c>
      <c r="M33" s="102">
        <v>1098949</v>
      </c>
      <c r="N33" s="102">
        <v>2225113</v>
      </c>
      <c r="O33" s="102">
        <v>1675635</v>
      </c>
      <c r="P33" s="169">
        <v>0</v>
      </c>
      <c r="Q33" s="102">
        <v>6405779</v>
      </c>
      <c r="R33" s="176">
        <v>63.647882914137213</v>
      </c>
      <c r="S33" s="176">
        <v>14.34536467831246</v>
      </c>
      <c r="T33" s="168">
        <f t="shared" si="1"/>
        <v>715.25</v>
      </c>
      <c r="U33" s="25" t="s">
        <v>68</v>
      </c>
      <c r="V33" s="73"/>
    </row>
    <row r="35" spans="1:22" x14ac:dyDescent="0.15">
      <c r="A35" t="s">
        <v>157</v>
      </c>
    </row>
  </sheetData>
  <mergeCells count="7">
    <mergeCell ref="T2:T3"/>
    <mergeCell ref="A2:F3"/>
    <mergeCell ref="G2:G3"/>
    <mergeCell ref="H2:H3"/>
    <mergeCell ref="Q2:Q3"/>
    <mergeCell ref="R2:R3"/>
    <mergeCell ref="S2:S3"/>
  </mergeCells>
  <phoneticPr fontId="4"/>
  <printOptions verticalCentered="1"/>
  <pageMargins left="0.59055118110236227" right="0.59055118110236227" top="0.78740157480314965" bottom="0.39370078740157483" header="0.51181102362204722" footer="0.19685039370078741"/>
  <pageSetup paperSize="9" scale="85" firstPageNumber="29" fitToWidth="2" orientation="portrait" useFirstPageNumber="1" r:id="rId1"/>
  <headerFooter alignWithMargins="0">
    <oddFooter>&amp;C&amp;P</oddFooter>
  </headerFooter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3"/>
  <sheetViews>
    <sheetView zoomScale="85" zoomScaleNormal="85" zoomScaleSheetLayoutView="75" workbookViewId="0"/>
  </sheetViews>
  <sheetFormatPr defaultRowHeight="13.5" x14ac:dyDescent="0.15"/>
  <cols>
    <col min="1" max="1" width="4.625" customWidth="1"/>
    <col min="2" max="2" width="10.62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9.25" bestFit="1" customWidth="1"/>
    <col min="8" max="9" width="14.625" customWidth="1"/>
    <col min="10" max="10" width="10.625" customWidth="1"/>
    <col min="11" max="12" width="12.5" bestFit="1" customWidth="1"/>
    <col min="13" max="13" width="9.25" customWidth="1"/>
    <col min="14" max="15" width="12.5" bestFit="1" customWidth="1"/>
    <col min="16" max="16" width="9.25" customWidth="1"/>
    <col min="17" max="18" width="12.5" customWidth="1"/>
    <col min="19" max="19" width="9.25" customWidth="1"/>
    <col min="20" max="20" width="5.75" bestFit="1" customWidth="1"/>
  </cols>
  <sheetData>
    <row r="1" spans="1:20" ht="24.95" customHeight="1" x14ac:dyDescent="0.15">
      <c r="A1" t="s">
        <v>207</v>
      </c>
      <c r="L1" t="s">
        <v>213</v>
      </c>
      <c r="S1" s="42" t="s">
        <v>87</v>
      </c>
    </row>
    <row r="2" spans="1:20" ht="21" customHeight="1" x14ac:dyDescent="0.15">
      <c r="A2" s="242" t="s">
        <v>3</v>
      </c>
      <c r="B2" s="242"/>
      <c r="C2" s="242"/>
      <c r="D2" s="242"/>
      <c r="E2" s="242"/>
      <c r="F2" s="243"/>
      <c r="G2" s="246" t="s">
        <v>78</v>
      </c>
      <c r="H2" s="12"/>
      <c r="I2" s="15" t="s">
        <v>128</v>
      </c>
      <c r="J2" s="14"/>
      <c r="K2" s="12"/>
      <c r="L2" s="15" t="s">
        <v>129</v>
      </c>
      <c r="M2" s="14"/>
      <c r="N2" s="12"/>
      <c r="O2" s="15" t="s">
        <v>130</v>
      </c>
      <c r="P2" s="14"/>
      <c r="Q2" s="12"/>
      <c r="R2" s="15" t="s">
        <v>131</v>
      </c>
      <c r="S2" s="14"/>
      <c r="T2" s="3"/>
    </row>
    <row r="3" spans="1:20" ht="27" customHeight="1" x14ac:dyDescent="0.15">
      <c r="A3" s="244"/>
      <c r="B3" s="244"/>
      <c r="C3" s="244"/>
      <c r="D3" s="244"/>
      <c r="E3" s="244"/>
      <c r="F3" s="245"/>
      <c r="G3" s="247"/>
      <c r="H3" s="52" t="s">
        <v>132</v>
      </c>
      <c r="I3" s="7" t="s">
        <v>133</v>
      </c>
      <c r="J3" s="50" t="s">
        <v>161</v>
      </c>
      <c r="K3" s="7" t="s">
        <v>132</v>
      </c>
      <c r="L3" s="7" t="s">
        <v>133</v>
      </c>
      <c r="M3" s="50" t="s">
        <v>161</v>
      </c>
      <c r="N3" s="7" t="s">
        <v>132</v>
      </c>
      <c r="O3" s="7" t="s">
        <v>133</v>
      </c>
      <c r="P3" s="50" t="s">
        <v>161</v>
      </c>
      <c r="Q3" s="7" t="s">
        <v>132</v>
      </c>
      <c r="R3" s="7" t="s">
        <v>133</v>
      </c>
      <c r="S3" s="50" t="s">
        <v>161</v>
      </c>
      <c r="T3" s="40" t="s">
        <v>22</v>
      </c>
    </row>
    <row r="4" spans="1:20" ht="23.1" customHeight="1" x14ac:dyDescent="0.15">
      <c r="B4" t="s">
        <v>25</v>
      </c>
      <c r="F4" s="9"/>
      <c r="G4" s="101">
        <f>SUM(G5:G28)</f>
        <v>191</v>
      </c>
      <c r="H4" s="101">
        <f>K4+N4+Q4</f>
        <v>25239844</v>
      </c>
      <c r="I4" s="101">
        <f>L4+O4+R4</f>
        <v>25487585</v>
      </c>
      <c r="J4" s="166">
        <f>I4/H4*100</f>
        <v>100.98154727105286</v>
      </c>
      <c r="K4" s="101">
        <f t="shared" ref="K4:O4" si="0">SUM(K5:K28)</f>
        <v>8676928</v>
      </c>
      <c r="L4" s="101">
        <f t="shared" si="0"/>
        <v>7901371</v>
      </c>
      <c r="M4" s="166">
        <f>L4/K4*100</f>
        <v>91.061848156398213</v>
      </c>
      <c r="N4" s="101">
        <f t="shared" si="0"/>
        <v>5700471</v>
      </c>
      <c r="O4" s="101">
        <f t="shared" si="0"/>
        <v>6102502</v>
      </c>
      <c r="P4" s="166">
        <f>O4/N4*100</f>
        <v>107.05259267172835</v>
      </c>
      <c r="Q4" s="101">
        <f t="shared" ref="Q4" si="1">SUM(Q5:Q28)</f>
        <v>10862445</v>
      </c>
      <c r="R4" s="101">
        <f t="shared" ref="R4" si="2">SUM(R5:R28)</f>
        <v>11483712</v>
      </c>
      <c r="S4" s="166">
        <f>R4/Q4*100</f>
        <v>105.71940295209781</v>
      </c>
      <c r="T4" s="19" t="s">
        <v>69</v>
      </c>
    </row>
    <row r="5" spans="1:20" ht="23.1" customHeight="1" x14ac:dyDescent="0.15">
      <c r="A5">
        <v>9</v>
      </c>
      <c r="B5" t="s">
        <v>26</v>
      </c>
      <c r="F5" s="22"/>
      <c r="G5" s="101">
        <v>11</v>
      </c>
      <c r="H5" s="101">
        <f t="shared" ref="H5:I33" si="3">K5+N5+Q5</f>
        <v>73871</v>
      </c>
      <c r="I5" s="101">
        <f t="shared" si="3"/>
        <v>67918</v>
      </c>
      <c r="J5" s="166">
        <f t="shared" ref="J5:J33" si="4">I5/H5*100</f>
        <v>91.941357230848382</v>
      </c>
      <c r="K5" s="101">
        <v>19298</v>
      </c>
      <c r="L5" s="101">
        <v>17463</v>
      </c>
      <c r="M5" s="166">
        <f t="shared" ref="M5:M33" si="5">L5/K5*100</f>
        <v>90.491242615815111</v>
      </c>
      <c r="N5" s="101">
        <v>22590</v>
      </c>
      <c r="O5" s="101">
        <v>20721</v>
      </c>
      <c r="P5" s="166">
        <f t="shared" ref="P5:P33" si="6">O5/N5*100</f>
        <v>91.726427622841967</v>
      </c>
      <c r="Q5" s="101">
        <v>31983</v>
      </c>
      <c r="R5" s="101">
        <v>29734</v>
      </c>
      <c r="S5" s="166">
        <f t="shared" ref="S5:S33" si="7">R5/Q5*100</f>
        <v>92.96813932401588</v>
      </c>
      <c r="T5" s="19">
        <v>9</v>
      </c>
    </row>
    <row r="6" spans="1:20" ht="23.1" customHeight="1" x14ac:dyDescent="0.15">
      <c r="A6">
        <v>10</v>
      </c>
      <c r="B6" t="s">
        <v>27</v>
      </c>
      <c r="F6" s="22"/>
      <c r="G6" s="71">
        <v>0</v>
      </c>
      <c r="H6" s="71">
        <v>0</v>
      </c>
      <c r="I6" s="71">
        <v>0</v>
      </c>
      <c r="J6" s="71">
        <v>0</v>
      </c>
      <c r="K6" s="71">
        <v>0</v>
      </c>
      <c r="L6" s="71">
        <v>0</v>
      </c>
      <c r="M6" s="71">
        <v>0</v>
      </c>
      <c r="N6" s="71">
        <v>0</v>
      </c>
      <c r="O6" s="71">
        <v>0</v>
      </c>
      <c r="P6" s="71">
        <v>0</v>
      </c>
      <c r="Q6" s="71">
        <v>0</v>
      </c>
      <c r="R6" s="71">
        <v>0</v>
      </c>
      <c r="S6" s="71">
        <v>0</v>
      </c>
      <c r="T6" s="19">
        <v>10</v>
      </c>
    </row>
    <row r="7" spans="1:20" ht="23.1" customHeight="1" x14ac:dyDescent="0.15">
      <c r="A7">
        <v>11</v>
      </c>
      <c r="B7" t="s">
        <v>28</v>
      </c>
      <c r="F7" s="22"/>
      <c r="G7" s="101">
        <v>1</v>
      </c>
      <c r="H7" s="151" t="s">
        <v>81</v>
      </c>
      <c r="I7" s="151" t="s">
        <v>81</v>
      </c>
      <c r="J7" s="151" t="s">
        <v>81</v>
      </c>
      <c r="K7" s="151" t="s">
        <v>81</v>
      </c>
      <c r="L7" s="151" t="s">
        <v>81</v>
      </c>
      <c r="M7" s="151" t="s">
        <v>81</v>
      </c>
      <c r="N7" s="151" t="s">
        <v>81</v>
      </c>
      <c r="O7" s="151" t="s">
        <v>81</v>
      </c>
      <c r="P7" s="151" t="s">
        <v>81</v>
      </c>
      <c r="Q7" s="151" t="s">
        <v>81</v>
      </c>
      <c r="R7" s="151" t="s">
        <v>81</v>
      </c>
      <c r="S7" s="151" t="s">
        <v>81</v>
      </c>
      <c r="T7" s="19">
        <v>11</v>
      </c>
    </row>
    <row r="8" spans="1:20" ht="23.1" customHeight="1" x14ac:dyDescent="0.15">
      <c r="A8">
        <v>12</v>
      </c>
      <c r="B8" t="s">
        <v>29</v>
      </c>
      <c r="F8" s="22"/>
      <c r="G8" s="71">
        <v>0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71">
        <v>0</v>
      </c>
      <c r="P8" s="71">
        <v>0</v>
      </c>
      <c r="Q8" s="71">
        <v>0</v>
      </c>
      <c r="R8" s="71">
        <v>0</v>
      </c>
      <c r="S8" s="71">
        <v>0</v>
      </c>
      <c r="T8" s="19">
        <v>12</v>
      </c>
    </row>
    <row r="9" spans="1:20" ht="23.1" customHeight="1" x14ac:dyDescent="0.15">
      <c r="A9">
        <v>13</v>
      </c>
      <c r="B9" t="s">
        <v>30</v>
      </c>
      <c r="F9" s="22"/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O9" s="71">
        <v>0</v>
      </c>
      <c r="P9" s="71">
        <v>0</v>
      </c>
      <c r="Q9" s="71">
        <v>0</v>
      </c>
      <c r="R9" s="71">
        <v>0</v>
      </c>
      <c r="S9" s="71">
        <v>0</v>
      </c>
      <c r="T9" s="19">
        <v>13</v>
      </c>
    </row>
    <row r="10" spans="1:20" ht="23.1" customHeight="1" x14ac:dyDescent="0.15">
      <c r="A10">
        <v>14</v>
      </c>
      <c r="B10" t="s">
        <v>31</v>
      </c>
      <c r="F10" s="22"/>
      <c r="G10" s="101">
        <v>7</v>
      </c>
      <c r="H10" s="101">
        <f t="shared" si="3"/>
        <v>482038</v>
      </c>
      <c r="I10" s="101">
        <f t="shared" si="3"/>
        <v>542408</v>
      </c>
      <c r="J10" s="166">
        <f t="shared" si="4"/>
        <v>112.52390890344745</v>
      </c>
      <c r="K10" s="101">
        <v>175259</v>
      </c>
      <c r="L10" s="101">
        <v>202204</v>
      </c>
      <c r="M10" s="166">
        <f t="shared" si="5"/>
        <v>115.37438876177544</v>
      </c>
      <c r="N10" s="101">
        <v>186282</v>
      </c>
      <c r="O10" s="101">
        <v>213984</v>
      </c>
      <c r="P10" s="166">
        <f t="shared" si="6"/>
        <v>114.87100202918157</v>
      </c>
      <c r="Q10" s="101">
        <v>120497</v>
      </c>
      <c r="R10" s="101">
        <v>126220</v>
      </c>
      <c r="S10" s="166">
        <f t="shared" si="7"/>
        <v>104.74949583807064</v>
      </c>
      <c r="T10" s="19">
        <v>14</v>
      </c>
    </row>
    <row r="11" spans="1:20" ht="23.1" customHeight="1" x14ac:dyDescent="0.15">
      <c r="A11">
        <v>15</v>
      </c>
      <c r="B11" t="s">
        <v>32</v>
      </c>
      <c r="F11" s="22"/>
      <c r="G11" s="101">
        <v>4</v>
      </c>
      <c r="H11" s="101">
        <f t="shared" si="3"/>
        <v>24203</v>
      </c>
      <c r="I11" s="101">
        <f t="shared" si="3"/>
        <v>23474</v>
      </c>
      <c r="J11" s="166">
        <f t="shared" si="4"/>
        <v>96.987976697103662</v>
      </c>
      <c r="K11" s="101">
        <v>17391</v>
      </c>
      <c r="L11" s="101">
        <v>16852</v>
      </c>
      <c r="M11" s="166">
        <f t="shared" si="5"/>
        <v>96.900695762175843</v>
      </c>
      <c r="N11" s="101">
        <v>3465</v>
      </c>
      <c r="O11" s="101">
        <v>3006</v>
      </c>
      <c r="P11" s="166">
        <f t="shared" si="6"/>
        <v>86.753246753246742</v>
      </c>
      <c r="Q11" s="101">
        <v>3347</v>
      </c>
      <c r="R11" s="101">
        <v>3616</v>
      </c>
      <c r="S11" s="166">
        <f t="shared" si="7"/>
        <v>108.03704810277861</v>
      </c>
      <c r="T11" s="19">
        <v>15</v>
      </c>
    </row>
    <row r="12" spans="1:20" ht="23.1" customHeight="1" x14ac:dyDescent="0.15">
      <c r="A12">
        <v>16</v>
      </c>
      <c r="B12" t="s">
        <v>33</v>
      </c>
      <c r="F12" s="22"/>
      <c r="G12" s="101">
        <v>20</v>
      </c>
      <c r="H12" s="101">
        <f t="shared" si="3"/>
        <v>2715225</v>
      </c>
      <c r="I12" s="101">
        <f t="shared" si="3"/>
        <v>2736858</v>
      </c>
      <c r="J12" s="166">
        <f t="shared" si="4"/>
        <v>100.7967295527995</v>
      </c>
      <c r="K12" s="101">
        <v>1575719</v>
      </c>
      <c r="L12" s="101">
        <v>1422694</v>
      </c>
      <c r="M12" s="166">
        <f t="shared" si="5"/>
        <v>90.288560333409691</v>
      </c>
      <c r="N12" s="101">
        <v>689420</v>
      </c>
      <c r="O12" s="101">
        <v>850615</v>
      </c>
      <c r="P12" s="166">
        <f t="shared" si="6"/>
        <v>123.38124800556992</v>
      </c>
      <c r="Q12" s="101">
        <v>450086</v>
      </c>
      <c r="R12" s="101">
        <v>463549</v>
      </c>
      <c r="S12" s="166">
        <f t="shared" si="7"/>
        <v>102.99120612505166</v>
      </c>
      <c r="T12" s="19">
        <v>16</v>
      </c>
    </row>
    <row r="13" spans="1:20" ht="23.1" customHeight="1" x14ac:dyDescent="0.15">
      <c r="A13">
        <v>17</v>
      </c>
      <c r="B13" t="s">
        <v>34</v>
      </c>
      <c r="F13" s="22"/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19">
        <v>17</v>
      </c>
    </row>
    <row r="14" spans="1:20" ht="23.1" customHeight="1" x14ac:dyDescent="0.15">
      <c r="A14">
        <v>18</v>
      </c>
      <c r="B14" t="s">
        <v>35</v>
      </c>
      <c r="F14" s="22"/>
      <c r="G14" s="101">
        <v>9</v>
      </c>
      <c r="H14" s="101">
        <f t="shared" si="3"/>
        <v>481795</v>
      </c>
      <c r="I14" s="101">
        <f t="shared" si="3"/>
        <v>529965</v>
      </c>
      <c r="J14" s="166">
        <f t="shared" si="4"/>
        <v>109.99802820701751</v>
      </c>
      <c r="K14" s="101">
        <v>225903</v>
      </c>
      <c r="L14" s="101">
        <v>251635</v>
      </c>
      <c r="M14" s="166">
        <f t="shared" si="5"/>
        <v>111.39072964945132</v>
      </c>
      <c r="N14" s="101">
        <v>131257</v>
      </c>
      <c r="O14" s="101">
        <v>144828</v>
      </c>
      <c r="P14" s="166">
        <f t="shared" si="6"/>
        <v>110.33925809671103</v>
      </c>
      <c r="Q14" s="101">
        <v>124635</v>
      </c>
      <c r="R14" s="101">
        <v>133502</v>
      </c>
      <c r="S14" s="166">
        <f t="shared" si="7"/>
        <v>107.11437397199823</v>
      </c>
      <c r="T14" s="19">
        <v>18</v>
      </c>
    </row>
    <row r="15" spans="1:20" ht="23.1" customHeight="1" x14ac:dyDescent="0.15">
      <c r="A15">
        <v>19</v>
      </c>
      <c r="B15" t="s">
        <v>36</v>
      </c>
      <c r="F15" s="22"/>
      <c r="G15" s="71">
        <v>0</v>
      </c>
      <c r="H15" s="71">
        <v>0</v>
      </c>
      <c r="I15" s="71">
        <v>0</v>
      </c>
      <c r="J15" s="71">
        <v>0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19">
        <v>19</v>
      </c>
    </row>
    <row r="16" spans="1:20" ht="23.1" customHeight="1" x14ac:dyDescent="0.15">
      <c r="A16">
        <v>20</v>
      </c>
      <c r="B16" t="s">
        <v>37</v>
      </c>
      <c r="F16" s="22"/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19">
        <v>20</v>
      </c>
    </row>
    <row r="17" spans="1:20" ht="23.1" customHeight="1" x14ac:dyDescent="0.15">
      <c r="A17">
        <v>21</v>
      </c>
      <c r="B17" t="s">
        <v>38</v>
      </c>
      <c r="F17" s="22"/>
      <c r="G17" s="101">
        <v>8</v>
      </c>
      <c r="H17" s="101">
        <f t="shared" si="3"/>
        <v>2128269</v>
      </c>
      <c r="I17" s="101">
        <f t="shared" si="3"/>
        <v>1587312</v>
      </c>
      <c r="J17" s="166">
        <f t="shared" si="4"/>
        <v>74.582301391412457</v>
      </c>
      <c r="K17" s="101">
        <v>1838324</v>
      </c>
      <c r="L17" s="101">
        <v>1430466</v>
      </c>
      <c r="M17" s="166">
        <f t="shared" si="5"/>
        <v>77.813595427139077</v>
      </c>
      <c r="N17" s="101">
        <v>56465</v>
      </c>
      <c r="O17" s="101">
        <v>65816</v>
      </c>
      <c r="P17" s="166">
        <f t="shared" si="6"/>
        <v>116.56070131940139</v>
      </c>
      <c r="Q17" s="101">
        <v>233480</v>
      </c>
      <c r="R17" s="101">
        <v>91030</v>
      </c>
      <c r="S17" s="166">
        <f t="shared" si="7"/>
        <v>38.988350179886929</v>
      </c>
      <c r="T17" s="19">
        <v>21</v>
      </c>
    </row>
    <row r="18" spans="1:20" ht="23.1" customHeight="1" x14ac:dyDescent="0.15">
      <c r="A18">
        <v>22</v>
      </c>
      <c r="B18" t="s">
        <v>39</v>
      </c>
      <c r="F18" s="22"/>
      <c r="G18" s="101">
        <v>23</v>
      </c>
      <c r="H18" s="101">
        <f t="shared" si="3"/>
        <v>4285507</v>
      </c>
      <c r="I18" s="101">
        <f t="shared" si="3"/>
        <v>4293571</v>
      </c>
      <c r="J18" s="166">
        <f t="shared" si="4"/>
        <v>100.18816910111219</v>
      </c>
      <c r="K18" s="101">
        <v>1813423</v>
      </c>
      <c r="L18" s="101">
        <v>1670384</v>
      </c>
      <c r="M18" s="166">
        <f t="shared" si="5"/>
        <v>92.112209892562305</v>
      </c>
      <c r="N18" s="101">
        <v>1063153</v>
      </c>
      <c r="O18" s="101">
        <v>1046859</v>
      </c>
      <c r="P18" s="166">
        <f t="shared" si="6"/>
        <v>98.467388983523534</v>
      </c>
      <c r="Q18" s="101">
        <v>1408931</v>
      </c>
      <c r="R18" s="101">
        <v>1576328</v>
      </c>
      <c r="S18" s="166">
        <f t="shared" si="7"/>
        <v>111.88113541401248</v>
      </c>
      <c r="T18" s="19">
        <v>22</v>
      </c>
    </row>
    <row r="19" spans="1:20" ht="23.1" customHeight="1" x14ac:dyDescent="0.15">
      <c r="A19">
        <v>23</v>
      </c>
      <c r="B19" t="s">
        <v>40</v>
      </c>
      <c r="F19" s="22"/>
      <c r="G19" s="101">
        <v>7</v>
      </c>
      <c r="H19" s="101">
        <f t="shared" si="3"/>
        <v>3215595</v>
      </c>
      <c r="I19" s="101">
        <f t="shared" si="3"/>
        <v>2520538</v>
      </c>
      <c r="J19" s="166">
        <f t="shared" si="4"/>
        <v>78.384809032231985</v>
      </c>
      <c r="K19" s="101">
        <v>1857240</v>
      </c>
      <c r="L19" s="101">
        <v>1602204</v>
      </c>
      <c r="M19" s="166">
        <f t="shared" si="5"/>
        <v>86.268010596368811</v>
      </c>
      <c r="N19" s="101">
        <v>667132</v>
      </c>
      <c r="O19" s="101">
        <v>518526</v>
      </c>
      <c r="P19" s="166">
        <f t="shared" si="6"/>
        <v>77.724648195559496</v>
      </c>
      <c r="Q19" s="101">
        <v>691223</v>
      </c>
      <c r="R19" s="101">
        <v>399808</v>
      </c>
      <c r="S19" s="166">
        <f t="shared" si="7"/>
        <v>57.840667917589549</v>
      </c>
      <c r="T19" s="19">
        <v>23</v>
      </c>
    </row>
    <row r="20" spans="1:20" ht="23.1" customHeight="1" x14ac:dyDescent="0.15">
      <c r="A20">
        <v>24</v>
      </c>
      <c r="B20" t="s">
        <v>41</v>
      </c>
      <c r="F20" s="22"/>
      <c r="G20" s="101">
        <v>29</v>
      </c>
      <c r="H20" s="101">
        <f t="shared" si="3"/>
        <v>588765</v>
      </c>
      <c r="I20" s="101">
        <f t="shared" si="3"/>
        <v>672088</v>
      </c>
      <c r="J20" s="166">
        <f t="shared" si="4"/>
        <v>114.15216597453993</v>
      </c>
      <c r="K20" s="101">
        <v>169969</v>
      </c>
      <c r="L20" s="101">
        <v>204601</v>
      </c>
      <c r="M20" s="166">
        <f t="shared" si="5"/>
        <v>120.37548023463103</v>
      </c>
      <c r="N20" s="101">
        <v>225399</v>
      </c>
      <c r="O20" s="101">
        <v>289150</v>
      </c>
      <c r="P20" s="166">
        <f t="shared" si="6"/>
        <v>128.28362148900393</v>
      </c>
      <c r="Q20" s="101">
        <v>193397</v>
      </c>
      <c r="R20" s="101">
        <v>178337</v>
      </c>
      <c r="S20" s="166">
        <f t="shared" si="7"/>
        <v>92.212909197143702</v>
      </c>
      <c r="T20" s="19">
        <v>24</v>
      </c>
    </row>
    <row r="21" spans="1:20" ht="23.1" customHeight="1" x14ac:dyDescent="0.15">
      <c r="A21">
        <v>25</v>
      </c>
      <c r="B21" t="s">
        <v>42</v>
      </c>
      <c r="F21" s="22"/>
      <c r="G21" s="101">
        <v>10</v>
      </c>
      <c r="H21" s="101">
        <f t="shared" si="3"/>
        <v>544877</v>
      </c>
      <c r="I21" s="101">
        <f t="shared" si="3"/>
        <v>562933</v>
      </c>
      <c r="J21" s="166">
        <f t="shared" si="4"/>
        <v>103.31377540252204</v>
      </c>
      <c r="K21" s="101">
        <v>87652</v>
      </c>
      <c r="L21" s="101">
        <v>88923</v>
      </c>
      <c r="M21" s="166">
        <f t="shared" si="5"/>
        <v>101.45005248026287</v>
      </c>
      <c r="N21" s="101">
        <v>274210</v>
      </c>
      <c r="O21" s="101">
        <v>285843</v>
      </c>
      <c r="P21" s="166">
        <f t="shared" si="6"/>
        <v>104.24236898727253</v>
      </c>
      <c r="Q21" s="101">
        <v>183015</v>
      </c>
      <c r="R21" s="101">
        <v>188167</v>
      </c>
      <c r="S21" s="166">
        <f t="shared" si="7"/>
        <v>102.81506980302161</v>
      </c>
      <c r="T21" s="19">
        <v>25</v>
      </c>
    </row>
    <row r="22" spans="1:20" ht="23.1" customHeight="1" x14ac:dyDescent="0.15">
      <c r="A22">
        <v>26</v>
      </c>
      <c r="B22" t="s">
        <v>43</v>
      </c>
      <c r="F22" s="22"/>
      <c r="G22" s="101">
        <v>20</v>
      </c>
      <c r="H22" s="101">
        <f t="shared" si="3"/>
        <v>1035533</v>
      </c>
      <c r="I22" s="101">
        <f t="shared" si="3"/>
        <v>1136402</v>
      </c>
      <c r="J22" s="166">
        <f t="shared" si="4"/>
        <v>109.74078083460401</v>
      </c>
      <c r="K22" s="101">
        <v>257688</v>
      </c>
      <c r="L22" s="101">
        <v>261002</v>
      </c>
      <c r="M22" s="166">
        <f t="shared" si="5"/>
        <v>101.28605134891808</v>
      </c>
      <c r="N22" s="101">
        <v>212696</v>
      </c>
      <c r="O22" s="101">
        <v>233010</v>
      </c>
      <c r="P22" s="166">
        <f t="shared" si="6"/>
        <v>109.55072027682702</v>
      </c>
      <c r="Q22" s="101">
        <v>565149</v>
      </c>
      <c r="R22" s="101">
        <v>642390</v>
      </c>
      <c r="S22" s="166">
        <f t="shared" si="7"/>
        <v>113.66736913628088</v>
      </c>
      <c r="T22" s="19">
        <v>26</v>
      </c>
    </row>
    <row r="23" spans="1:20" ht="23.1" customHeight="1" x14ac:dyDescent="0.15">
      <c r="A23">
        <v>27</v>
      </c>
      <c r="B23" t="s">
        <v>44</v>
      </c>
      <c r="F23" s="22"/>
      <c r="G23" s="101">
        <v>7</v>
      </c>
      <c r="H23" s="101">
        <f t="shared" si="3"/>
        <v>188313</v>
      </c>
      <c r="I23" s="101">
        <f t="shared" si="3"/>
        <v>220245</v>
      </c>
      <c r="J23" s="166">
        <f t="shared" si="4"/>
        <v>116.95687499004318</v>
      </c>
      <c r="K23" s="101">
        <v>64166</v>
      </c>
      <c r="L23" s="101">
        <v>77227</v>
      </c>
      <c r="M23" s="166">
        <f t="shared" si="5"/>
        <v>120.35501667549792</v>
      </c>
      <c r="N23" s="101">
        <v>80860</v>
      </c>
      <c r="O23" s="101">
        <v>93257</v>
      </c>
      <c r="P23" s="166">
        <f t="shared" si="6"/>
        <v>115.33143705169428</v>
      </c>
      <c r="Q23" s="101">
        <v>43287</v>
      </c>
      <c r="R23" s="101">
        <v>49761</v>
      </c>
      <c r="S23" s="166">
        <f t="shared" si="7"/>
        <v>114.95599140619586</v>
      </c>
      <c r="T23" s="19">
        <v>27</v>
      </c>
    </row>
    <row r="24" spans="1:20" ht="23.1" customHeight="1" x14ac:dyDescent="0.15">
      <c r="A24">
        <v>28</v>
      </c>
      <c r="B24" t="s">
        <v>45</v>
      </c>
      <c r="F24" s="22"/>
      <c r="G24" s="101">
        <v>9</v>
      </c>
      <c r="H24" s="151" t="s">
        <v>81</v>
      </c>
      <c r="I24" s="151" t="s">
        <v>81</v>
      </c>
      <c r="J24" s="151" t="s">
        <v>81</v>
      </c>
      <c r="K24" s="151" t="s">
        <v>81</v>
      </c>
      <c r="L24" s="151" t="s">
        <v>81</v>
      </c>
      <c r="M24" s="151" t="s">
        <v>81</v>
      </c>
      <c r="N24" s="151" t="s">
        <v>81</v>
      </c>
      <c r="O24" s="151" t="s">
        <v>81</v>
      </c>
      <c r="P24" s="151" t="s">
        <v>81</v>
      </c>
      <c r="Q24" s="151" t="s">
        <v>81</v>
      </c>
      <c r="R24" s="151" t="s">
        <v>81</v>
      </c>
      <c r="S24" s="151" t="s">
        <v>81</v>
      </c>
      <c r="T24" s="19">
        <v>28</v>
      </c>
    </row>
    <row r="25" spans="1:20" ht="23.1" customHeight="1" x14ac:dyDescent="0.15">
      <c r="A25">
        <v>29</v>
      </c>
      <c r="B25" t="s">
        <v>46</v>
      </c>
      <c r="F25" s="22"/>
      <c r="G25" s="101">
        <v>10</v>
      </c>
      <c r="H25" s="101">
        <f t="shared" si="3"/>
        <v>2981113</v>
      </c>
      <c r="I25" s="101">
        <f t="shared" si="3"/>
        <v>3190294</v>
      </c>
      <c r="J25" s="166">
        <f t="shared" si="4"/>
        <v>107.01687591178195</v>
      </c>
      <c r="K25" s="101">
        <v>134783</v>
      </c>
      <c r="L25" s="101">
        <v>109309</v>
      </c>
      <c r="M25" s="166">
        <f t="shared" si="5"/>
        <v>81.099990354866719</v>
      </c>
      <c r="N25" s="101">
        <v>686065</v>
      </c>
      <c r="O25" s="101">
        <v>717090</v>
      </c>
      <c r="P25" s="166">
        <f t="shared" si="6"/>
        <v>104.52216626704467</v>
      </c>
      <c r="Q25" s="101">
        <v>2160265</v>
      </c>
      <c r="R25" s="101">
        <v>2363895</v>
      </c>
      <c r="S25" s="166">
        <f t="shared" si="7"/>
        <v>109.42615836483026</v>
      </c>
      <c r="T25" s="19">
        <v>29</v>
      </c>
    </row>
    <row r="26" spans="1:20" ht="23.1" customHeight="1" x14ac:dyDescent="0.15">
      <c r="A26">
        <v>30</v>
      </c>
      <c r="B26" t="s">
        <v>47</v>
      </c>
      <c r="F26" s="22"/>
      <c r="G26" s="101">
        <v>3</v>
      </c>
      <c r="H26" s="101">
        <f t="shared" si="3"/>
        <v>3554432</v>
      </c>
      <c r="I26" s="101">
        <f t="shared" si="3"/>
        <v>4005746</v>
      </c>
      <c r="J26" s="166">
        <f t="shared" si="4"/>
        <v>112.69721857106845</v>
      </c>
      <c r="K26" s="101">
        <v>150781</v>
      </c>
      <c r="L26" s="101">
        <v>133865</v>
      </c>
      <c r="M26" s="166">
        <f t="shared" si="5"/>
        <v>88.781079844277471</v>
      </c>
      <c r="N26" s="101">
        <v>451996</v>
      </c>
      <c r="O26" s="101">
        <v>523085</v>
      </c>
      <c r="P26" s="166">
        <f t="shared" si="6"/>
        <v>115.72779405127478</v>
      </c>
      <c r="Q26" s="101">
        <v>2951655</v>
      </c>
      <c r="R26" s="101">
        <v>3348796</v>
      </c>
      <c r="S26" s="166">
        <f t="shared" si="7"/>
        <v>113.4548583760636</v>
      </c>
      <c r="T26" s="19">
        <v>30</v>
      </c>
    </row>
    <row r="27" spans="1:20" ht="23.1" customHeight="1" x14ac:dyDescent="0.15">
      <c r="A27">
        <v>31</v>
      </c>
      <c r="B27" t="s">
        <v>48</v>
      </c>
      <c r="F27" s="22"/>
      <c r="G27" s="101">
        <v>12</v>
      </c>
      <c r="H27" s="101">
        <f t="shared" si="3"/>
        <v>2754894</v>
      </c>
      <c r="I27" s="101">
        <f t="shared" si="3"/>
        <v>3191611</v>
      </c>
      <c r="J27" s="166">
        <f t="shared" si="4"/>
        <v>115.8524066624705</v>
      </c>
      <c r="K27" s="101">
        <v>246570</v>
      </c>
      <c r="L27" s="101">
        <v>372187</v>
      </c>
      <c r="M27" s="166">
        <f t="shared" si="5"/>
        <v>150.94577604736992</v>
      </c>
      <c r="N27" s="101">
        <v>854239</v>
      </c>
      <c r="O27" s="101">
        <v>994964</v>
      </c>
      <c r="P27" s="166">
        <f t="shared" si="6"/>
        <v>116.47372690780917</v>
      </c>
      <c r="Q27" s="101">
        <v>1654085</v>
      </c>
      <c r="R27" s="101">
        <v>1824460</v>
      </c>
      <c r="S27" s="166">
        <f t="shared" si="7"/>
        <v>110.30025663735539</v>
      </c>
      <c r="T27" s="19">
        <v>31</v>
      </c>
    </row>
    <row r="28" spans="1:20" ht="23.1" customHeight="1" thickBot="1" x14ac:dyDescent="0.2">
      <c r="A28" s="26">
        <v>32</v>
      </c>
      <c r="B28" s="26" t="s">
        <v>49</v>
      </c>
      <c r="C28" s="26"/>
      <c r="D28" s="26"/>
      <c r="E28" s="26"/>
      <c r="F28" s="27"/>
      <c r="G28" s="116">
        <v>1</v>
      </c>
      <c r="H28" s="157">
        <f>K28+N28+Q28</f>
        <v>185414</v>
      </c>
      <c r="I28" s="157">
        <f>L28+O28+R28</f>
        <v>206222</v>
      </c>
      <c r="J28" s="158" t="s">
        <v>81</v>
      </c>
      <c r="K28" s="157">
        <f>30570+12192</f>
        <v>42762</v>
      </c>
      <c r="L28" s="157">
        <f>27638+12717</f>
        <v>40355</v>
      </c>
      <c r="M28" s="158" t="s">
        <v>81</v>
      </c>
      <c r="N28" s="157">
        <f>56441+38801</f>
        <v>95242</v>
      </c>
      <c r="O28" s="157">
        <f>60559+41189</f>
        <v>101748</v>
      </c>
      <c r="P28" s="158" t="s">
        <v>81</v>
      </c>
      <c r="Q28" s="157">
        <f>23350+24060</f>
        <v>47410</v>
      </c>
      <c r="R28" s="157">
        <f>27517+36602</f>
        <v>64119</v>
      </c>
      <c r="S28" s="158" t="s">
        <v>81</v>
      </c>
      <c r="T28" s="29">
        <v>32</v>
      </c>
    </row>
    <row r="29" spans="1:20" ht="23.1" customHeight="1" thickTop="1" x14ac:dyDescent="0.15">
      <c r="B29" s="53" t="s">
        <v>52</v>
      </c>
      <c r="C29">
        <v>30</v>
      </c>
      <c r="D29" t="s">
        <v>50</v>
      </c>
      <c r="E29">
        <v>49</v>
      </c>
      <c r="F29" s="22" t="s">
        <v>51</v>
      </c>
      <c r="G29" s="101">
        <v>66</v>
      </c>
      <c r="H29" s="101">
        <f t="shared" si="3"/>
        <v>861571</v>
      </c>
      <c r="I29" s="101">
        <f t="shared" si="3"/>
        <v>888335</v>
      </c>
      <c r="J29" s="166">
        <f t="shared" si="4"/>
        <v>103.10641839151968</v>
      </c>
      <c r="K29" s="101">
        <v>400315</v>
      </c>
      <c r="L29" s="101">
        <v>489052</v>
      </c>
      <c r="M29" s="166">
        <f t="shared" si="5"/>
        <v>122.16679365000063</v>
      </c>
      <c r="N29" s="101">
        <v>197612</v>
      </c>
      <c r="O29" s="101">
        <v>180927</v>
      </c>
      <c r="P29" s="166">
        <f t="shared" si="6"/>
        <v>91.556686840880104</v>
      </c>
      <c r="Q29" s="101">
        <v>263644</v>
      </c>
      <c r="R29" s="101">
        <v>218356</v>
      </c>
      <c r="S29" s="166">
        <f t="shared" si="7"/>
        <v>82.822290664684189</v>
      </c>
      <c r="T29" s="19" t="s">
        <v>64</v>
      </c>
    </row>
    <row r="30" spans="1:20" ht="23.1" customHeight="1" x14ac:dyDescent="0.15">
      <c r="B30" s="142" t="s">
        <v>53</v>
      </c>
      <c r="C30">
        <v>50</v>
      </c>
      <c r="D30" t="s">
        <v>50</v>
      </c>
      <c r="E30">
        <v>99</v>
      </c>
      <c r="F30" s="22" t="s">
        <v>51</v>
      </c>
      <c r="G30" s="101">
        <v>62</v>
      </c>
      <c r="H30" s="101">
        <f t="shared" si="3"/>
        <v>2217602</v>
      </c>
      <c r="I30" s="101">
        <f t="shared" si="3"/>
        <v>2669540</v>
      </c>
      <c r="J30" s="166">
        <f t="shared" si="4"/>
        <v>120.37958118724642</v>
      </c>
      <c r="K30" s="101">
        <v>921253</v>
      </c>
      <c r="L30" s="101">
        <v>1218476</v>
      </c>
      <c r="M30" s="166">
        <f t="shared" si="5"/>
        <v>132.26290714928473</v>
      </c>
      <c r="N30" s="101">
        <v>750376</v>
      </c>
      <c r="O30" s="101">
        <v>854267</v>
      </c>
      <c r="P30" s="166">
        <f t="shared" si="6"/>
        <v>113.8451922769385</v>
      </c>
      <c r="Q30" s="101">
        <v>545973</v>
      </c>
      <c r="R30" s="101">
        <v>596797</v>
      </c>
      <c r="S30" s="166">
        <f t="shared" si="7"/>
        <v>109.30888523791469</v>
      </c>
      <c r="T30" s="19" t="s">
        <v>65</v>
      </c>
    </row>
    <row r="31" spans="1:20" ht="23.1" customHeight="1" x14ac:dyDescent="0.15">
      <c r="A31" s="4"/>
      <c r="B31" s="142" t="s">
        <v>54</v>
      </c>
      <c r="C31" s="4">
        <v>100</v>
      </c>
      <c r="D31" s="4" t="s">
        <v>50</v>
      </c>
      <c r="E31" s="4">
        <v>299</v>
      </c>
      <c r="F31" s="22" t="s">
        <v>51</v>
      </c>
      <c r="G31" s="101">
        <v>47</v>
      </c>
      <c r="H31" s="101">
        <f t="shared" si="3"/>
        <v>6919571</v>
      </c>
      <c r="I31" s="101">
        <f t="shared" si="3"/>
        <v>6539858</v>
      </c>
      <c r="J31" s="166">
        <f t="shared" si="4"/>
        <v>94.512477724413841</v>
      </c>
      <c r="K31" s="101">
        <v>4105304</v>
      </c>
      <c r="L31" s="101">
        <v>3685937</v>
      </c>
      <c r="M31" s="166">
        <f t="shared" si="5"/>
        <v>89.784751628624832</v>
      </c>
      <c r="N31" s="101">
        <v>1354184</v>
      </c>
      <c r="O31" s="101">
        <v>1472033</v>
      </c>
      <c r="P31" s="166">
        <f t="shared" si="6"/>
        <v>108.70258399154029</v>
      </c>
      <c r="Q31" s="101">
        <v>1460083</v>
      </c>
      <c r="R31" s="101">
        <v>1381888</v>
      </c>
      <c r="S31" s="166">
        <f t="shared" si="7"/>
        <v>94.644482539691239</v>
      </c>
      <c r="T31" s="19" t="s">
        <v>66</v>
      </c>
    </row>
    <row r="32" spans="1:20" ht="23.1" customHeight="1" x14ac:dyDescent="0.15">
      <c r="A32" s="4"/>
      <c r="B32" s="142" t="s">
        <v>55</v>
      </c>
      <c r="C32" s="4">
        <v>300</v>
      </c>
      <c r="D32" s="4" t="s">
        <v>50</v>
      </c>
      <c r="E32" s="4">
        <v>499</v>
      </c>
      <c r="F32" s="22" t="s">
        <v>51</v>
      </c>
      <c r="G32" s="101">
        <v>7</v>
      </c>
      <c r="H32" s="101">
        <f t="shared" si="3"/>
        <v>2086028</v>
      </c>
      <c r="I32" s="101">
        <f t="shared" si="3"/>
        <v>1993528</v>
      </c>
      <c r="J32" s="166">
        <f t="shared" si="4"/>
        <v>95.565735455132909</v>
      </c>
      <c r="K32" s="101">
        <v>1142603</v>
      </c>
      <c r="L32" s="101">
        <v>875626</v>
      </c>
      <c r="M32" s="166">
        <f t="shared" si="5"/>
        <v>76.634316556144171</v>
      </c>
      <c r="N32" s="101">
        <v>432738</v>
      </c>
      <c r="O32" s="101">
        <v>556827</v>
      </c>
      <c r="P32" s="166">
        <f t="shared" si="6"/>
        <v>128.67531855302747</v>
      </c>
      <c r="Q32" s="101">
        <v>510687</v>
      </c>
      <c r="R32" s="101">
        <v>561075</v>
      </c>
      <c r="S32" s="166">
        <f t="shared" si="7"/>
        <v>109.86670896263269</v>
      </c>
      <c r="T32" s="19" t="s">
        <v>67</v>
      </c>
    </row>
    <row r="33" spans="1:20" ht="23.1" customHeight="1" x14ac:dyDescent="0.15">
      <c r="A33" s="5"/>
      <c r="B33" s="144" t="s">
        <v>56</v>
      </c>
      <c r="C33" s="5">
        <v>500</v>
      </c>
      <c r="D33" s="5" t="s">
        <v>57</v>
      </c>
      <c r="E33" s="5"/>
      <c r="F33" s="23"/>
      <c r="G33" s="173">
        <v>9</v>
      </c>
      <c r="H33" s="102">
        <f t="shared" si="3"/>
        <v>13155072</v>
      </c>
      <c r="I33" s="102">
        <f t="shared" si="3"/>
        <v>13396324</v>
      </c>
      <c r="J33" s="176">
        <f t="shared" si="4"/>
        <v>101.83390862474945</v>
      </c>
      <c r="K33" s="102">
        <v>2107453</v>
      </c>
      <c r="L33" s="102">
        <v>1632280</v>
      </c>
      <c r="M33" s="176">
        <f t="shared" si="5"/>
        <v>77.452735600746493</v>
      </c>
      <c r="N33" s="102">
        <v>2965561</v>
      </c>
      <c r="O33" s="102">
        <v>3038448</v>
      </c>
      <c r="P33" s="176">
        <f t="shared" si="6"/>
        <v>102.45778117529871</v>
      </c>
      <c r="Q33" s="102">
        <v>8082058</v>
      </c>
      <c r="R33" s="102">
        <v>8725596</v>
      </c>
      <c r="S33" s="168">
        <f t="shared" si="7"/>
        <v>107.96255112249875</v>
      </c>
      <c r="T33" s="25" t="s">
        <v>68</v>
      </c>
    </row>
  </sheetData>
  <mergeCells count="2">
    <mergeCell ref="A2:F3"/>
    <mergeCell ref="G2:G3"/>
  </mergeCells>
  <phoneticPr fontId="4"/>
  <printOptions verticalCentered="1"/>
  <pageMargins left="0.59055118110236227" right="0.59055118110236227" top="0.78740157480314965" bottom="0.39370078740157483" header="0.51181102362204722" footer="0.19685039370078741"/>
  <pageSetup paperSize="9" scale="94" firstPageNumber="31" fitToWidth="2" orientation="portrait" useFirstPageNumber="1" r:id="rId1"/>
  <headerFooter alignWithMargins="0">
    <oddFooter>&amp;C&amp;P</oddFooter>
  </headerFooter>
  <colBreaks count="1" manualBreakCount="1">
    <brk id="11" max="3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4"/>
  <sheetViews>
    <sheetView zoomScale="75" zoomScaleNormal="75" zoomScaleSheetLayoutView="75" workbookViewId="0"/>
  </sheetViews>
  <sheetFormatPr defaultRowHeight="13.5" x14ac:dyDescent="0.15"/>
  <cols>
    <col min="1" max="1" width="4.625" customWidth="1"/>
    <col min="2" max="2" width="10.62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5.625" customWidth="1"/>
    <col min="8" max="19" width="13.625" customWidth="1"/>
    <col min="20" max="20" width="5.625" bestFit="1" customWidth="1"/>
  </cols>
  <sheetData>
    <row r="1" spans="1:20" ht="24.95" customHeight="1" x14ac:dyDescent="0.15">
      <c r="A1" t="s">
        <v>208</v>
      </c>
      <c r="S1" s="42" t="s">
        <v>87</v>
      </c>
    </row>
    <row r="2" spans="1:20" ht="21" customHeight="1" x14ac:dyDescent="0.15">
      <c r="A2" s="242" t="s">
        <v>3</v>
      </c>
      <c r="B2" s="242"/>
      <c r="C2" s="242"/>
      <c r="D2" s="242"/>
      <c r="E2" s="242"/>
      <c r="F2" s="243"/>
      <c r="G2" s="248" t="s">
        <v>78</v>
      </c>
      <c r="H2" s="8" t="s">
        <v>134</v>
      </c>
      <c r="I2" s="3"/>
      <c r="J2" s="9"/>
      <c r="K2" s="3"/>
      <c r="L2" s="55" t="s">
        <v>220</v>
      </c>
      <c r="M2" s="3" t="s">
        <v>221</v>
      </c>
      <c r="N2" s="3"/>
      <c r="O2" s="3"/>
      <c r="P2" s="3"/>
      <c r="Q2" s="43" t="s">
        <v>135</v>
      </c>
      <c r="R2" s="45"/>
      <c r="S2" s="248" t="s">
        <v>202</v>
      </c>
      <c r="T2" s="3"/>
    </row>
    <row r="3" spans="1:20" ht="5.0999999999999996" customHeight="1" x14ac:dyDescent="0.15">
      <c r="A3" s="253"/>
      <c r="B3" s="253"/>
      <c r="C3" s="253"/>
      <c r="D3" s="253"/>
      <c r="E3" s="253"/>
      <c r="F3" s="254"/>
      <c r="G3" s="255"/>
      <c r="H3" s="54"/>
      <c r="I3" s="4"/>
      <c r="J3" s="22"/>
      <c r="K3" s="256" t="s">
        <v>200</v>
      </c>
      <c r="L3" s="3"/>
      <c r="M3" s="9"/>
      <c r="N3" s="256" t="s">
        <v>201</v>
      </c>
      <c r="O3" s="3"/>
      <c r="P3" s="9"/>
      <c r="Q3" s="9"/>
      <c r="R3" s="11"/>
      <c r="S3" s="255"/>
      <c r="T3" s="4"/>
    </row>
    <row r="4" spans="1:20" ht="27" customHeight="1" x14ac:dyDescent="0.15">
      <c r="A4" s="244"/>
      <c r="B4" s="244"/>
      <c r="C4" s="244"/>
      <c r="D4" s="244"/>
      <c r="E4" s="244"/>
      <c r="F4" s="245"/>
      <c r="G4" s="249"/>
      <c r="H4" s="10"/>
      <c r="I4" s="50" t="s">
        <v>184</v>
      </c>
      <c r="J4" s="7" t="s">
        <v>136</v>
      </c>
      <c r="K4" s="257"/>
      <c r="L4" s="50" t="s">
        <v>184</v>
      </c>
      <c r="M4" s="7" t="s">
        <v>136</v>
      </c>
      <c r="N4" s="257"/>
      <c r="O4" s="50" t="s">
        <v>184</v>
      </c>
      <c r="P4" s="7" t="s">
        <v>136</v>
      </c>
      <c r="Q4" s="144" t="s">
        <v>137</v>
      </c>
      <c r="R4" s="146" t="s">
        <v>138</v>
      </c>
      <c r="S4" s="249"/>
      <c r="T4" s="40" t="s">
        <v>22</v>
      </c>
    </row>
    <row r="5" spans="1:20" ht="26.1" customHeight="1" x14ac:dyDescent="0.15">
      <c r="A5" s="4"/>
      <c r="B5" s="4" t="s">
        <v>25</v>
      </c>
      <c r="C5" s="4"/>
      <c r="D5" s="4"/>
      <c r="E5" s="4"/>
      <c r="F5" s="22"/>
      <c r="G5" s="71">
        <f>SUM(G6:G29)</f>
        <v>191</v>
      </c>
      <c r="H5" s="71">
        <f t="shared" ref="H5:S5" si="0">SUM(H6:H29)</f>
        <v>39625632</v>
      </c>
      <c r="I5" s="71">
        <f t="shared" si="0"/>
        <v>26127374</v>
      </c>
      <c r="J5" s="71">
        <f t="shared" si="0"/>
        <v>13498258</v>
      </c>
      <c r="K5" s="71">
        <f t="shared" si="0"/>
        <v>3773499</v>
      </c>
      <c r="L5" s="71">
        <f t="shared" si="0"/>
        <v>3603204</v>
      </c>
      <c r="M5" s="71">
        <f t="shared" si="0"/>
        <v>170295</v>
      </c>
      <c r="N5" s="71">
        <f t="shared" si="0"/>
        <v>420500</v>
      </c>
      <c r="O5" s="71">
        <f t="shared" si="0"/>
        <v>380703</v>
      </c>
      <c r="P5" s="71">
        <f t="shared" si="0"/>
        <v>39797</v>
      </c>
      <c r="Q5" s="71">
        <f t="shared" si="0"/>
        <v>2860230</v>
      </c>
      <c r="R5" s="71">
        <f t="shared" si="0"/>
        <v>2394451</v>
      </c>
      <c r="S5" s="71">
        <f t="shared" si="0"/>
        <v>4239278</v>
      </c>
      <c r="T5" s="19" t="s">
        <v>69</v>
      </c>
    </row>
    <row r="6" spans="1:20" ht="26.1" customHeight="1" x14ac:dyDescent="0.15">
      <c r="A6" s="4">
        <v>9</v>
      </c>
      <c r="B6" s="4" t="s">
        <v>26</v>
      </c>
      <c r="C6" s="4"/>
      <c r="D6" s="4"/>
      <c r="E6" s="4"/>
      <c r="F6" s="22"/>
      <c r="G6" s="101">
        <v>11</v>
      </c>
      <c r="H6" s="71">
        <f>I6+J6</f>
        <v>227457</v>
      </c>
      <c r="I6" s="100">
        <v>158108</v>
      </c>
      <c r="J6" s="100">
        <v>69349</v>
      </c>
      <c r="K6" s="71">
        <f>L6+M6</f>
        <v>9068</v>
      </c>
      <c r="L6" s="100">
        <v>9068</v>
      </c>
      <c r="M6" s="71">
        <v>0</v>
      </c>
      <c r="N6" s="71">
        <f t="shared" ref="N6:N34" si="1">O6+P6</f>
        <v>643</v>
      </c>
      <c r="O6" s="100">
        <v>643</v>
      </c>
      <c r="P6" s="71">
        <v>0</v>
      </c>
      <c r="Q6" s="71">
        <v>0</v>
      </c>
      <c r="R6" s="71">
        <v>0</v>
      </c>
      <c r="S6" s="100">
        <v>9068</v>
      </c>
      <c r="T6" s="19">
        <v>9</v>
      </c>
    </row>
    <row r="7" spans="1:20" ht="26.1" customHeight="1" x14ac:dyDescent="0.15">
      <c r="A7" s="4">
        <v>10</v>
      </c>
      <c r="B7" s="4" t="s">
        <v>27</v>
      </c>
      <c r="C7" s="4"/>
      <c r="D7" s="4"/>
      <c r="E7" s="4"/>
      <c r="F7" s="22"/>
      <c r="G7" s="71">
        <v>0</v>
      </c>
      <c r="H7" s="71">
        <f t="shared" ref="H7:H34" si="2">I7+J7</f>
        <v>0</v>
      </c>
      <c r="I7" s="71">
        <v>0</v>
      </c>
      <c r="J7" s="71">
        <v>0</v>
      </c>
      <c r="K7" s="71">
        <f t="shared" ref="K7:K34" si="3">L7+M7</f>
        <v>0</v>
      </c>
      <c r="L7" s="71">
        <v>0</v>
      </c>
      <c r="M7" s="71">
        <v>0</v>
      </c>
      <c r="N7" s="71">
        <f t="shared" si="1"/>
        <v>0</v>
      </c>
      <c r="O7" s="71">
        <v>0</v>
      </c>
      <c r="P7" s="71">
        <v>0</v>
      </c>
      <c r="Q7" s="71">
        <v>0</v>
      </c>
      <c r="R7" s="71">
        <v>0</v>
      </c>
      <c r="S7" s="71">
        <v>0</v>
      </c>
      <c r="T7" s="19">
        <v>10</v>
      </c>
    </row>
    <row r="8" spans="1:20" ht="26.1" customHeight="1" x14ac:dyDescent="0.15">
      <c r="A8" s="4">
        <v>11</v>
      </c>
      <c r="B8" s="4" t="s">
        <v>28</v>
      </c>
      <c r="C8" s="4"/>
      <c r="D8" s="4"/>
      <c r="E8" s="4"/>
      <c r="F8" s="22"/>
      <c r="G8" s="101">
        <v>1</v>
      </c>
      <c r="H8" s="151" t="s">
        <v>81</v>
      </c>
      <c r="I8" s="151" t="s">
        <v>81</v>
      </c>
      <c r="J8" s="151" t="s">
        <v>81</v>
      </c>
      <c r="K8" s="151" t="s">
        <v>81</v>
      </c>
      <c r="L8" s="151" t="s">
        <v>81</v>
      </c>
      <c r="M8" s="151" t="s">
        <v>81</v>
      </c>
      <c r="N8" s="151" t="s">
        <v>81</v>
      </c>
      <c r="O8" s="151" t="s">
        <v>81</v>
      </c>
      <c r="P8" s="151" t="s">
        <v>81</v>
      </c>
      <c r="Q8" s="151" t="s">
        <v>81</v>
      </c>
      <c r="R8" s="151" t="s">
        <v>81</v>
      </c>
      <c r="S8" s="151" t="s">
        <v>81</v>
      </c>
      <c r="T8" s="19">
        <v>11</v>
      </c>
    </row>
    <row r="9" spans="1:20" ht="26.1" customHeight="1" x14ac:dyDescent="0.15">
      <c r="A9" s="4">
        <v>12</v>
      </c>
      <c r="B9" s="4" t="s">
        <v>29</v>
      </c>
      <c r="C9" s="4"/>
      <c r="D9" s="4"/>
      <c r="E9" s="4"/>
      <c r="F9" s="22"/>
      <c r="G9" s="71">
        <v>0</v>
      </c>
      <c r="H9" s="71">
        <f t="shared" si="2"/>
        <v>0</v>
      </c>
      <c r="I9" s="71">
        <v>0</v>
      </c>
      <c r="J9" s="71">
        <v>0</v>
      </c>
      <c r="K9" s="71">
        <f t="shared" si="3"/>
        <v>0</v>
      </c>
      <c r="L9" s="71">
        <v>0</v>
      </c>
      <c r="M9" s="71">
        <v>0</v>
      </c>
      <c r="N9" s="71">
        <f t="shared" si="1"/>
        <v>0</v>
      </c>
      <c r="O9" s="71">
        <v>0</v>
      </c>
      <c r="P9" s="71">
        <v>0</v>
      </c>
      <c r="Q9" s="71">
        <v>0</v>
      </c>
      <c r="R9" s="71">
        <v>0</v>
      </c>
      <c r="S9" s="71">
        <v>0</v>
      </c>
      <c r="T9" s="19">
        <v>12</v>
      </c>
    </row>
    <row r="10" spans="1:20" ht="26.1" customHeight="1" x14ac:dyDescent="0.15">
      <c r="A10" s="4">
        <v>13</v>
      </c>
      <c r="B10" s="4" t="s">
        <v>30</v>
      </c>
      <c r="C10" s="4"/>
      <c r="D10" s="4"/>
      <c r="E10" s="4"/>
      <c r="F10" s="22"/>
      <c r="G10" s="71">
        <v>0</v>
      </c>
      <c r="H10" s="71">
        <f t="shared" si="2"/>
        <v>0</v>
      </c>
      <c r="I10" s="71">
        <v>0</v>
      </c>
      <c r="J10" s="71">
        <v>0</v>
      </c>
      <c r="K10" s="71">
        <f t="shared" si="3"/>
        <v>0</v>
      </c>
      <c r="L10" s="71">
        <v>0</v>
      </c>
      <c r="M10" s="71">
        <v>0</v>
      </c>
      <c r="N10" s="71">
        <f t="shared" si="1"/>
        <v>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19">
        <v>13</v>
      </c>
    </row>
    <row r="11" spans="1:20" ht="26.1" customHeight="1" x14ac:dyDescent="0.15">
      <c r="A11" s="4">
        <v>14</v>
      </c>
      <c r="B11" s="4" t="s">
        <v>31</v>
      </c>
      <c r="C11" s="4"/>
      <c r="D11" s="4"/>
      <c r="E11" s="4"/>
      <c r="F11" s="22"/>
      <c r="G11" s="101">
        <v>7</v>
      </c>
      <c r="H11" s="71">
        <f t="shared" si="2"/>
        <v>2350645</v>
      </c>
      <c r="I11" s="101">
        <v>1077509</v>
      </c>
      <c r="J11" s="101">
        <v>1273136</v>
      </c>
      <c r="K11" s="101">
        <f t="shared" si="3"/>
        <v>287339</v>
      </c>
      <c r="L11" s="101">
        <v>267068</v>
      </c>
      <c r="M11" s="101">
        <v>20271</v>
      </c>
      <c r="N11" s="101">
        <f t="shared" si="1"/>
        <v>4276</v>
      </c>
      <c r="O11" s="101">
        <v>4276</v>
      </c>
      <c r="P11" s="71">
        <v>0</v>
      </c>
      <c r="Q11" s="101">
        <v>288976</v>
      </c>
      <c r="R11" s="101">
        <v>264598</v>
      </c>
      <c r="S11" s="101">
        <v>311717</v>
      </c>
      <c r="T11" s="19">
        <v>14</v>
      </c>
    </row>
    <row r="12" spans="1:20" ht="26.1" customHeight="1" x14ac:dyDescent="0.15">
      <c r="A12" s="4">
        <v>15</v>
      </c>
      <c r="B12" s="4" t="s">
        <v>32</v>
      </c>
      <c r="C12" s="4"/>
      <c r="D12" s="4"/>
      <c r="E12" s="4"/>
      <c r="F12" s="22"/>
      <c r="G12" s="101">
        <v>4</v>
      </c>
      <c r="H12" s="71">
        <f t="shared" si="2"/>
        <v>275624</v>
      </c>
      <c r="I12" s="101">
        <v>113711</v>
      </c>
      <c r="J12" s="101">
        <v>161913</v>
      </c>
      <c r="K12" s="101">
        <f t="shared" si="3"/>
        <v>25183</v>
      </c>
      <c r="L12" s="101">
        <v>25183</v>
      </c>
      <c r="M12" s="71">
        <v>0</v>
      </c>
      <c r="N12" s="71">
        <f t="shared" si="1"/>
        <v>28</v>
      </c>
      <c r="O12" s="100">
        <v>28</v>
      </c>
      <c r="P12" s="71">
        <v>0</v>
      </c>
      <c r="Q12" s="71">
        <v>0</v>
      </c>
      <c r="R12" s="71">
        <v>0</v>
      </c>
      <c r="S12" s="101">
        <v>25183</v>
      </c>
      <c r="T12" s="19">
        <v>15</v>
      </c>
    </row>
    <row r="13" spans="1:20" ht="26.1" customHeight="1" x14ac:dyDescent="0.15">
      <c r="A13" s="4">
        <v>16</v>
      </c>
      <c r="B13" s="4" t="s">
        <v>33</v>
      </c>
      <c r="C13" s="4"/>
      <c r="D13" s="4"/>
      <c r="E13" s="4"/>
      <c r="F13" s="22"/>
      <c r="G13" s="101">
        <v>20</v>
      </c>
      <c r="H13" s="71">
        <f t="shared" si="2"/>
        <v>3904635</v>
      </c>
      <c r="I13" s="101">
        <v>3370856</v>
      </c>
      <c r="J13" s="101">
        <v>533779</v>
      </c>
      <c r="K13" s="101">
        <f t="shared" si="3"/>
        <v>458738</v>
      </c>
      <c r="L13" s="101">
        <v>458738</v>
      </c>
      <c r="M13" s="71">
        <v>0</v>
      </c>
      <c r="N13" s="71">
        <f t="shared" si="1"/>
        <v>135497</v>
      </c>
      <c r="O13" s="100">
        <v>135497</v>
      </c>
      <c r="P13" s="71">
        <v>0</v>
      </c>
      <c r="Q13" s="101">
        <v>219583</v>
      </c>
      <c r="R13" s="101">
        <v>246136</v>
      </c>
      <c r="S13" s="101">
        <v>432185</v>
      </c>
      <c r="T13" s="19">
        <v>16</v>
      </c>
    </row>
    <row r="14" spans="1:20" ht="26.1" customHeight="1" x14ac:dyDescent="0.15">
      <c r="A14" s="4">
        <v>17</v>
      </c>
      <c r="B14" s="4" t="s">
        <v>34</v>
      </c>
      <c r="C14" s="4"/>
      <c r="D14" s="4"/>
      <c r="E14" s="4"/>
      <c r="F14" s="22"/>
      <c r="G14" s="71">
        <v>0</v>
      </c>
      <c r="H14" s="71">
        <f t="shared" si="2"/>
        <v>0</v>
      </c>
      <c r="I14" s="71">
        <v>0</v>
      </c>
      <c r="J14" s="71">
        <v>0</v>
      </c>
      <c r="K14" s="71">
        <f t="shared" si="3"/>
        <v>0</v>
      </c>
      <c r="L14" s="71">
        <v>0</v>
      </c>
      <c r="M14" s="71">
        <v>0</v>
      </c>
      <c r="N14" s="71">
        <f t="shared" si="1"/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19">
        <v>17</v>
      </c>
    </row>
    <row r="15" spans="1:20" ht="26.1" customHeight="1" x14ac:dyDescent="0.15">
      <c r="A15" s="4">
        <v>18</v>
      </c>
      <c r="B15" s="4" t="s">
        <v>35</v>
      </c>
      <c r="C15" s="4"/>
      <c r="D15" s="4"/>
      <c r="E15" s="4"/>
      <c r="F15" s="22"/>
      <c r="G15" s="101">
        <v>9</v>
      </c>
      <c r="H15" s="71">
        <f t="shared" si="2"/>
        <v>790179</v>
      </c>
      <c r="I15" s="101">
        <v>601794</v>
      </c>
      <c r="J15" s="101">
        <v>188385</v>
      </c>
      <c r="K15" s="101">
        <f t="shared" si="3"/>
        <v>98324</v>
      </c>
      <c r="L15" s="101">
        <v>98266</v>
      </c>
      <c r="M15" s="100">
        <v>58</v>
      </c>
      <c r="N15" s="71">
        <f t="shared" si="1"/>
        <v>4301</v>
      </c>
      <c r="O15" s="100">
        <v>4290</v>
      </c>
      <c r="P15" s="100">
        <v>11</v>
      </c>
      <c r="Q15" s="101">
        <v>104876</v>
      </c>
      <c r="R15" s="101">
        <v>82830</v>
      </c>
      <c r="S15" s="101">
        <v>120370</v>
      </c>
      <c r="T15" s="19">
        <v>18</v>
      </c>
    </row>
    <row r="16" spans="1:20" ht="26.1" customHeight="1" x14ac:dyDescent="0.15">
      <c r="A16" s="4">
        <v>19</v>
      </c>
      <c r="B16" s="4" t="s">
        <v>36</v>
      </c>
      <c r="C16" s="4"/>
      <c r="D16" s="4"/>
      <c r="E16" s="4"/>
      <c r="F16" s="22"/>
      <c r="G16" s="71">
        <v>0</v>
      </c>
      <c r="H16" s="71">
        <f t="shared" si="2"/>
        <v>0</v>
      </c>
      <c r="I16" s="71">
        <v>0</v>
      </c>
      <c r="J16" s="71">
        <v>0</v>
      </c>
      <c r="K16" s="71">
        <f t="shared" si="3"/>
        <v>0</v>
      </c>
      <c r="L16" s="71">
        <v>0</v>
      </c>
      <c r="M16" s="71">
        <v>0</v>
      </c>
      <c r="N16" s="71">
        <f t="shared" si="1"/>
        <v>0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19">
        <v>19</v>
      </c>
    </row>
    <row r="17" spans="1:20" ht="26.1" customHeight="1" x14ac:dyDescent="0.15">
      <c r="A17" s="4">
        <v>20</v>
      </c>
      <c r="B17" s="4" t="s">
        <v>37</v>
      </c>
      <c r="C17" s="4"/>
      <c r="D17" s="4"/>
      <c r="E17" s="4"/>
      <c r="F17" s="22"/>
      <c r="G17" s="71">
        <v>0</v>
      </c>
      <c r="H17" s="71">
        <f t="shared" si="2"/>
        <v>0</v>
      </c>
      <c r="I17" s="71">
        <v>0</v>
      </c>
      <c r="J17" s="71">
        <v>0</v>
      </c>
      <c r="K17" s="71">
        <f t="shared" si="3"/>
        <v>0</v>
      </c>
      <c r="L17" s="71">
        <v>0</v>
      </c>
      <c r="M17" s="71">
        <v>0</v>
      </c>
      <c r="N17" s="71">
        <f t="shared" si="1"/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19">
        <v>20</v>
      </c>
    </row>
    <row r="18" spans="1:20" ht="26.1" customHeight="1" x14ac:dyDescent="0.15">
      <c r="A18" s="4">
        <v>21</v>
      </c>
      <c r="B18" s="4" t="s">
        <v>38</v>
      </c>
      <c r="C18" s="4"/>
      <c r="D18" s="4"/>
      <c r="E18" s="4"/>
      <c r="F18" s="22"/>
      <c r="G18" s="101">
        <v>8</v>
      </c>
      <c r="H18" s="71">
        <f t="shared" si="2"/>
        <v>2246373</v>
      </c>
      <c r="I18" s="101">
        <v>2071333</v>
      </c>
      <c r="J18" s="101">
        <v>175040</v>
      </c>
      <c r="K18" s="101">
        <f t="shared" si="3"/>
        <v>292254</v>
      </c>
      <c r="L18" s="101">
        <v>291849</v>
      </c>
      <c r="M18" s="100">
        <v>405</v>
      </c>
      <c r="N18" s="71">
        <f t="shared" si="1"/>
        <v>12103</v>
      </c>
      <c r="O18" s="101">
        <v>12103</v>
      </c>
      <c r="P18" s="71">
        <v>0</v>
      </c>
      <c r="Q18" s="101">
        <v>183002</v>
      </c>
      <c r="R18" s="101">
        <v>64475</v>
      </c>
      <c r="S18" s="101">
        <v>410781</v>
      </c>
      <c r="T18" s="19">
        <v>21</v>
      </c>
    </row>
    <row r="19" spans="1:20" ht="26.1" customHeight="1" x14ac:dyDescent="0.15">
      <c r="A19" s="4">
        <v>22</v>
      </c>
      <c r="B19" s="4" t="s">
        <v>39</v>
      </c>
      <c r="C19" s="4"/>
      <c r="D19" s="4"/>
      <c r="E19" s="4"/>
      <c r="F19" s="22"/>
      <c r="G19" s="101">
        <v>23</v>
      </c>
      <c r="H19" s="71">
        <f t="shared" si="2"/>
        <v>8622120</v>
      </c>
      <c r="I19" s="101">
        <v>5556214</v>
      </c>
      <c r="J19" s="101">
        <v>3065906</v>
      </c>
      <c r="K19" s="101">
        <f t="shared" si="3"/>
        <v>659304</v>
      </c>
      <c r="L19" s="101">
        <v>658856</v>
      </c>
      <c r="M19" s="100">
        <v>448</v>
      </c>
      <c r="N19" s="71">
        <f t="shared" si="1"/>
        <v>49499</v>
      </c>
      <c r="O19" s="101">
        <v>49499</v>
      </c>
      <c r="P19" s="71">
        <v>0</v>
      </c>
      <c r="Q19" s="101">
        <v>725110</v>
      </c>
      <c r="R19" s="101">
        <v>627789</v>
      </c>
      <c r="S19" s="101">
        <v>756625</v>
      </c>
      <c r="T19" s="19">
        <v>22</v>
      </c>
    </row>
    <row r="20" spans="1:20" ht="26.1" customHeight="1" x14ac:dyDescent="0.15">
      <c r="A20" s="4">
        <v>23</v>
      </c>
      <c r="B20" s="4" t="s">
        <v>40</v>
      </c>
      <c r="C20" s="4"/>
      <c r="D20" s="4"/>
      <c r="E20" s="4"/>
      <c r="F20" s="22"/>
      <c r="G20" s="101">
        <v>7</v>
      </c>
      <c r="H20" s="71">
        <f t="shared" si="2"/>
        <v>4668809</v>
      </c>
      <c r="I20" s="101">
        <v>3143988</v>
      </c>
      <c r="J20" s="101">
        <v>1524821</v>
      </c>
      <c r="K20" s="101">
        <f t="shared" si="3"/>
        <v>180952</v>
      </c>
      <c r="L20" s="101">
        <v>180952</v>
      </c>
      <c r="M20" s="71">
        <v>0</v>
      </c>
      <c r="N20" s="71">
        <f t="shared" si="1"/>
        <v>43166</v>
      </c>
      <c r="O20" s="101">
        <v>43166</v>
      </c>
      <c r="P20" s="71">
        <v>0</v>
      </c>
      <c r="Q20" s="101">
        <v>199880</v>
      </c>
      <c r="R20" s="101">
        <v>153718</v>
      </c>
      <c r="S20" s="101">
        <v>227114</v>
      </c>
      <c r="T20" s="19">
        <v>23</v>
      </c>
    </row>
    <row r="21" spans="1:20" ht="26.1" customHeight="1" x14ac:dyDescent="0.15">
      <c r="A21" s="4">
        <v>24</v>
      </c>
      <c r="B21" s="4" t="s">
        <v>41</v>
      </c>
      <c r="C21" s="4"/>
      <c r="D21" s="4"/>
      <c r="E21" s="4"/>
      <c r="F21" s="22"/>
      <c r="G21" s="101">
        <v>29</v>
      </c>
      <c r="H21" s="71">
        <f t="shared" si="2"/>
        <v>2321342</v>
      </c>
      <c r="I21" s="101">
        <v>819480</v>
      </c>
      <c r="J21" s="101">
        <v>1501862</v>
      </c>
      <c r="K21" s="101">
        <f t="shared" si="3"/>
        <v>201193</v>
      </c>
      <c r="L21" s="101">
        <v>143586</v>
      </c>
      <c r="M21" s="100">
        <v>57607</v>
      </c>
      <c r="N21" s="71">
        <f t="shared" si="1"/>
        <v>10650</v>
      </c>
      <c r="O21" s="101">
        <v>10650</v>
      </c>
      <c r="P21" s="71">
        <v>0</v>
      </c>
      <c r="Q21" s="101">
        <v>41761</v>
      </c>
      <c r="R21" s="101">
        <v>31891</v>
      </c>
      <c r="S21" s="101">
        <v>211063</v>
      </c>
      <c r="T21" s="19">
        <v>24</v>
      </c>
    </row>
    <row r="22" spans="1:20" ht="26.1" customHeight="1" x14ac:dyDescent="0.15">
      <c r="A22" s="4">
        <v>25</v>
      </c>
      <c r="B22" s="4" t="s">
        <v>42</v>
      </c>
      <c r="C22" s="4"/>
      <c r="D22" s="4"/>
      <c r="E22" s="4"/>
      <c r="F22" s="22"/>
      <c r="G22" s="101">
        <v>10</v>
      </c>
      <c r="H22" s="71">
        <f t="shared" si="2"/>
        <v>2023863</v>
      </c>
      <c r="I22" s="101">
        <v>1258463</v>
      </c>
      <c r="J22" s="101">
        <v>765400</v>
      </c>
      <c r="K22" s="101">
        <f t="shared" si="3"/>
        <v>176952</v>
      </c>
      <c r="L22" s="101">
        <v>105855</v>
      </c>
      <c r="M22" s="100">
        <v>71097</v>
      </c>
      <c r="N22" s="71">
        <f t="shared" si="1"/>
        <v>101656</v>
      </c>
      <c r="O22" s="101">
        <v>73271</v>
      </c>
      <c r="P22" s="101">
        <v>28385</v>
      </c>
      <c r="Q22" s="101">
        <v>89060</v>
      </c>
      <c r="R22" s="101">
        <v>80073</v>
      </c>
      <c r="S22" s="101">
        <v>185939</v>
      </c>
      <c r="T22" s="19">
        <v>25</v>
      </c>
    </row>
    <row r="23" spans="1:20" ht="26.1" customHeight="1" x14ac:dyDescent="0.15">
      <c r="A23" s="4">
        <v>26</v>
      </c>
      <c r="B23" s="4" t="s">
        <v>43</v>
      </c>
      <c r="C23" s="4"/>
      <c r="D23" s="4"/>
      <c r="E23" s="4"/>
      <c r="F23" s="22"/>
      <c r="G23" s="101">
        <v>20</v>
      </c>
      <c r="H23" s="71">
        <f t="shared" si="2"/>
        <v>1958990</v>
      </c>
      <c r="I23" s="101">
        <v>1159017</v>
      </c>
      <c r="J23" s="101">
        <v>799973</v>
      </c>
      <c r="K23" s="101">
        <f t="shared" si="3"/>
        <v>228069</v>
      </c>
      <c r="L23" s="101">
        <v>228069</v>
      </c>
      <c r="M23" s="71">
        <v>0</v>
      </c>
      <c r="N23" s="71">
        <f t="shared" si="1"/>
        <v>6013</v>
      </c>
      <c r="O23" s="101">
        <v>6013</v>
      </c>
      <c r="P23" s="71">
        <v>0</v>
      </c>
      <c r="Q23" s="101">
        <v>110562</v>
      </c>
      <c r="R23" s="101">
        <v>104859</v>
      </c>
      <c r="S23" s="101">
        <v>233772</v>
      </c>
      <c r="T23" s="19">
        <v>26</v>
      </c>
    </row>
    <row r="24" spans="1:20" ht="26.1" customHeight="1" x14ac:dyDescent="0.15">
      <c r="A24" s="4">
        <v>27</v>
      </c>
      <c r="B24" s="4" t="s">
        <v>44</v>
      </c>
      <c r="C24" s="4"/>
      <c r="D24" s="4"/>
      <c r="E24" s="4"/>
      <c r="F24" s="22"/>
      <c r="G24" s="101">
        <v>7</v>
      </c>
      <c r="H24" s="71">
        <f t="shared" si="2"/>
        <v>216356</v>
      </c>
      <c r="I24" s="101">
        <v>69995</v>
      </c>
      <c r="J24" s="101">
        <v>146361</v>
      </c>
      <c r="K24" s="101">
        <f t="shared" si="3"/>
        <v>11730</v>
      </c>
      <c r="L24" s="101">
        <v>11730</v>
      </c>
      <c r="M24" s="71">
        <v>0</v>
      </c>
      <c r="N24" s="71">
        <f t="shared" si="1"/>
        <v>779</v>
      </c>
      <c r="O24" s="100">
        <v>779</v>
      </c>
      <c r="P24" s="71">
        <v>0</v>
      </c>
      <c r="Q24" s="101">
        <v>1056</v>
      </c>
      <c r="R24" s="101">
        <v>150</v>
      </c>
      <c r="S24" s="101">
        <v>12636</v>
      </c>
      <c r="T24" s="19">
        <v>27</v>
      </c>
    </row>
    <row r="25" spans="1:20" ht="26.1" customHeight="1" x14ac:dyDescent="0.15">
      <c r="A25" s="4">
        <v>28</v>
      </c>
      <c r="B25" s="4" t="s">
        <v>45</v>
      </c>
      <c r="C25" s="4"/>
      <c r="D25" s="4"/>
      <c r="E25" s="4"/>
      <c r="F25" s="22"/>
      <c r="G25" s="101">
        <v>9</v>
      </c>
      <c r="H25" s="151" t="s">
        <v>81</v>
      </c>
      <c r="I25" s="151" t="s">
        <v>81</v>
      </c>
      <c r="J25" s="151" t="s">
        <v>81</v>
      </c>
      <c r="K25" s="151" t="s">
        <v>81</v>
      </c>
      <c r="L25" s="151" t="s">
        <v>81</v>
      </c>
      <c r="M25" s="151" t="s">
        <v>81</v>
      </c>
      <c r="N25" s="151" t="s">
        <v>81</v>
      </c>
      <c r="O25" s="151" t="s">
        <v>81</v>
      </c>
      <c r="P25" s="151" t="s">
        <v>81</v>
      </c>
      <c r="Q25" s="151" t="s">
        <v>81</v>
      </c>
      <c r="R25" s="151" t="s">
        <v>81</v>
      </c>
      <c r="S25" s="151" t="s">
        <v>81</v>
      </c>
      <c r="T25" s="19">
        <v>28</v>
      </c>
    </row>
    <row r="26" spans="1:20" ht="26.1" customHeight="1" x14ac:dyDescent="0.15">
      <c r="A26" s="4">
        <v>29</v>
      </c>
      <c r="B26" s="4" t="s">
        <v>46</v>
      </c>
      <c r="C26" s="4"/>
      <c r="D26" s="4"/>
      <c r="E26" s="4"/>
      <c r="F26" s="22"/>
      <c r="G26" s="101">
        <v>10</v>
      </c>
      <c r="H26" s="71">
        <f t="shared" si="2"/>
        <v>3141402</v>
      </c>
      <c r="I26" s="101">
        <v>2566395</v>
      </c>
      <c r="J26" s="101">
        <v>575007</v>
      </c>
      <c r="K26" s="101">
        <f t="shared" si="3"/>
        <v>266990</v>
      </c>
      <c r="L26" s="101">
        <v>266990</v>
      </c>
      <c r="M26" s="71">
        <v>0</v>
      </c>
      <c r="N26" s="71">
        <f t="shared" si="1"/>
        <v>13714</v>
      </c>
      <c r="O26" s="101">
        <v>2370</v>
      </c>
      <c r="P26" s="101">
        <v>11344</v>
      </c>
      <c r="Q26" s="101">
        <v>245588</v>
      </c>
      <c r="R26" s="101">
        <v>196368</v>
      </c>
      <c r="S26" s="101">
        <v>316210</v>
      </c>
      <c r="T26" s="19">
        <v>29</v>
      </c>
    </row>
    <row r="27" spans="1:20" ht="26.1" customHeight="1" x14ac:dyDescent="0.15">
      <c r="A27" s="4">
        <v>30</v>
      </c>
      <c r="B27" s="4" t="s">
        <v>47</v>
      </c>
      <c r="C27" s="4"/>
      <c r="D27" s="4"/>
      <c r="E27" s="4"/>
      <c r="F27" s="22"/>
      <c r="G27" s="101">
        <v>3</v>
      </c>
      <c r="H27" s="71">
        <f t="shared" si="2"/>
        <v>775980</v>
      </c>
      <c r="I27" s="101">
        <v>775731</v>
      </c>
      <c r="J27" s="101">
        <v>249</v>
      </c>
      <c r="K27" s="101">
        <f t="shared" si="3"/>
        <v>374588</v>
      </c>
      <c r="L27" s="101">
        <v>374588</v>
      </c>
      <c r="M27" s="71">
        <v>0</v>
      </c>
      <c r="N27" s="71">
        <f t="shared" si="1"/>
        <v>7634</v>
      </c>
      <c r="O27" s="101">
        <v>7634</v>
      </c>
      <c r="P27" s="71">
        <v>0</v>
      </c>
      <c r="Q27" s="101">
        <v>405791</v>
      </c>
      <c r="R27" s="101">
        <v>371962</v>
      </c>
      <c r="S27" s="101">
        <v>408417</v>
      </c>
      <c r="T27" s="19">
        <v>30</v>
      </c>
    </row>
    <row r="28" spans="1:20" ht="26.1" customHeight="1" x14ac:dyDescent="0.15">
      <c r="A28" s="4">
        <v>31</v>
      </c>
      <c r="B28" s="4" t="s">
        <v>48</v>
      </c>
      <c r="C28" s="4"/>
      <c r="D28" s="4"/>
      <c r="E28" s="4"/>
      <c r="F28" s="22"/>
      <c r="G28" s="101">
        <v>12</v>
      </c>
      <c r="H28" s="71">
        <f t="shared" si="2"/>
        <v>4511254</v>
      </c>
      <c r="I28" s="101">
        <v>2269763</v>
      </c>
      <c r="J28" s="101">
        <v>2241491</v>
      </c>
      <c r="K28" s="101">
        <f t="shared" si="3"/>
        <v>423118</v>
      </c>
      <c r="L28" s="101">
        <v>416677</v>
      </c>
      <c r="M28" s="100">
        <v>6441</v>
      </c>
      <c r="N28" s="71">
        <f t="shared" si="1"/>
        <v>15760</v>
      </c>
      <c r="O28" s="101">
        <v>15760</v>
      </c>
      <c r="P28" s="71">
        <v>0</v>
      </c>
      <c r="Q28" s="101">
        <v>181817</v>
      </c>
      <c r="R28" s="101">
        <v>166896</v>
      </c>
      <c r="S28" s="101">
        <v>438039</v>
      </c>
      <c r="T28" s="19">
        <v>31</v>
      </c>
    </row>
    <row r="29" spans="1:20" ht="26.1" customHeight="1" thickBot="1" x14ac:dyDescent="0.2">
      <c r="A29" s="26">
        <v>32</v>
      </c>
      <c r="B29" s="26" t="s">
        <v>49</v>
      </c>
      <c r="C29" s="26"/>
      <c r="D29" s="26"/>
      <c r="E29" s="26"/>
      <c r="F29" s="27"/>
      <c r="G29" s="116">
        <v>1</v>
      </c>
      <c r="H29" s="157">
        <f>I29+J29</f>
        <v>1590603</v>
      </c>
      <c r="I29" s="157">
        <f>1019257+95760</f>
        <v>1115017</v>
      </c>
      <c r="J29" s="157">
        <f>366875+108711</f>
        <v>475586</v>
      </c>
      <c r="K29" s="157">
        <f>L29+M29</f>
        <v>79697</v>
      </c>
      <c r="L29" s="157">
        <f>64481+1248</f>
        <v>65729</v>
      </c>
      <c r="M29" s="157">
        <f>13968+0</f>
        <v>13968</v>
      </c>
      <c r="N29" s="157">
        <f>O29+P29</f>
        <v>14781</v>
      </c>
      <c r="O29" s="157">
        <f>12495+2229</f>
        <v>14724</v>
      </c>
      <c r="P29" s="157">
        <f>57</f>
        <v>57</v>
      </c>
      <c r="Q29" s="157">
        <f>63168</f>
        <v>63168</v>
      </c>
      <c r="R29" s="157">
        <f>2706</f>
        <v>2706</v>
      </c>
      <c r="S29" s="157">
        <f>138911+1248</f>
        <v>140159</v>
      </c>
      <c r="T29" s="29">
        <v>32</v>
      </c>
    </row>
    <row r="30" spans="1:20" ht="26.1" customHeight="1" thickTop="1" x14ac:dyDescent="0.15">
      <c r="A30" s="4"/>
      <c r="B30" s="53" t="s">
        <v>52</v>
      </c>
      <c r="C30" s="4">
        <v>30</v>
      </c>
      <c r="D30" s="4" t="s">
        <v>50</v>
      </c>
      <c r="E30" s="4">
        <v>49</v>
      </c>
      <c r="F30" s="22" t="s">
        <v>51</v>
      </c>
      <c r="G30" s="101">
        <v>66</v>
      </c>
      <c r="H30" s="71">
        <f t="shared" si="2"/>
        <v>2159003</v>
      </c>
      <c r="I30" s="101">
        <v>1210301</v>
      </c>
      <c r="J30" s="101">
        <v>948702</v>
      </c>
      <c r="K30" s="101">
        <f t="shared" si="3"/>
        <v>289218</v>
      </c>
      <c r="L30" s="101">
        <v>189643</v>
      </c>
      <c r="M30" s="100">
        <v>99575</v>
      </c>
      <c r="N30" s="71">
        <f t="shared" si="1"/>
        <v>28181</v>
      </c>
      <c r="O30" s="101">
        <v>22171</v>
      </c>
      <c r="P30" s="101">
        <v>6010</v>
      </c>
      <c r="Q30" s="101">
        <v>32050</v>
      </c>
      <c r="R30" s="101">
        <v>24123</v>
      </c>
      <c r="S30" s="101">
        <v>297145</v>
      </c>
      <c r="T30" s="19" t="s">
        <v>64</v>
      </c>
    </row>
    <row r="31" spans="1:20" ht="26.1" customHeight="1" x14ac:dyDescent="0.15">
      <c r="A31" s="4"/>
      <c r="B31" s="142" t="s">
        <v>53</v>
      </c>
      <c r="C31" s="4">
        <v>50</v>
      </c>
      <c r="D31" s="4" t="s">
        <v>50</v>
      </c>
      <c r="E31" s="4">
        <v>99</v>
      </c>
      <c r="F31" s="22" t="s">
        <v>51</v>
      </c>
      <c r="G31" s="101">
        <v>62</v>
      </c>
      <c r="H31" s="71">
        <f t="shared" si="2"/>
        <v>5423485</v>
      </c>
      <c r="I31" s="101">
        <v>3321139</v>
      </c>
      <c r="J31" s="101">
        <v>2102346</v>
      </c>
      <c r="K31" s="101">
        <f t="shared" si="3"/>
        <v>409216</v>
      </c>
      <c r="L31" s="101">
        <v>357610</v>
      </c>
      <c r="M31" s="100">
        <v>51606</v>
      </c>
      <c r="N31" s="71">
        <f t="shared" si="1"/>
        <v>78420</v>
      </c>
      <c r="O31" s="101">
        <v>44633</v>
      </c>
      <c r="P31" s="101">
        <v>33787</v>
      </c>
      <c r="Q31" s="101">
        <v>171120</v>
      </c>
      <c r="R31" s="101">
        <v>79571</v>
      </c>
      <c r="S31" s="101">
        <v>500765</v>
      </c>
      <c r="T31" s="19" t="s">
        <v>65</v>
      </c>
    </row>
    <row r="32" spans="1:20" ht="26.1" customHeight="1" x14ac:dyDescent="0.15">
      <c r="A32" s="4"/>
      <c r="B32" s="142" t="s">
        <v>54</v>
      </c>
      <c r="C32" s="4">
        <v>100</v>
      </c>
      <c r="D32" s="4" t="s">
        <v>50</v>
      </c>
      <c r="E32" s="4">
        <v>299</v>
      </c>
      <c r="F32" s="22" t="s">
        <v>51</v>
      </c>
      <c r="G32" s="101">
        <v>47</v>
      </c>
      <c r="H32" s="71">
        <f t="shared" si="2"/>
        <v>12148469</v>
      </c>
      <c r="I32" s="101">
        <v>7718459</v>
      </c>
      <c r="J32" s="101">
        <v>4430010</v>
      </c>
      <c r="K32" s="101">
        <f t="shared" si="3"/>
        <v>1413401</v>
      </c>
      <c r="L32" s="101">
        <v>1394287</v>
      </c>
      <c r="M32" s="100">
        <v>19114</v>
      </c>
      <c r="N32" s="71">
        <f t="shared" si="1"/>
        <v>111970</v>
      </c>
      <c r="O32" s="101">
        <v>111970</v>
      </c>
      <c r="P32" s="71">
        <v>0</v>
      </c>
      <c r="Q32" s="101">
        <v>1102281</v>
      </c>
      <c r="R32" s="101">
        <v>915486</v>
      </c>
      <c r="S32" s="101">
        <v>1600196</v>
      </c>
      <c r="T32" s="19" t="s">
        <v>66</v>
      </c>
    </row>
    <row r="33" spans="1:20" ht="26.1" customHeight="1" x14ac:dyDescent="0.15">
      <c r="A33" s="4"/>
      <c r="B33" s="142" t="s">
        <v>55</v>
      </c>
      <c r="C33" s="4">
        <v>300</v>
      </c>
      <c r="D33" s="4" t="s">
        <v>50</v>
      </c>
      <c r="E33" s="4">
        <v>499</v>
      </c>
      <c r="F33" s="22" t="s">
        <v>51</v>
      </c>
      <c r="G33" s="101">
        <v>7</v>
      </c>
      <c r="H33" s="71">
        <f t="shared" si="2"/>
        <v>3485389</v>
      </c>
      <c r="I33" s="101">
        <v>2956619</v>
      </c>
      <c r="J33" s="101">
        <v>528770</v>
      </c>
      <c r="K33" s="101">
        <f t="shared" si="3"/>
        <v>358605</v>
      </c>
      <c r="L33" s="101">
        <v>358605</v>
      </c>
      <c r="M33" s="71">
        <v>0</v>
      </c>
      <c r="N33" s="71">
        <f t="shared" si="1"/>
        <v>93915</v>
      </c>
      <c r="O33" s="101">
        <v>93915</v>
      </c>
      <c r="P33" s="71">
        <v>0</v>
      </c>
      <c r="Q33" s="101">
        <v>351539</v>
      </c>
      <c r="R33" s="101">
        <v>304593</v>
      </c>
      <c r="S33" s="101">
        <v>405551</v>
      </c>
      <c r="T33" s="19" t="s">
        <v>67</v>
      </c>
    </row>
    <row r="34" spans="1:20" ht="26.1" customHeight="1" x14ac:dyDescent="0.15">
      <c r="A34" s="5"/>
      <c r="B34" s="144" t="s">
        <v>56</v>
      </c>
      <c r="C34" s="5">
        <v>500</v>
      </c>
      <c r="D34" s="5" t="s">
        <v>57</v>
      </c>
      <c r="E34" s="5"/>
      <c r="F34" s="23"/>
      <c r="G34" s="173">
        <v>9</v>
      </c>
      <c r="H34" s="73">
        <f t="shared" si="2"/>
        <v>16409286</v>
      </c>
      <c r="I34" s="102">
        <v>10920856</v>
      </c>
      <c r="J34" s="102">
        <v>5488430</v>
      </c>
      <c r="K34" s="102">
        <f t="shared" si="3"/>
        <v>1303059</v>
      </c>
      <c r="L34" s="102">
        <v>1303059</v>
      </c>
      <c r="M34" s="73">
        <v>0</v>
      </c>
      <c r="N34" s="73">
        <f t="shared" si="1"/>
        <v>108014</v>
      </c>
      <c r="O34" s="102">
        <v>108014</v>
      </c>
      <c r="P34" s="73">
        <v>0</v>
      </c>
      <c r="Q34" s="102">
        <v>1203240</v>
      </c>
      <c r="R34" s="102">
        <v>1070678</v>
      </c>
      <c r="S34" s="102">
        <v>1435621</v>
      </c>
      <c r="T34" s="25" t="s">
        <v>68</v>
      </c>
    </row>
  </sheetData>
  <mergeCells count="5">
    <mergeCell ref="A2:F4"/>
    <mergeCell ref="G2:G4"/>
    <mergeCell ref="S2:S4"/>
    <mergeCell ref="K3:K4"/>
    <mergeCell ref="N3:N4"/>
  </mergeCells>
  <phoneticPr fontId="4"/>
  <printOptions verticalCentered="1"/>
  <pageMargins left="0.59055118110236227" right="0.59055118110236227" top="0.78740157480314965" bottom="0.39370078740157483" header="0.51181102362204722" footer="0.19685039370078741"/>
  <pageSetup paperSize="9" scale="84" firstPageNumber="33" fitToWidth="2" orientation="portrait" useFirstPageNumber="1" r:id="rId1"/>
  <headerFooter alignWithMargins="0">
    <oddFooter>&amp;C&amp;P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5</vt:i4>
      </vt:variant>
    </vt:vector>
  </HeadingPairs>
  <TitlesOfParts>
    <vt:vector size="22" baseType="lpstr">
      <vt:lpstr>統計表 </vt:lpstr>
      <vt:lpstr>第1表</vt:lpstr>
      <vt:lpstr>第2表</vt:lpstr>
      <vt:lpstr>第３表 </vt:lpstr>
      <vt:lpstr>第4表 </vt:lpstr>
      <vt:lpstr>第5表 </vt:lpstr>
      <vt:lpstr>第6表</vt:lpstr>
      <vt:lpstr>第7表 </vt:lpstr>
      <vt:lpstr>第8表</vt:lpstr>
      <vt:lpstr>第9表 </vt:lpstr>
      <vt:lpstr>第1表 (2)</vt:lpstr>
      <vt:lpstr>参考表 </vt:lpstr>
      <vt:lpstr>参考第１表</vt:lpstr>
      <vt:lpstr>参考第2表 </vt:lpstr>
      <vt:lpstr>第2表 (2)</vt:lpstr>
      <vt:lpstr>第3表 (2)</vt:lpstr>
      <vt:lpstr>第4表 (2)</vt:lpstr>
      <vt:lpstr>参考第１表!Print_Area</vt:lpstr>
      <vt:lpstr>'参考表 '!Print_Area</vt:lpstr>
      <vt:lpstr>'第5表 '!Print_Area</vt:lpstr>
      <vt:lpstr>第6表!Print_Area</vt:lpstr>
      <vt:lpstr>'統計表 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統計担当</dc:creator>
  <cp:lastModifiedBy>Amagasaki</cp:lastModifiedBy>
  <cp:lastPrinted>2021-06-22T08:37:33Z</cp:lastPrinted>
  <dcterms:created xsi:type="dcterms:W3CDTF">2014-03-05T04:24:36Z</dcterms:created>
  <dcterms:modified xsi:type="dcterms:W3CDTF">2021-06-24T04:31:14Z</dcterms:modified>
</cp:coreProperties>
</file>