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65431" windowWidth="8550" windowHeight="8730" tabRatio="607" activeTab="0"/>
  </bookViews>
  <sheets>
    <sheet name="1利用者状況" sheetId="1" r:id="rId1"/>
    <sheet name="１(3)利用者数" sheetId="2" r:id="rId2"/>
    <sheet name="2 月別支給額" sheetId="3" r:id="rId3"/>
    <sheet name="3 支給限度額に対するサービス利用率" sheetId="4" r:id="rId4"/>
    <sheet name="４高額介護サービス費支給状況　５　減免認定状況" sheetId="5" r:id="rId5"/>
    <sheet name="（新）尼崎市いきいき健康づくり事業" sheetId="6" r:id="rId6"/>
    <sheet name="７　一般施策" sheetId="7" r:id="rId7"/>
    <sheet name="２の給付費データグラフテーブル。印刷しないこと" sheetId="8" r:id="rId8"/>
  </sheets>
  <definedNames>
    <definedName name="_xlnm.Print_Area" localSheetId="5">'（新）尼崎市いきいき健康づくり事業'!$A$1:$L$47</definedName>
    <definedName name="_xlnm.Print_Area" localSheetId="1">'１(3)利用者数'!$A$1:$H$40</definedName>
    <definedName name="_xlnm.Print_Area" localSheetId="0">'1利用者状況'!$A$1:$Z$93</definedName>
    <definedName name="_xlnm.Print_Area" localSheetId="7">'２の給付費データグラフテーブル。印刷しないこと'!$A$1:$H$35</definedName>
    <definedName name="_xlnm.Print_Area" localSheetId="3">'3 支給限度額に対するサービス利用率'!$A$1:$X$34</definedName>
    <definedName name="_xlnm.Print_Area" localSheetId="6">'７　一般施策'!$A$1:$I$41</definedName>
  </definedNames>
  <calcPr fullCalcOnLoad="1"/>
</workbook>
</file>

<file path=xl/sharedStrings.xml><?xml version="1.0" encoding="utf-8"?>
<sst xmlns="http://schemas.openxmlformats.org/spreadsheetml/2006/main" count="693" uniqueCount="224">
  <si>
    <t>訪問介護</t>
  </si>
  <si>
    <t>訪問入浴介護</t>
  </si>
  <si>
    <t>訪問看護</t>
  </si>
  <si>
    <t>訪問リハビリ</t>
  </si>
  <si>
    <t>通所介護</t>
  </si>
  <si>
    <t>通所リハビリ</t>
  </si>
  <si>
    <t>福祉用具貸与</t>
  </si>
  <si>
    <t>居宅療養管理指導</t>
  </si>
  <si>
    <t>痴呆対応型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</si>
  <si>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</si>
  <si>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</si>
  <si>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</si>
  <si>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</si>
  <si>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</si>
  <si>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</si>
  <si>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</si>
  <si>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</si>
  <si>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</si>
  <si>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審査支払手数料</t>
  </si>
  <si>
    <t>高額介護サービス費</t>
  </si>
  <si>
    <t>居宅サービス計画費</t>
  </si>
  <si>
    <t>福祉用具購入費</t>
  </si>
  <si>
    <t>住宅改修費</t>
  </si>
  <si>
    <t>保険給付費合計</t>
  </si>
  <si>
    <t>うち食費（再掲）</t>
  </si>
  <si>
    <t>サービス種類</t>
  </si>
  <si>
    <t>5月</t>
  </si>
  <si>
    <t>件数</t>
  </si>
  <si>
    <t>支給額</t>
  </si>
  <si>
    <t>訪問通所計</t>
  </si>
  <si>
    <t>短期入所計</t>
  </si>
  <si>
    <t>特定施設</t>
  </si>
  <si>
    <t>その他単品計</t>
  </si>
  <si>
    <t>施設サービス費</t>
  </si>
  <si>
    <t>3月</t>
  </si>
  <si>
    <t>合計</t>
  </si>
  <si>
    <t>3月</t>
  </si>
  <si>
    <t>4月</t>
  </si>
  <si>
    <t>利用率</t>
  </si>
  <si>
    <t>対象月</t>
  </si>
  <si>
    <t>年平均</t>
  </si>
  <si>
    <t>認定者数</t>
  </si>
  <si>
    <t>人数</t>
  </si>
  <si>
    <t>合　　　計</t>
  </si>
  <si>
    <r>
      <t>(</t>
    </r>
    <r>
      <rPr>
        <sz val="11"/>
        <rFont val="ＭＳ Ｐゴシック"/>
        <family val="0"/>
      </rPr>
      <t xml:space="preserve">1) </t>
    </r>
    <r>
      <rPr>
        <sz val="11"/>
        <rFont val="ＭＳ Ｐゴシック"/>
        <family val="0"/>
      </rPr>
      <t>保険給付費支給状況</t>
    </r>
  </si>
  <si>
    <r>
      <t>(</t>
    </r>
    <r>
      <rPr>
        <sz val="11"/>
        <rFont val="ＭＳ Ｐゴシック"/>
        <family val="0"/>
      </rPr>
      <t xml:space="preserve">2) </t>
    </r>
    <r>
      <rPr>
        <sz val="11"/>
        <rFont val="ＭＳ Ｐゴシック"/>
        <family val="0"/>
      </rPr>
      <t>支給限度額に対するサービス利用率</t>
    </r>
  </si>
  <si>
    <t>要支援</t>
  </si>
  <si>
    <t>要介護1</t>
  </si>
  <si>
    <t>要介護2</t>
  </si>
  <si>
    <t>要介護3</t>
  </si>
  <si>
    <t>要介護4</t>
  </si>
  <si>
    <t>要介護5</t>
  </si>
  <si>
    <t>（単位：円）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</si>
  <si>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</si>
  <si>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</si>
  <si>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</si>
  <si>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</si>
  <si>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</si>
  <si>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</si>
  <si>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</si>
  <si>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</si>
  <si>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</si>
  <si>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</si>
  <si>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</si>
  <si>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</si>
  <si>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要介護１</t>
  </si>
  <si>
    <t>要介護２</t>
  </si>
  <si>
    <t>要介護３</t>
  </si>
  <si>
    <t>要介護４</t>
  </si>
  <si>
    <t>要介護５</t>
  </si>
  <si>
    <t>要支援</t>
  </si>
  <si>
    <t>単位数</t>
  </si>
  <si>
    <t>支給限度額</t>
  </si>
  <si>
    <t>4月</t>
  </si>
  <si>
    <t>5月</t>
  </si>
  <si>
    <t>介護度</t>
  </si>
  <si>
    <t>計（平均）</t>
  </si>
  <si>
    <t>要介護１</t>
  </si>
  <si>
    <t>要介護２</t>
  </si>
  <si>
    <t>要介護３</t>
  </si>
  <si>
    <t>要介護４</t>
  </si>
  <si>
    <t>要介護５</t>
  </si>
  <si>
    <t>そ　の　他</t>
  </si>
  <si>
    <t>４　高額介護サービス費支給状況</t>
  </si>
  <si>
    <t>６　尼崎市いきいき健康づくり事業</t>
  </si>
  <si>
    <t>男</t>
  </si>
  <si>
    <t>女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</si>
  <si>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</si>
  <si>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</si>
  <si>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</si>
  <si>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</si>
  <si>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</si>
  <si>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</si>
  <si>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</si>
  <si>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</si>
  <si>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１０月</t>
  </si>
  <si>
    <t>３月</t>
  </si>
  <si>
    <t>第1号被保険者</t>
  </si>
  <si>
    <t>第2号被保険者</t>
  </si>
  <si>
    <t>市町村民税世帯非課税者等</t>
  </si>
  <si>
    <t>介護老人</t>
  </si>
  <si>
    <t>保健施設</t>
  </si>
  <si>
    <t>介護療養型</t>
  </si>
  <si>
    <t>医療施設</t>
  </si>
  <si>
    <t>老齢福祉年金受給者等</t>
  </si>
  <si>
    <t>世  帯  合  算</t>
  </si>
  <si>
    <t>合　計</t>
  </si>
  <si>
    <t>合　　計</t>
  </si>
  <si>
    <t>減　額（本人負担　3%～10%）</t>
  </si>
  <si>
    <t>免　除（本人負担　　　　　0%）</t>
  </si>
  <si>
    <t>特　　定　　標　　準　　負　　担</t>
  </si>
  <si>
    <t>利　　用　　者　　負　　担</t>
  </si>
  <si>
    <t>7　一般施策</t>
  </si>
  <si>
    <t>（単位：人）</t>
  </si>
  <si>
    <t>小　計</t>
  </si>
  <si>
    <t>（単位：件）</t>
  </si>
  <si>
    <t>※ 家族介護用品支給事業</t>
  </si>
  <si>
    <t>5月</t>
  </si>
  <si>
    <t>減　               額</t>
  </si>
  <si>
    <t>免　               除</t>
  </si>
  <si>
    <t>利　　  用　  　者　  　負  　　担</t>
  </si>
  <si>
    <t>支給件数</t>
  </si>
  <si>
    <t>3月</t>
  </si>
  <si>
    <t>※法施行時の訪問介護利用者に対する利用者負担軽減措置（高齢者）</t>
  </si>
  <si>
    <t>※障害者ホームヘルプサービス利用者に対する支援措置</t>
  </si>
  <si>
    <t>　　（単位）</t>
  </si>
  <si>
    <t xml:space="preserve">合　　計 </t>
  </si>
  <si>
    <t>短期入所生活介護</t>
  </si>
  <si>
    <t>短期入所療養介護</t>
  </si>
  <si>
    <t>年間累計</t>
  </si>
  <si>
    <t>利用月</t>
  </si>
  <si>
    <t>被保険者種別</t>
  </si>
  <si>
    <t>介護老人
保健施設</t>
  </si>
  <si>
    <t>介護老人
福祉施設</t>
  </si>
  <si>
    <t>介護療養型
医療施設</t>
  </si>
  <si>
    <t>＊決算に合致</t>
  </si>
  <si>
    <t>＊利用月ベース</t>
  </si>
  <si>
    <t>＊　利用月ベースで決算との対応はしない</t>
  </si>
  <si>
    <t>前年度比A/B</t>
  </si>
  <si>
    <t>前年度比A/B</t>
  </si>
  <si>
    <t>(単位；人）</t>
  </si>
  <si>
    <t>利用率(%)</t>
  </si>
  <si>
    <t xml:space="preserve">   低所得者で重度（要介護４・５）の要介護高齢者等を介護している家族に対し、介護用品（紙おむつ等）を宅配し、介護者の精神的・経済的負担を軽減する。</t>
  </si>
  <si>
    <t>短期入所生活介護</t>
  </si>
  <si>
    <t>介護老人福祉施設</t>
  </si>
  <si>
    <t>介護老人保健施設</t>
  </si>
  <si>
    <t>介護療養型医療施設</t>
  </si>
  <si>
    <t>介護老人福祉施設</t>
  </si>
  <si>
    <t>平成１２年度合計</t>
  </si>
  <si>
    <t>12年度</t>
  </si>
  <si>
    <t>13年度</t>
  </si>
  <si>
    <t>14年度</t>
  </si>
  <si>
    <t xml:space="preserve"> 　法施行時にホームヘルプサービスを利用していた低所得高齢者（所得税非課税世帯）に対し、当該サービスの利用者負担を平成１５年６月まで３％、平成１５年７月から６％の負担とし、経済的負担の軽減を図る。</t>
  </si>
  <si>
    <t xml:space="preserve">   低所得世帯（所得税非課税世帯）であって、障害者施策によるホームヘルプサービスを利用していた者等について、当該サービスの利用者負担を平成16年度末までの間３％の負担とし、経済的負担の軽減を図る。</t>
  </si>
  <si>
    <t>その他</t>
  </si>
  <si>
    <t>平成１3年度合計</t>
  </si>
  <si>
    <t>15年度</t>
  </si>
  <si>
    <t>16年度合計A</t>
  </si>
  <si>
    <t>１5年度合計B</t>
  </si>
  <si>
    <t>１４年度合計</t>
  </si>
  <si>
    <t>１4年度合計</t>
  </si>
  <si>
    <t>平成16年度合計A</t>
  </si>
  <si>
    <t>平成15年度合計B</t>
  </si>
  <si>
    <t>平成14年度合計</t>
  </si>
  <si>
    <t>９０歳以上</t>
  </si>
  <si>
    <t>８０～８９歳</t>
  </si>
  <si>
    <t>７０～７９歳</t>
  </si>
  <si>
    <t>（１)申込者数</t>
  </si>
  <si>
    <t>（２）達成者数</t>
  </si>
  <si>
    <t>100万歩達成者</t>
  </si>
  <si>
    <r>
      <t>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年度</t>
    </r>
  </si>
  <si>
    <t xml:space="preserve"> ①男女別内訳</t>
  </si>
  <si>
    <t xml:space="preserve"> ③年代別内訳</t>
  </si>
  <si>
    <t xml:space="preserve"> ②月別内訳</t>
  </si>
  <si>
    <t>１　介護サービス利用者状況</t>
  </si>
  <si>
    <t>（１）　 居宅介護（支援）サービス利用者数</t>
  </si>
  <si>
    <t>１6年度利用者数累計A</t>
  </si>
  <si>
    <t>１5年度利用者数累計B</t>
  </si>
  <si>
    <t>１4年度利用者数累計</t>
  </si>
  <si>
    <t>１3年度利用者数累計</t>
  </si>
  <si>
    <t>12年度利用者数累計</t>
  </si>
  <si>
    <t>（２）　施設別介護サービス利用者数</t>
  </si>
  <si>
    <t>施設サービス利用者</t>
  </si>
  <si>
    <t>利用率（％）</t>
  </si>
  <si>
    <t>（3)　 要介護（要支援）認定者に占めるサービス利用者数の割合</t>
  </si>
  <si>
    <t>居宅サービス利用者</t>
  </si>
  <si>
    <t>利用 者数</t>
  </si>
  <si>
    <t>利用者数</t>
  </si>
  <si>
    <t>３　居宅サービス利用者の支給限度額に対するサービス利用率</t>
  </si>
  <si>
    <t>（単位；利用者数(人））</t>
  </si>
  <si>
    <t>（１）及び（２）以外</t>
  </si>
  <si>
    <t>支給額　（円）</t>
  </si>
  <si>
    <t>件 　数　（件）</t>
  </si>
  <si>
    <t>合　　　　　計</t>
  </si>
  <si>
    <t>（上限額：１５，０００円）</t>
  </si>
  <si>
    <t>（上限額：２４，６００円）</t>
  </si>
  <si>
    <t>（２）市町村民税世帯非課税者等</t>
  </si>
  <si>
    <t>（上限額：３７，２００円）</t>
  </si>
  <si>
    <t>５　減免認定状況　（平成17年3月31日現在）</t>
  </si>
  <si>
    <t>申込者数（人）</t>
  </si>
  <si>
    <t>構成比</t>
  </si>
  <si>
    <t>構 成 比</t>
  </si>
  <si>
    <t>200万歩達成者</t>
  </si>
  <si>
    <t>300万歩達成者</t>
  </si>
  <si>
    <t>（支給件数の単位：件、支給額の単位：円）</t>
  </si>
  <si>
    <t xml:space="preserve"> </t>
  </si>
  <si>
    <t xml:space="preserve"> </t>
  </si>
  <si>
    <t xml:space="preserve">  </t>
  </si>
  <si>
    <t xml:space="preserve"> </t>
  </si>
  <si>
    <t>－</t>
  </si>
  <si>
    <t>２　保険給付費審査年度末別月別支給額</t>
  </si>
  <si>
    <t xml:space="preserve"> </t>
  </si>
  <si>
    <t>（１）　標準負担額減額認定</t>
  </si>
  <si>
    <t>合　　計</t>
  </si>
  <si>
    <t>福祉施設</t>
  </si>
  <si>
    <t>（２）　利用者負担減額・免除認定</t>
  </si>
  <si>
    <t>（３）　介護老人福祉施設旧措置入所者に係る減額・免除認定</t>
  </si>
  <si>
    <t>（１）　訪問介護利用者負担軽減措置</t>
  </si>
  <si>
    <t xml:space="preserve">   ①法施行時の訪問介護利用者に対する利用者負担軽減措置（高齢者）</t>
  </si>
  <si>
    <t xml:space="preserve">   ②障害者ホームヘルプサービス利用者に対する支援措置</t>
  </si>
  <si>
    <t>1５年度合計B</t>
  </si>
  <si>
    <t>（２）　家族介護用品支給事業</t>
  </si>
  <si>
    <t>（１）老齢福祉年金受給者等</t>
  </si>
  <si>
    <t>６５～６９歳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</si>
</sst>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0_);[Red]\(0\)"/>
    <numFmt numFmtId="182" formatCode="0.0%"/>
    <numFmt numFmtId="183" formatCode="0.0000000%"/>
    <numFmt numFmtId="184" formatCode="#,##0.00_ ;[Red]\-#,##0.00\ "/>
    <numFmt numFmtId="185" formatCode="[&lt;=999]000;[&lt;=99999]000\-00;000\-0000"/>
    <numFmt numFmtId="186" formatCode="mmm\-yyyy"/>
    <numFmt numFmtId="187" formatCode="0;[Red]0"/>
    <numFmt numFmtId="188" formatCode="0_ "/>
    <numFmt numFmtId="189" formatCode="[=0]#;General"/>
    <numFmt numFmtId="190" formatCode="[=0]#;g/\'\'\ \'\'"/>
    <numFmt numFmtId="191" formatCode="#,##0_ "/>
    <numFmt numFmtId="192" formatCode="#,##0_);[Red]\(#,##0\)"/>
    <numFmt numFmtId="193" formatCode="0.000%"/>
    <numFmt numFmtId="194" formatCode="0.0000%"/>
    <numFmt numFmtId="195" formatCode="0.00_ "/>
    <numFmt numFmtId="196" formatCode="#,##0.0_ 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31">
    <font>
      <sz val="11"/>
      <name val="ＭＳ Ｐゴシック"/>
      <family val="0"/>
    </font>
    <font>
      <sz val="9"/>
      <color indexed="8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2.75"/>
      <name val="ＭＳ Ｐゴシック"/>
      <family val="3"/>
    </font>
    <font>
      <sz val="2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11"/>
      <color indexed="8"/>
      <name val="ＭＳ Ｐ明朝"/>
      <family val="1"/>
    </font>
    <font>
      <b/>
      <sz val="9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8.5"/>
      <name val="ＭＳ Ｐ明朝"/>
      <family val="1"/>
    </font>
    <font>
      <sz val="8"/>
      <name val="ＭＳ Ｐ明朝"/>
      <family val="1"/>
    </font>
    <font>
      <sz val="6.75"/>
      <name val="ＭＳ Ｐゴシック"/>
      <family val="3"/>
    </font>
    <font>
      <sz val="7"/>
      <name val="ＭＳ Ｐ明朝"/>
      <family val="1"/>
    </font>
    <font>
      <sz val="8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8" fontId="15" fillId="0" borderId="3" xfId="17" applyFont="1" applyFill="1" applyBorder="1" applyAlignment="1">
      <alignment horizontal="right" vertical="center"/>
    </xf>
    <xf numFmtId="38" fontId="15" fillId="0" borderId="3" xfId="17" applyFont="1" applyFill="1" applyBorder="1" applyAlignment="1">
      <alignment vertical="center"/>
    </xf>
    <xf numFmtId="38" fontId="15" fillId="0" borderId="1" xfId="17" applyFont="1" applyFill="1" applyBorder="1" applyAlignment="1">
      <alignment horizontal="right" vertical="center"/>
    </xf>
    <xf numFmtId="38" fontId="15" fillId="0" borderId="1" xfId="17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17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18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8" fontId="7" fillId="0" borderId="0" xfId="17" applyFont="1" applyFill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4" fillId="2" borderId="6" xfId="0" applyFont="1" applyFill="1" applyBorder="1" applyAlignment="1">
      <alignment horizontal="center" wrapText="1"/>
    </xf>
    <xf numFmtId="0" fontId="24" fillId="0" borderId="0" xfId="0" applyFont="1" applyAlignment="1">
      <alignment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38" fontId="24" fillId="2" borderId="1" xfId="17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38" fontId="24" fillId="2" borderId="7" xfId="17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38" fontId="24" fillId="2" borderId="8" xfId="17" applyFont="1" applyFill="1" applyBorder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38" fontId="24" fillId="2" borderId="9" xfId="17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38" fontId="24" fillId="2" borderId="1" xfId="17" applyFont="1" applyFill="1" applyBorder="1" applyAlignment="1">
      <alignment vertical="center"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24" fillId="2" borderId="10" xfId="0" applyFont="1" applyFill="1" applyBorder="1" applyAlignment="1">
      <alignment horizontal="center" vertical="center" wrapText="1"/>
    </xf>
    <xf numFmtId="38" fontId="24" fillId="2" borderId="11" xfId="17" applyFont="1" applyFill="1" applyBorder="1" applyAlignment="1">
      <alignment horizontal="center" vertical="center"/>
    </xf>
    <xf numFmtId="9" fontId="6" fillId="0" borderId="0" xfId="15" applyFont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14" xfId="17" applyFont="1" applyBorder="1" applyAlignment="1">
      <alignment vertical="center"/>
    </xf>
    <xf numFmtId="38" fontId="27" fillId="0" borderId="0" xfId="17" applyFont="1" applyAlignment="1">
      <alignment vertical="center"/>
    </xf>
    <xf numFmtId="0" fontId="24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  <protection/>
    </xf>
    <xf numFmtId="188" fontId="26" fillId="0" borderId="0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2" fontId="6" fillId="0" borderId="0" xfId="15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26" xfId="17" applyFont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38" fontId="7" fillId="0" borderId="28" xfId="17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38" fontId="7" fillId="0" borderId="30" xfId="17" applyFont="1" applyFill="1" applyBorder="1" applyAlignment="1">
      <alignment vertical="center"/>
    </xf>
    <xf numFmtId="38" fontId="7" fillId="0" borderId="31" xfId="17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38" fontId="7" fillId="0" borderId="34" xfId="17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7" fillId="0" borderId="38" xfId="17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38" fontId="6" fillId="0" borderId="39" xfId="17" applyFont="1" applyBorder="1" applyAlignment="1">
      <alignment vertical="center"/>
    </xf>
    <xf numFmtId="38" fontId="6" fillId="0" borderId="40" xfId="17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6" fillId="0" borderId="43" xfId="17" applyFont="1" applyBorder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38" fontId="6" fillId="0" borderId="44" xfId="17" applyFont="1" applyBorder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46" xfId="17" applyFont="1" applyBorder="1" applyAlignment="1">
      <alignment horizontal="right" vertical="center"/>
    </xf>
    <xf numFmtId="38" fontId="6" fillId="0" borderId="47" xfId="17" applyFont="1" applyBorder="1" applyAlignment="1">
      <alignment horizontal="right" vertical="center"/>
    </xf>
    <xf numFmtId="38" fontId="6" fillId="0" borderId="48" xfId="17" applyFont="1" applyBorder="1" applyAlignment="1">
      <alignment horizontal="right" vertical="center"/>
    </xf>
    <xf numFmtId="38" fontId="6" fillId="0" borderId="37" xfId="17" applyFont="1" applyBorder="1" applyAlignment="1">
      <alignment vertical="center"/>
    </xf>
    <xf numFmtId="182" fontId="6" fillId="0" borderId="49" xfId="15" applyNumberFormat="1" applyFont="1" applyBorder="1" applyAlignment="1">
      <alignment vertical="center"/>
    </xf>
    <xf numFmtId="38" fontId="6" fillId="0" borderId="50" xfId="17" applyFont="1" applyBorder="1" applyAlignment="1">
      <alignment vertical="center"/>
    </xf>
    <xf numFmtId="38" fontId="6" fillId="0" borderId="51" xfId="17" applyFont="1" applyBorder="1" applyAlignment="1">
      <alignment vertical="center"/>
    </xf>
    <xf numFmtId="38" fontId="6" fillId="0" borderId="52" xfId="17" applyFont="1" applyBorder="1" applyAlignment="1">
      <alignment vertical="center"/>
    </xf>
    <xf numFmtId="38" fontId="6" fillId="0" borderId="53" xfId="17" applyFont="1" applyBorder="1" applyAlignment="1">
      <alignment vertical="center"/>
    </xf>
    <xf numFmtId="38" fontId="6" fillId="0" borderId="54" xfId="17" applyFont="1" applyBorder="1" applyAlignment="1">
      <alignment vertical="center"/>
    </xf>
    <xf numFmtId="38" fontId="6" fillId="0" borderId="55" xfId="17" applyFont="1" applyBorder="1" applyAlignment="1">
      <alignment vertical="center"/>
    </xf>
    <xf numFmtId="38" fontId="6" fillId="0" borderId="56" xfId="17" applyFont="1" applyBorder="1" applyAlignment="1">
      <alignment vertical="center"/>
    </xf>
    <xf numFmtId="38" fontId="6" fillId="0" borderId="57" xfId="17" applyFont="1" applyBorder="1" applyAlignment="1">
      <alignment vertical="center"/>
    </xf>
    <xf numFmtId="38" fontId="6" fillId="0" borderId="58" xfId="17" applyFont="1" applyBorder="1" applyAlignment="1">
      <alignment vertical="center"/>
    </xf>
    <xf numFmtId="38" fontId="6" fillId="0" borderId="59" xfId="17" applyFont="1" applyBorder="1" applyAlignment="1">
      <alignment vertical="center"/>
    </xf>
    <xf numFmtId="38" fontId="6" fillId="0" borderId="60" xfId="17" applyFont="1" applyBorder="1" applyAlignment="1">
      <alignment vertical="center"/>
    </xf>
    <xf numFmtId="38" fontId="6" fillId="0" borderId="61" xfId="17" applyFont="1" applyBorder="1" applyAlignment="1">
      <alignment vertical="center"/>
    </xf>
    <xf numFmtId="38" fontId="6" fillId="0" borderId="62" xfId="17" applyFont="1" applyBorder="1" applyAlignment="1">
      <alignment vertical="center"/>
    </xf>
    <xf numFmtId="38" fontId="6" fillId="0" borderId="63" xfId="17" applyFont="1" applyBorder="1" applyAlignment="1">
      <alignment vertical="center"/>
    </xf>
    <xf numFmtId="38" fontId="6" fillId="0" borderId="64" xfId="17" applyFont="1" applyBorder="1" applyAlignment="1">
      <alignment vertical="center"/>
    </xf>
    <xf numFmtId="38" fontId="6" fillId="0" borderId="65" xfId="17" applyFont="1" applyBorder="1" applyAlignment="1">
      <alignment vertical="center"/>
    </xf>
    <xf numFmtId="38" fontId="6" fillId="0" borderId="66" xfId="17" applyFont="1" applyBorder="1" applyAlignment="1">
      <alignment vertical="center"/>
    </xf>
    <xf numFmtId="38" fontId="6" fillId="0" borderId="67" xfId="17" applyFont="1" applyBorder="1" applyAlignment="1">
      <alignment vertical="center"/>
    </xf>
    <xf numFmtId="182" fontId="6" fillId="0" borderId="68" xfId="15" applyNumberFormat="1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/>
    </xf>
    <xf numFmtId="38" fontId="6" fillId="0" borderId="1" xfId="17" applyFont="1" applyFill="1" applyBorder="1" applyAlignment="1" applyProtection="1">
      <alignment vertical="center"/>
      <protection locked="0"/>
    </xf>
    <xf numFmtId="38" fontId="6" fillId="0" borderId="5" xfId="17" applyFont="1" applyFill="1" applyBorder="1" applyAlignment="1" applyProtection="1">
      <alignment vertical="center"/>
      <protection locked="0"/>
    </xf>
    <xf numFmtId="195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7" fillId="0" borderId="1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right" vertical="center" wrapText="1"/>
    </xf>
    <xf numFmtId="38" fontId="7" fillId="0" borderId="8" xfId="17" applyFont="1" applyFill="1" applyBorder="1" applyAlignment="1">
      <alignment horizontal="right" vertical="center" wrapText="1"/>
    </xf>
    <xf numFmtId="191" fontId="7" fillId="0" borderId="8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 horizontal="right" vertical="center" wrapText="1"/>
    </xf>
    <xf numFmtId="38" fontId="7" fillId="0" borderId="3" xfId="17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 wrapText="1"/>
    </xf>
    <xf numFmtId="38" fontId="7" fillId="0" borderId="7" xfId="17" applyFont="1" applyFill="1" applyBorder="1" applyAlignment="1">
      <alignment horizontal="right" vertical="center" wrapText="1"/>
    </xf>
    <xf numFmtId="38" fontId="7" fillId="0" borderId="6" xfId="17" applyFont="1" applyFill="1" applyBorder="1" applyAlignment="1">
      <alignment horizontal="right" vertical="center" wrapText="1"/>
    </xf>
    <xf numFmtId="191" fontId="7" fillId="0" borderId="69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/>
    </xf>
    <xf numFmtId="38" fontId="7" fillId="0" borderId="8" xfId="17" applyFont="1" applyFill="1" applyBorder="1" applyAlignment="1">
      <alignment/>
    </xf>
    <xf numFmtId="38" fontId="7" fillId="0" borderId="70" xfId="17" applyFont="1" applyFill="1" applyBorder="1" applyAlignment="1">
      <alignment horizontal="right" vertical="center" wrapText="1"/>
    </xf>
    <xf numFmtId="38" fontId="7" fillId="0" borderId="70" xfId="17" applyFont="1" applyFill="1" applyBorder="1" applyAlignment="1">
      <alignment/>
    </xf>
    <xf numFmtId="38" fontId="29" fillId="0" borderId="6" xfId="17" applyFont="1" applyFill="1" applyBorder="1" applyAlignment="1">
      <alignment vertical="center" wrapText="1"/>
    </xf>
    <xf numFmtId="38" fontId="29" fillId="0" borderId="8" xfId="17" applyFont="1" applyFill="1" applyBorder="1" applyAlignment="1">
      <alignment vertical="center" wrapText="1"/>
    </xf>
    <xf numFmtId="38" fontId="29" fillId="0" borderId="3" xfId="17" applyFont="1" applyFill="1" applyBorder="1" applyAlignment="1">
      <alignment vertical="center" wrapText="1"/>
    </xf>
    <xf numFmtId="38" fontId="7" fillId="0" borderId="27" xfId="17" applyFont="1" applyFill="1" applyBorder="1" applyAlignment="1">
      <alignment horizontal="right" vertical="center" wrapText="1"/>
    </xf>
    <xf numFmtId="38" fontId="7" fillId="0" borderId="38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 wrapText="1"/>
    </xf>
    <xf numFmtId="38" fontId="7" fillId="0" borderId="71" xfId="17" applyFont="1" applyFill="1" applyBorder="1" applyAlignment="1">
      <alignment horizontal="center" vertical="center"/>
    </xf>
    <xf numFmtId="38" fontId="7" fillId="0" borderId="32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72" xfId="17" applyFont="1" applyFill="1" applyBorder="1" applyAlignment="1">
      <alignment horizontal="right" vertical="center" wrapText="1"/>
    </xf>
    <xf numFmtId="182" fontId="7" fillId="0" borderId="7" xfId="15" applyNumberFormat="1" applyFont="1" applyFill="1" applyBorder="1" applyAlignment="1">
      <alignment horizontal="right" vertical="center" wrapText="1"/>
    </xf>
    <xf numFmtId="38" fontId="7" fillId="0" borderId="73" xfId="17" applyFont="1" applyFill="1" applyBorder="1" applyAlignment="1">
      <alignment horizontal="right" vertical="center" wrapText="1"/>
    </xf>
    <xf numFmtId="182" fontId="7" fillId="0" borderId="8" xfId="15" applyNumberFormat="1" applyFont="1" applyFill="1" applyBorder="1" applyAlignment="1">
      <alignment horizontal="right" vertical="center" wrapText="1"/>
    </xf>
    <xf numFmtId="38" fontId="7" fillId="0" borderId="74" xfId="17" applyFont="1" applyFill="1" applyBorder="1" applyAlignment="1">
      <alignment horizontal="right" vertical="center" wrapText="1"/>
    </xf>
    <xf numFmtId="38" fontId="7" fillId="0" borderId="9" xfId="17" applyFont="1" applyFill="1" applyBorder="1" applyAlignment="1">
      <alignment horizontal="right" vertical="center" wrapText="1"/>
    </xf>
    <xf numFmtId="182" fontId="7" fillId="0" borderId="9" xfId="15" applyNumberFormat="1" applyFont="1" applyFill="1" applyBorder="1" applyAlignment="1">
      <alignment horizontal="right" vertical="center" wrapText="1"/>
    </xf>
    <xf numFmtId="38" fontId="7" fillId="0" borderId="71" xfId="17" applyFont="1" applyFill="1" applyBorder="1" applyAlignment="1">
      <alignment horizontal="right" vertical="center" wrapText="1"/>
    </xf>
    <xf numFmtId="38" fontId="7" fillId="0" borderId="75" xfId="17" applyFont="1" applyFill="1" applyBorder="1" applyAlignment="1">
      <alignment horizontal="right" vertical="center" wrapText="1"/>
    </xf>
    <xf numFmtId="38" fontId="7" fillId="0" borderId="76" xfId="17" applyFont="1" applyFill="1" applyBorder="1" applyAlignment="1">
      <alignment horizontal="right" vertical="center" wrapText="1"/>
    </xf>
    <xf numFmtId="38" fontId="7" fillId="0" borderId="77" xfId="17" applyFont="1" applyFill="1" applyBorder="1" applyAlignment="1">
      <alignment horizontal="right" vertical="center" wrapText="1"/>
    </xf>
    <xf numFmtId="182" fontId="7" fillId="0" borderId="78" xfId="15" applyNumberFormat="1" applyFont="1" applyFill="1" applyBorder="1" applyAlignment="1">
      <alignment horizontal="right" vertical="center" wrapText="1"/>
    </xf>
    <xf numFmtId="38" fontId="7" fillId="0" borderId="79" xfId="17" applyFont="1" applyFill="1" applyBorder="1" applyAlignment="1">
      <alignment horizontal="right" vertical="center" wrapText="1"/>
    </xf>
    <xf numFmtId="182" fontId="7" fillId="0" borderId="28" xfId="15" applyNumberFormat="1" applyFont="1" applyFill="1" applyBorder="1" applyAlignment="1">
      <alignment horizontal="right" vertical="center" wrapText="1"/>
    </xf>
    <xf numFmtId="192" fontId="24" fillId="2" borderId="7" xfId="0" applyNumberFormat="1" applyFont="1" applyFill="1" applyBorder="1" applyAlignment="1" applyProtection="1">
      <alignment horizontal="right" vertical="center"/>
      <protection locked="0"/>
    </xf>
    <xf numFmtId="38" fontId="30" fillId="2" borderId="7" xfId="17" applyFont="1" applyFill="1" applyBorder="1" applyAlignment="1">
      <alignment vertical="center"/>
    </xf>
    <xf numFmtId="195" fontId="24" fillId="2" borderId="7" xfId="17" applyNumberFormat="1" applyFont="1" applyFill="1" applyBorder="1" applyAlignment="1">
      <alignment vertical="center"/>
    </xf>
    <xf numFmtId="192" fontId="24" fillId="2" borderId="7" xfId="17" applyNumberFormat="1" applyFont="1" applyFill="1" applyBorder="1" applyAlignment="1" applyProtection="1">
      <alignment horizontal="right" vertical="center"/>
      <protection locked="0"/>
    </xf>
    <xf numFmtId="192" fontId="24" fillId="2" borderId="8" xfId="0" applyNumberFormat="1" applyFont="1" applyFill="1" applyBorder="1" applyAlignment="1" applyProtection="1">
      <alignment horizontal="right" vertical="center"/>
      <protection locked="0"/>
    </xf>
    <xf numFmtId="38" fontId="30" fillId="2" borderId="8" xfId="17" applyFont="1" applyFill="1" applyBorder="1" applyAlignment="1">
      <alignment vertical="center"/>
    </xf>
    <xf numFmtId="195" fontId="24" fillId="2" borderId="8" xfId="17" applyNumberFormat="1" applyFont="1" applyFill="1" applyBorder="1" applyAlignment="1">
      <alignment vertical="center"/>
    </xf>
    <xf numFmtId="192" fontId="24" fillId="2" borderId="8" xfId="17" applyNumberFormat="1" applyFont="1" applyFill="1" applyBorder="1" applyAlignment="1" applyProtection="1">
      <alignment horizontal="right" vertical="center"/>
      <protection locked="0"/>
    </xf>
    <xf numFmtId="38" fontId="30" fillId="2" borderId="8" xfId="17" applyFont="1" applyFill="1" applyBorder="1" applyAlignment="1">
      <alignment horizontal="right" vertical="center"/>
    </xf>
    <xf numFmtId="192" fontId="24" fillId="2" borderId="9" xfId="0" applyNumberFormat="1" applyFont="1" applyFill="1" applyBorder="1" applyAlignment="1" applyProtection="1">
      <alignment horizontal="right" vertical="center"/>
      <protection locked="0"/>
    </xf>
    <xf numFmtId="38" fontId="30" fillId="2" borderId="9" xfId="17" applyFont="1" applyFill="1" applyBorder="1" applyAlignment="1">
      <alignment vertical="center"/>
    </xf>
    <xf numFmtId="195" fontId="24" fillId="2" borderId="9" xfId="17" applyNumberFormat="1" applyFont="1" applyFill="1" applyBorder="1" applyAlignment="1">
      <alignment vertical="center"/>
    </xf>
    <xf numFmtId="192" fontId="24" fillId="2" borderId="9" xfId="17" applyNumberFormat="1" applyFont="1" applyFill="1" applyBorder="1" applyAlignment="1" applyProtection="1">
      <alignment horizontal="right" vertical="center"/>
      <protection locked="0"/>
    </xf>
    <xf numFmtId="38" fontId="24" fillId="2" borderId="1" xfId="17" applyFont="1" applyFill="1" applyBorder="1" applyAlignment="1">
      <alignment horizontal="right" vertical="center"/>
    </xf>
    <xf numFmtId="195" fontId="24" fillId="2" borderId="1" xfId="17" applyNumberFormat="1" applyFont="1" applyFill="1" applyBorder="1" applyAlignment="1">
      <alignment vertical="center"/>
    </xf>
    <xf numFmtId="192" fontId="24" fillId="0" borderId="7" xfId="17" applyNumberFormat="1" applyFont="1" applyBorder="1" applyAlignment="1" applyProtection="1">
      <alignment horizontal="right" vertical="center"/>
      <protection locked="0"/>
    </xf>
    <xf numFmtId="38" fontId="30" fillId="0" borderId="7" xfId="17" applyFont="1" applyBorder="1" applyAlignment="1">
      <alignment vertical="center"/>
    </xf>
    <xf numFmtId="192" fontId="24" fillId="0" borderId="80" xfId="17" applyNumberFormat="1" applyFont="1" applyBorder="1" applyAlignment="1" applyProtection="1">
      <alignment horizontal="right" vertical="center"/>
      <protection locked="0"/>
    </xf>
    <xf numFmtId="195" fontId="24" fillId="2" borderId="44" xfId="17" applyNumberFormat="1" applyFont="1" applyFill="1" applyBorder="1" applyAlignment="1">
      <alignment vertical="center"/>
    </xf>
    <xf numFmtId="38" fontId="24" fillId="0" borderId="81" xfId="17" applyFont="1" applyBorder="1" applyAlignment="1">
      <alignment vertical="center"/>
    </xf>
    <xf numFmtId="38" fontId="24" fillId="0" borderId="7" xfId="17" applyFont="1" applyBorder="1" applyAlignment="1">
      <alignment vertical="center"/>
    </xf>
    <xf numFmtId="195" fontId="24" fillId="2" borderId="82" xfId="17" applyNumberFormat="1" applyFont="1" applyFill="1" applyBorder="1" applyAlignment="1">
      <alignment vertical="center"/>
    </xf>
    <xf numFmtId="192" fontId="27" fillId="0" borderId="10" xfId="0" applyNumberFormat="1" applyFont="1" applyBorder="1" applyAlignment="1">
      <alignment vertical="center"/>
    </xf>
    <xf numFmtId="192" fontId="24" fillId="0" borderId="8" xfId="17" applyNumberFormat="1" applyFont="1" applyBorder="1" applyAlignment="1" applyProtection="1">
      <alignment horizontal="right" vertical="center"/>
      <protection locked="0"/>
    </xf>
    <xf numFmtId="38" fontId="30" fillId="0" borderId="8" xfId="17" applyFont="1" applyBorder="1" applyAlignment="1">
      <alignment vertical="center"/>
    </xf>
    <xf numFmtId="192" fontId="24" fillId="0" borderId="83" xfId="17" applyNumberFormat="1" applyFont="1" applyBorder="1" applyAlignment="1" applyProtection="1">
      <alignment horizontal="right" vertical="center"/>
      <protection locked="0"/>
    </xf>
    <xf numFmtId="195" fontId="24" fillId="2" borderId="45" xfId="17" applyNumberFormat="1" applyFont="1" applyFill="1" applyBorder="1" applyAlignment="1">
      <alignment vertical="center"/>
    </xf>
    <xf numFmtId="38" fontId="24" fillId="0" borderId="84" xfId="17" applyFont="1" applyBorder="1" applyAlignment="1">
      <alignment vertical="center"/>
    </xf>
    <xf numFmtId="38" fontId="24" fillId="0" borderId="8" xfId="17" applyFont="1" applyBorder="1" applyAlignment="1">
      <alignment vertical="center"/>
    </xf>
    <xf numFmtId="195" fontId="24" fillId="2" borderId="85" xfId="17" applyNumberFormat="1" applyFont="1" applyFill="1" applyBorder="1" applyAlignment="1">
      <alignment vertical="center"/>
    </xf>
    <xf numFmtId="192" fontId="24" fillId="0" borderId="9" xfId="17" applyNumberFormat="1" applyFont="1" applyBorder="1" applyAlignment="1" applyProtection="1">
      <alignment horizontal="right" vertical="center"/>
      <protection locked="0"/>
    </xf>
    <xf numFmtId="38" fontId="30" fillId="0" borderId="9" xfId="17" applyFont="1" applyBorder="1" applyAlignment="1">
      <alignment vertical="center"/>
    </xf>
    <xf numFmtId="192" fontId="24" fillId="0" borderId="86" xfId="17" applyNumberFormat="1" applyFont="1" applyBorder="1" applyAlignment="1" applyProtection="1">
      <alignment horizontal="right" vertical="center"/>
      <protection locked="0"/>
    </xf>
    <xf numFmtId="195" fontId="24" fillId="2" borderId="47" xfId="17" applyNumberFormat="1" applyFont="1" applyFill="1" applyBorder="1" applyAlignment="1">
      <alignment vertical="center"/>
    </xf>
    <xf numFmtId="38" fontId="24" fillId="0" borderId="87" xfId="17" applyFont="1" applyBorder="1" applyAlignment="1">
      <alignment vertical="center"/>
    </xf>
    <xf numFmtId="38" fontId="24" fillId="0" borderId="9" xfId="17" applyFont="1" applyBorder="1" applyAlignment="1">
      <alignment vertical="center"/>
    </xf>
    <xf numFmtId="195" fontId="24" fillId="2" borderId="48" xfId="17" applyNumberFormat="1" applyFont="1" applyFill="1" applyBorder="1" applyAlignment="1">
      <alignment vertical="center"/>
    </xf>
    <xf numFmtId="195" fontId="24" fillId="2" borderId="5" xfId="17" applyNumberFormat="1" applyFont="1" applyFill="1" applyBorder="1" applyAlignment="1">
      <alignment vertical="center"/>
    </xf>
    <xf numFmtId="38" fontId="24" fillId="0" borderId="42" xfId="17" applyFont="1" applyBorder="1" applyAlignment="1">
      <alignment vertical="center"/>
    </xf>
    <xf numFmtId="38" fontId="24" fillId="0" borderId="88" xfId="17" applyFont="1" applyBorder="1" applyAlignment="1">
      <alignment vertical="center"/>
    </xf>
    <xf numFmtId="195" fontId="24" fillId="2" borderId="49" xfId="17" applyNumberFormat="1" applyFont="1" applyFill="1" applyBorder="1" applyAlignment="1">
      <alignment vertical="center"/>
    </xf>
    <xf numFmtId="192" fontId="27" fillId="0" borderId="42" xfId="0" applyNumberFormat="1" applyFont="1" applyBorder="1" applyAlignment="1">
      <alignment vertical="center"/>
    </xf>
    <xf numFmtId="191" fontId="6" fillId="0" borderId="1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191" fontId="6" fillId="0" borderId="89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right" vertical="center"/>
    </xf>
    <xf numFmtId="0" fontId="6" fillId="0" borderId="93" xfId="0" applyFont="1" applyBorder="1" applyAlignment="1">
      <alignment horizontal="center" vertical="center"/>
    </xf>
    <xf numFmtId="191" fontId="6" fillId="0" borderId="94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/>
    </xf>
    <xf numFmtId="191" fontId="6" fillId="0" borderId="95" xfId="0" applyNumberFormat="1" applyFont="1" applyBorder="1" applyAlignment="1">
      <alignment horizontal="right" vertical="center"/>
    </xf>
    <xf numFmtId="191" fontId="6" fillId="0" borderId="82" xfId="0" applyNumberFormat="1" applyFont="1" applyBorder="1" applyAlignment="1">
      <alignment horizontal="right" vertical="center"/>
    </xf>
    <xf numFmtId="0" fontId="6" fillId="0" borderId="96" xfId="0" applyFont="1" applyBorder="1" applyAlignment="1">
      <alignment horizontal="center" vertical="center"/>
    </xf>
    <xf numFmtId="191" fontId="6" fillId="0" borderId="97" xfId="0" applyNumberFormat="1" applyFont="1" applyBorder="1" applyAlignment="1">
      <alignment horizontal="right" vertical="center"/>
    </xf>
    <xf numFmtId="191" fontId="6" fillId="0" borderId="98" xfId="0" applyNumberFormat="1" applyFont="1" applyBorder="1" applyAlignment="1">
      <alignment horizontal="right" vertical="center"/>
    </xf>
    <xf numFmtId="191" fontId="6" fillId="0" borderId="99" xfId="0" applyNumberFormat="1" applyFont="1" applyBorder="1" applyAlignment="1">
      <alignment horizontal="right" vertical="center"/>
    </xf>
    <xf numFmtId="191" fontId="6" fillId="0" borderId="10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2" fontId="6" fillId="0" borderId="89" xfId="0" applyNumberFormat="1" applyFont="1" applyFill="1" applyBorder="1" applyAlignment="1">
      <alignment/>
    </xf>
    <xf numFmtId="192" fontId="6" fillId="0" borderId="1" xfId="0" applyNumberFormat="1" applyFont="1" applyBorder="1" applyAlignment="1">
      <alignment/>
    </xf>
    <xf numFmtId="192" fontId="6" fillId="0" borderId="5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92" fontId="6" fillId="0" borderId="101" xfId="0" applyNumberFormat="1" applyFont="1" applyFill="1" applyBorder="1" applyAlignment="1">
      <alignment/>
    </xf>
    <xf numFmtId="192" fontId="6" fillId="0" borderId="88" xfId="0" applyNumberFormat="1" applyFont="1" applyBorder="1" applyAlignment="1">
      <alignment/>
    </xf>
    <xf numFmtId="192" fontId="6" fillId="0" borderId="88" xfId="0" applyNumberFormat="1" applyFont="1" applyFill="1" applyBorder="1" applyAlignment="1">
      <alignment/>
    </xf>
    <xf numFmtId="38" fontId="6" fillId="0" borderId="88" xfId="17" applyFont="1" applyBorder="1" applyAlignment="1">
      <alignment/>
    </xf>
    <xf numFmtId="38" fontId="6" fillId="0" borderId="66" xfId="17" applyFont="1" applyBorder="1" applyAlignment="1">
      <alignment/>
    </xf>
    <xf numFmtId="38" fontId="6" fillId="0" borderId="49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11" xfId="17" applyFont="1" applyBorder="1" applyAlignment="1">
      <alignment/>
    </xf>
    <xf numFmtId="3" fontId="6" fillId="0" borderId="102" xfId="0" applyNumberFormat="1" applyFont="1" applyBorder="1" applyAlignment="1">
      <alignment horizontal="right" vertical="center"/>
    </xf>
    <xf numFmtId="182" fontId="6" fillId="0" borderId="103" xfId="15" applyNumberFormat="1" applyFont="1" applyBorder="1" applyAlignment="1">
      <alignment vertical="center"/>
    </xf>
    <xf numFmtId="3" fontId="6" fillId="0" borderId="104" xfId="0" applyNumberFormat="1" applyFont="1" applyBorder="1" applyAlignment="1">
      <alignment horizontal="right" vertical="center"/>
    </xf>
    <xf numFmtId="182" fontId="6" fillId="0" borderId="105" xfId="15" applyNumberFormat="1" applyFont="1" applyBorder="1" applyAlignment="1">
      <alignment vertical="center"/>
    </xf>
    <xf numFmtId="192" fontId="6" fillId="0" borderId="89" xfId="0" applyNumberFormat="1" applyFont="1" applyBorder="1" applyAlignment="1">
      <alignment/>
    </xf>
    <xf numFmtId="192" fontId="6" fillId="0" borderId="5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2" fontId="6" fillId="0" borderId="101" xfId="0" applyNumberFormat="1" applyFont="1" applyBorder="1" applyAlignment="1">
      <alignment/>
    </xf>
    <xf numFmtId="192" fontId="6" fillId="0" borderId="66" xfId="0" applyNumberFormat="1" applyFont="1" applyBorder="1" applyAlignment="1">
      <alignment/>
    </xf>
    <xf numFmtId="192" fontId="6" fillId="0" borderId="49" xfId="0" applyNumberFormat="1" applyFont="1" applyBorder="1" applyAlignment="1">
      <alignment/>
    </xf>
    <xf numFmtId="3" fontId="6" fillId="0" borderId="106" xfId="0" applyNumberFormat="1" applyFont="1" applyBorder="1" applyAlignment="1">
      <alignment horizontal="right" vertical="center"/>
    </xf>
    <xf numFmtId="3" fontId="6" fillId="0" borderId="107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88" xfId="0" applyNumberFormat="1" applyFont="1" applyBorder="1" applyAlignment="1">
      <alignment horizontal="right" vertical="center"/>
    </xf>
    <xf numFmtId="3" fontId="6" fillId="0" borderId="108" xfId="0" applyNumberFormat="1" applyFont="1" applyBorder="1" applyAlignment="1">
      <alignment horizontal="right" vertical="center"/>
    </xf>
    <xf numFmtId="3" fontId="6" fillId="0" borderId="109" xfId="0" applyNumberFormat="1" applyFont="1" applyBorder="1" applyAlignment="1">
      <alignment horizontal="right" vertical="center"/>
    </xf>
    <xf numFmtId="182" fontId="6" fillId="0" borderId="110" xfId="15" applyNumberFormat="1" applyFont="1" applyBorder="1" applyAlignment="1">
      <alignment vertical="center"/>
    </xf>
    <xf numFmtId="3" fontId="6" fillId="0" borderId="66" xfId="0" applyNumberFormat="1" applyFont="1" applyBorder="1" applyAlignment="1">
      <alignment horizontal="right" vertical="center"/>
    </xf>
    <xf numFmtId="3" fontId="6" fillId="0" borderId="111" xfId="0" applyNumberFormat="1" applyFont="1" applyBorder="1" applyAlignment="1">
      <alignment horizontal="right" vertical="center"/>
    </xf>
    <xf numFmtId="38" fontId="6" fillId="0" borderId="7" xfId="17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6" fillId="0" borderId="70" xfId="17" applyFont="1" applyBorder="1" applyAlignment="1">
      <alignment horizontal="center" vertical="center"/>
    </xf>
    <xf numFmtId="38" fontId="6" fillId="0" borderId="112" xfId="17" applyFont="1" applyBorder="1" applyAlignment="1">
      <alignment horizontal="right" vertical="center"/>
    </xf>
    <xf numFmtId="38" fontId="6" fillId="0" borderId="113" xfId="17" applyFont="1" applyBorder="1" applyAlignment="1">
      <alignment horizontal="right" vertical="center"/>
    </xf>
    <xf numFmtId="38" fontId="6" fillId="0" borderId="114" xfId="17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38" fontId="6" fillId="0" borderId="115" xfId="17" applyFont="1" applyBorder="1" applyAlignment="1">
      <alignment horizontal="right" vertical="center"/>
    </xf>
    <xf numFmtId="38" fontId="6" fillId="0" borderId="116" xfId="17" applyFont="1" applyBorder="1" applyAlignment="1">
      <alignment horizontal="right" vertical="center"/>
    </xf>
    <xf numFmtId="38" fontId="6" fillId="0" borderId="117" xfId="17" applyFont="1" applyBorder="1" applyAlignment="1">
      <alignment horizontal="right" vertical="center"/>
    </xf>
    <xf numFmtId="0" fontId="0" fillId="0" borderId="1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23" fillId="0" borderId="119" xfId="17" applyFont="1" applyBorder="1" applyAlignment="1">
      <alignment horizontal="center" vertical="center"/>
    </xf>
    <xf numFmtId="38" fontId="23" fillId="0" borderId="23" xfId="17" applyFont="1" applyBorder="1" applyAlignment="1">
      <alignment horizontal="center" vertical="center"/>
    </xf>
    <xf numFmtId="38" fontId="6" fillId="0" borderId="120" xfId="17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38" fontId="23" fillId="0" borderId="122" xfId="17" applyFont="1" applyBorder="1" applyAlignment="1">
      <alignment horizontal="center" vertical="center"/>
    </xf>
    <xf numFmtId="38" fontId="23" fillId="0" borderId="3" xfId="17" applyFont="1" applyBorder="1" applyAlignment="1">
      <alignment horizontal="center" vertical="center"/>
    </xf>
    <xf numFmtId="38" fontId="6" fillId="0" borderId="5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89" xfId="17" applyFont="1" applyBorder="1" applyAlignment="1">
      <alignment vertical="center"/>
    </xf>
    <xf numFmtId="38" fontId="23" fillId="0" borderId="10" xfId="17" applyFont="1" applyBorder="1" applyAlignment="1">
      <alignment horizontal="center" vertical="center"/>
    </xf>
    <xf numFmtId="38" fontId="23" fillId="0" borderId="1" xfId="17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182" fontId="6" fillId="0" borderId="66" xfId="15" applyNumberFormat="1" applyFont="1" applyBorder="1" applyAlignment="1">
      <alignment vertical="center"/>
    </xf>
    <xf numFmtId="182" fontId="6" fillId="0" borderId="67" xfId="15" applyNumberFormat="1" applyFont="1" applyBorder="1" applyAlignment="1">
      <alignment vertical="center"/>
    </xf>
    <xf numFmtId="182" fontId="6" fillId="0" borderId="101" xfId="15" applyNumberFormat="1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38" fontId="6" fillId="0" borderId="70" xfId="17" applyFont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38" fontId="6" fillId="0" borderId="8" xfId="17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6" fillId="0" borderId="69" xfId="17" applyFont="1" applyBorder="1" applyAlignment="1">
      <alignment horizontal="right" vertical="center"/>
    </xf>
    <xf numFmtId="38" fontId="6" fillId="0" borderId="9" xfId="17" applyFont="1" applyBorder="1" applyAlignment="1">
      <alignment horizontal="right" vertical="center"/>
    </xf>
    <xf numFmtId="38" fontId="6" fillId="0" borderId="58" xfId="17" applyFont="1" applyBorder="1" applyAlignment="1">
      <alignment horizontal="right" vertical="center"/>
    </xf>
    <xf numFmtId="38" fontId="6" fillId="0" borderId="59" xfId="17" applyFont="1" applyBorder="1" applyAlignment="1">
      <alignment horizontal="right" vertical="center"/>
    </xf>
    <xf numFmtId="38" fontId="6" fillId="0" borderId="80" xfId="17" applyFont="1" applyBorder="1" applyAlignment="1">
      <alignment horizontal="right" vertical="center"/>
    </xf>
    <xf numFmtId="38" fontId="6" fillId="0" borderId="60" xfId="17" applyFont="1" applyBorder="1" applyAlignment="1">
      <alignment horizontal="right" vertical="center"/>
    </xf>
    <xf numFmtId="38" fontId="6" fillId="0" borderId="61" xfId="17" applyFont="1" applyBorder="1" applyAlignment="1">
      <alignment horizontal="right" vertical="center"/>
    </xf>
    <xf numFmtId="38" fontId="6" fillId="0" borderId="86" xfId="17" applyFont="1" applyBorder="1" applyAlignment="1">
      <alignment horizontal="right" vertical="center"/>
    </xf>
    <xf numFmtId="0" fontId="6" fillId="0" borderId="70" xfId="0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23" fillId="0" borderId="123" xfId="17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38" fontId="23" fillId="0" borderId="114" xfId="17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38" fontId="23" fillId="0" borderId="42" xfId="17" applyFont="1" applyBorder="1" applyAlignment="1">
      <alignment horizontal="center" vertical="center"/>
    </xf>
    <xf numFmtId="38" fontId="23" fillId="0" borderId="88" xfId="17" applyFont="1" applyBorder="1" applyAlignment="1">
      <alignment horizontal="center" vertical="center"/>
    </xf>
    <xf numFmtId="38" fontId="23" fillId="0" borderId="15" xfId="17" applyFont="1" applyBorder="1" applyAlignment="1">
      <alignment horizontal="center" vertical="center"/>
    </xf>
    <xf numFmtId="38" fontId="23" fillId="0" borderId="16" xfId="17" applyFont="1" applyBorder="1" applyAlignment="1">
      <alignment horizontal="center" vertical="center"/>
    </xf>
    <xf numFmtId="38" fontId="0" fillId="0" borderId="0" xfId="17" applyFont="1" applyAlignment="1">
      <alignment vertical="center"/>
    </xf>
    <xf numFmtId="38" fontId="6" fillId="0" borderId="50" xfId="17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125" xfId="0" applyFont="1" applyBorder="1" applyAlignment="1">
      <alignment horizontal="right" vertical="center"/>
    </xf>
    <xf numFmtId="38" fontId="6" fillId="0" borderId="53" xfId="17" applyFont="1" applyBorder="1" applyAlignment="1">
      <alignment horizontal="right" vertical="center"/>
    </xf>
    <xf numFmtId="38" fontId="6" fillId="0" borderId="54" xfId="17" applyFont="1" applyBorder="1" applyAlignment="1">
      <alignment horizontal="right" vertical="center"/>
    </xf>
    <xf numFmtId="38" fontId="6" fillId="0" borderId="83" xfId="17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38" fontId="6" fillId="0" borderId="120" xfId="17" applyFont="1" applyBorder="1" applyAlignment="1">
      <alignment horizontal="center" vertical="center" wrapText="1"/>
    </xf>
    <xf numFmtId="38" fontId="6" fillId="0" borderId="121" xfId="17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38" fontId="6" fillId="0" borderId="24" xfId="17" applyFont="1" applyBorder="1" applyAlignment="1">
      <alignment horizontal="center" vertical="center" wrapText="1"/>
    </xf>
    <xf numFmtId="38" fontId="6" fillId="0" borderId="25" xfId="17" applyFont="1" applyBorder="1" applyAlignment="1">
      <alignment horizontal="center" vertical="center" wrapText="1"/>
    </xf>
    <xf numFmtId="38" fontId="6" fillId="0" borderId="7" xfId="17" applyFont="1" applyBorder="1" applyAlignment="1">
      <alignment horizontal="right"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112" xfId="17" applyFont="1" applyBorder="1" applyAlignment="1">
      <alignment vertical="center"/>
    </xf>
    <xf numFmtId="38" fontId="23" fillId="0" borderId="126" xfId="17" applyFont="1" applyBorder="1" applyAlignment="1">
      <alignment horizontal="center" vertical="center"/>
    </xf>
    <xf numFmtId="38" fontId="23" fillId="0" borderId="28" xfId="17" applyFont="1" applyBorder="1" applyAlignment="1">
      <alignment horizontal="center" vertical="center"/>
    </xf>
    <xf numFmtId="38" fontId="6" fillId="0" borderId="28" xfId="17" applyFont="1" applyBorder="1" applyAlignment="1">
      <alignment vertical="center"/>
    </xf>
    <xf numFmtId="182" fontId="6" fillId="0" borderId="88" xfId="15" applyNumberFormat="1" applyFont="1" applyBorder="1" applyAlignment="1">
      <alignment vertical="center"/>
    </xf>
    <xf numFmtId="0" fontId="6" fillId="0" borderId="108" xfId="0" applyFont="1" applyFill="1" applyBorder="1" applyAlignment="1" applyProtection="1">
      <alignment horizontal="center" vertical="center" wrapText="1"/>
      <protection/>
    </xf>
    <xf numFmtId="0" fontId="6" fillId="0" borderId="116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center" vertical="center"/>
      <protection/>
    </xf>
    <xf numFmtId="38" fontId="7" fillId="0" borderId="127" xfId="17" applyFont="1" applyFill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38" fontId="16" fillId="0" borderId="5" xfId="17" applyFont="1" applyFill="1" applyBorder="1" applyAlignment="1">
      <alignment vertical="center" wrapText="1"/>
    </xf>
    <xf numFmtId="38" fontId="16" fillId="0" borderId="13" xfId="17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/>
    </xf>
    <xf numFmtId="38" fontId="7" fillId="0" borderId="58" xfId="17" applyFont="1" applyFill="1" applyBorder="1" applyAlignment="1">
      <alignment vertical="center" wrapText="1"/>
    </xf>
    <xf numFmtId="38" fontId="7" fillId="0" borderId="80" xfId="17" applyFont="1" applyFill="1" applyBorder="1" applyAlignment="1">
      <alignment vertical="center" wrapText="1"/>
    </xf>
    <xf numFmtId="38" fontId="7" fillId="0" borderId="53" xfId="17" applyFont="1" applyFill="1" applyBorder="1" applyAlignment="1">
      <alignment vertical="center" wrapText="1"/>
    </xf>
    <xf numFmtId="38" fontId="7" fillId="0" borderId="83" xfId="17" applyFont="1" applyFill="1" applyBorder="1" applyAlignment="1">
      <alignment vertical="center" wrapText="1"/>
    </xf>
    <xf numFmtId="38" fontId="27" fillId="0" borderId="55" xfId="17" applyFont="1" applyFill="1" applyBorder="1" applyAlignment="1">
      <alignment vertical="center" wrapText="1"/>
    </xf>
    <xf numFmtId="38" fontId="27" fillId="0" borderId="129" xfId="17" applyFont="1" applyFill="1" applyBorder="1" applyAlignment="1">
      <alignment vertical="center" wrapText="1"/>
    </xf>
    <xf numFmtId="38" fontId="7" fillId="0" borderId="108" xfId="17" applyFont="1" applyFill="1" applyBorder="1" applyAlignment="1">
      <alignment vertical="center"/>
    </xf>
    <xf numFmtId="38" fontId="7" fillId="0" borderId="116" xfId="17" applyFont="1" applyFill="1" applyBorder="1" applyAlignment="1">
      <alignment vertical="center"/>
    </xf>
    <xf numFmtId="0" fontId="3" fillId="0" borderId="38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38" fontId="7" fillId="0" borderId="6" xfId="17" applyFont="1" applyFill="1" applyBorder="1" applyAlignment="1">
      <alignment vertical="center" wrapText="1"/>
    </xf>
    <xf numFmtId="38" fontId="7" fillId="0" borderId="6" xfId="17" applyFont="1" applyFill="1" applyBorder="1" applyAlignment="1">
      <alignment vertical="center"/>
    </xf>
    <xf numFmtId="38" fontId="16" fillId="0" borderId="6" xfId="17" applyFont="1" applyFill="1" applyBorder="1" applyAlignment="1">
      <alignment vertical="center" wrapText="1"/>
    </xf>
    <xf numFmtId="38" fontId="16" fillId="0" borderId="6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 wrapText="1"/>
    </xf>
    <xf numFmtId="38" fontId="7" fillId="0" borderId="3" xfId="17" applyFont="1" applyFill="1" applyBorder="1" applyAlignment="1">
      <alignment vertical="center"/>
    </xf>
    <xf numFmtId="38" fontId="16" fillId="0" borderId="1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 wrapText="1"/>
    </xf>
    <xf numFmtId="38" fontId="7" fillId="0" borderId="8" xfId="17" applyFont="1" applyFill="1" applyBorder="1" applyAlignment="1">
      <alignment vertical="center"/>
    </xf>
    <xf numFmtId="38" fontId="16" fillId="0" borderId="3" xfId="17" applyFont="1" applyFill="1" applyBorder="1" applyAlignment="1">
      <alignment vertical="center"/>
    </xf>
    <xf numFmtId="38" fontId="16" fillId="0" borderId="5" xfId="17" applyFont="1" applyFill="1" applyBorder="1" applyAlignment="1">
      <alignment vertical="center"/>
    </xf>
    <xf numFmtId="38" fontId="16" fillId="0" borderId="13" xfId="17" applyFont="1" applyFill="1" applyBorder="1" applyAlignment="1">
      <alignment vertical="center"/>
    </xf>
    <xf numFmtId="38" fontId="16" fillId="0" borderId="89" xfId="17" applyFont="1" applyFill="1" applyBorder="1" applyAlignment="1">
      <alignment vertical="center"/>
    </xf>
    <xf numFmtId="38" fontId="16" fillId="0" borderId="95" xfId="17" applyFont="1" applyFill="1" applyBorder="1" applyAlignment="1">
      <alignment vertical="center"/>
    </xf>
    <xf numFmtId="38" fontId="16" fillId="0" borderId="130" xfId="17" applyFont="1" applyFill="1" applyBorder="1" applyAlignment="1">
      <alignment vertical="center"/>
    </xf>
    <xf numFmtId="38" fontId="16" fillId="0" borderId="94" xfId="17" applyFont="1" applyFill="1" applyBorder="1" applyAlignment="1">
      <alignment vertical="center"/>
    </xf>
    <xf numFmtId="38" fontId="7" fillId="0" borderId="128" xfId="17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/>
    </xf>
    <xf numFmtId="38" fontId="7" fillId="0" borderId="7" xfId="17" applyFont="1" applyFill="1" applyBorder="1" applyAlignment="1">
      <alignment vertical="center" wrapText="1"/>
    </xf>
    <xf numFmtId="38" fontId="7" fillId="0" borderId="7" xfId="17" applyFont="1" applyFill="1" applyBorder="1" applyAlignment="1">
      <alignment vertical="center"/>
    </xf>
    <xf numFmtId="0" fontId="0" fillId="0" borderId="128" xfId="0" applyFont="1" applyBorder="1" applyAlignment="1">
      <alignment/>
    </xf>
    <xf numFmtId="38" fontId="7" fillId="0" borderId="59" xfId="17" applyFont="1" applyFill="1" applyBorder="1" applyAlignment="1">
      <alignment vertical="center" wrapText="1"/>
    </xf>
    <xf numFmtId="38" fontId="7" fillId="0" borderId="60" xfId="17" applyFont="1" applyFill="1" applyBorder="1" applyAlignment="1">
      <alignment vertical="center" wrapText="1"/>
    </xf>
    <xf numFmtId="38" fontId="7" fillId="0" borderId="61" xfId="17" applyFont="1" applyFill="1" applyBorder="1" applyAlignment="1">
      <alignment vertical="center" wrapText="1"/>
    </xf>
    <xf numFmtId="38" fontId="7" fillId="0" borderId="86" xfId="17" applyFont="1" applyFill="1" applyBorder="1" applyAlignment="1">
      <alignment vertical="center" wrapText="1"/>
    </xf>
    <xf numFmtId="192" fontId="27" fillId="0" borderId="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92" fontId="27" fillId="0" borderId="88" xfId="0" applyNumberFormat="1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38" fontId="24" fillId="2" borderId="16" xfId="17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4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38" fontId="24" fillId="2" borderId="5" xfId="17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5" fillId="0" borderId="89" xfId="0" applyFont="1" applyBorder="1" applyAlignment="1">
      <alignment vertical="center"/>
    </xf>
    <xf numFmtId="38" fontId="24" fillId="2" borderId="1" xfId="17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38" fontId="24" fillId="2" borderId="15" xfId="17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38" fontId="24" fillId="2" borderId="13" xfId="17" applyFont="1" applyFill="1" applyBorder="1" applyAlignment="1">
      <alignment horizontal="center" vertical="center"/>
    </xf>
    <xf numFmtId="38" fontId="24" fillId="2" borderId="89" xfId="17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6" fillId="0" borderId="10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191" fontId="6" fillId="0" borderId="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89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191" fontId="6" fillId="0" borderId="8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16" xfId="0" applyFont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91" fontId="6" fillId="0" borderId="106" xfId="0" applyNumberFormat="1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center" vertical="center"/>
    </xf>
    <xf numFmtId="191" fontId="6" fillId="0" borderId="89" xfId="0" applyNumberFormat="1" applyFont="1" applyBorder="1" applyAlignment="1">
      <alignment horizontal="center" vertical="center"/>
    </xf>
    <xf numFmtId="191" fontId="6" fillId="0" borderId="136" xfId="0" applyNumberFormat="1" applyFont="1" applyBorder="1" applyAlignment="1">
      <alignment horizontal="center" vertical="center"/>
    </xf>
    <xf numFmtId="191" fontId="6" fillId="0" borderId="130" xfId="0" applyNumberFormat="1" applyFont="1" applyBorder="1" applyAlignment="1">
      <alignment horizontal="center" vertical="center"/>
    </xf>
    <xf numFmtId="191" fontId="6" fillId="0" borderId="9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182" fontId="6" fillId="0" borderId="137" xfId="0" applyNumberFormat="1" applyFont="1" applyBorder="1" applyAlignment="1">
      <alignment horizontal="right" vertical="center"/>
    </xf>
    <xf numFmtId="182" fontId="6" fillId="0" borderId="100" xfId="0" applyNumberFormat="1" applyFont="1" applyBorder="1" applyAlignment="1">
      <alignment horizontal="right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191" fontId="6" fillId="0" borderId="142" xfId="0" applyNumberFormat="1" applyFont="1" applyBorder="1" applyAlignment="1">
      <alignment horizontal="center" vertical="center"/>
    </xf>
    <xf numFmtId="191" fontId="6" fillId="0" borderId="143" xfId="0" applyNumberFormat="1" applyFont="1" applyBorder="1" applyAlignment="1">
      <alignment horizontal="center" vertical="center"/>
    </xf>
    <xf numFmtId="191" fontId="6" fillId="0" borderId="144" xfId="0" applyNumberFormat="1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191" fontId="6" fillId="0" borderId="148" xfId="0" applyNumberFormat="1" applyFont="1" applyBorder="1" applyAlignment="1">
      <alignment horizontal="center" vertical="center"/>
    </xf>
    <xf numFmtId="191" fontId="6" fillId="0" borderId="28" xfId="0" applyNumberFormat="1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center" vertical="center"/>
    </xf>
    <xf numFmtId="191" fontId="6" fillId="0" borderId="116" xfId="0" applyNumberFormat="1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191" fontId="6" fillId="0" borderId="149" xfId="0" applyNumberFormat="1" applyFont="1" applyBorder="1" applyAlignment="1">
      <alignment horizontal="center" vertical="center"/>
    </xf>
    <xf numFmtId="191" fontId="6" fillId="0" borderId="150" xfId="0" applyNumberFormat="1" applyFont="1" applyBorder="1" applyAlignment="1">
      <alignment horizontal="center" vertical="center"/>
    </xf>
    <xf numFmtId="182" fontId="6" fillId="0" borderId="97" xfId="0" applyNumberFormat="1" applyFont="1" applyBorder="1" applyAlignment="1">
      <alignment horizontal="center" vertical="center"/>
    </xf>
    <xf numFmtId="182" fontId="6" fillId="0" borderId="99" xfId="0" applyNumberFormat="1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182" fontId="6" fillId="0" borderId="28" xfId="0" applyNumberFormat="1" applyFont="1" applyBorder="1" applyAlignment="1">
      <alignment horizontal="center" vertical="center"/>
    </xf>
    <xf numFmtId="182" fontId="6" fillId="0" borderId="154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0" borderId="27" xfId="0" applyNumberFormat="1" applyFont="1" applyBorder="1" applyAlignment="1">
      <alignment horizontal="center" vertical="center"/>
    </xf>
    <xf numFmtId="182" fontId="6" fillId="0" borderId="155" xfId="0" applyNumberFormat="1" applyFont="1" applyBorder="1" applyAlignment="1">
      <alignment horizontal="center" vertical="center"/>
    </xf>
    <xf numFmtId="182" fontId="6" fillId="0" borderId="150" xfId="0" applyNumberFormat="1" applyFont="1" applyBorder="1" applyAlignment="1">
      <alignment horizontal="center" vertical="center"/>
    </xf>
    <xf numFmtId="182" fontId="6" fillId="0" borderId="156" xfId="0" applyNumberFormat="1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191" fontId="6" fillId="0" borderId="112" xfId="0" applyNumberFormat="1" applyFont="1" applyBorder="1" applyAlignment="1">
      <alignment horizontal="center" vertical="center"/>
    </xf>
    <xf numFmtId="191" fontId="6" fillId="0" borderId="3" xfId="0" applyNumberFormat="1" applyFont="1" applyBorder="1" applyAlignment="1">
      <alignment horizontal="center" vertical="center"/>
    </xf>
    <xf numFmtId="191" fontId="6" fillId="0" borderId="167" xfId="0" applyNumberFormat="1" applyFont="1" applyBorder="1" applyAlignment="1">
      <alignment horizontal="center" vertical="center"/>
    </xf>
    <xf numFmtId="191" fontId="6" fillId="0" borderId="168" xfId="0" applyNumberFormat="1" applyFont="1" applyBorder="1" applyAlignment="1">
      <alignment horizontal="center" vertical="center"/>
    </xf>
    <xf numFmtId="182" fontId="6" fillId="0" borderId="144" xfId="0" applyNumberFormat="1" applyFont="1" applyBorder="1" applyAlignment="1">
      <alignment horizontal="center" vertical="center"/>
    </xf>
    <xf numFmtId="182" fontId="6" fillId="0" borderId="137" xfId="0" applyNumberFormat="1" applyFont="1" applyBorder="1" applyAlignment="1">
      <alignment horizontal="center" vertical="center"/>
    </xf>
    <xf numFmtId="191" fontId="6" fillId="0" borderId="137" xfId="0" applyNumberFormat="1" applyFont="1" applyBorder="1" applyAlignment="1">
      <alignment horizontal="center" vertical="center"/>
    </xf>
    <xf numFmtId="182" fontId="6" fillId="0" borderId="3" xfId="0" applyNumberFormat="1" applyFont="1" applyBorder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/>
    </xf>
    <xf numFmtId="182" fontId="6" fillId="0" borderId="6" xfId="0" applyNumberFormat="1" applyFont="1" applyBorder="1" applyAlignment="1">
      <alignment horizontal="center" vertical="center"/>
    </xf>
    <xf numFmtId="182" fontId="6" fillId="0" borderId="82" xfId="0" applyNumberFormat="1" applyFont="1" applyBorder="1" applyAlignment="1">
      <alignment horizontal="center" vertical="center"/>
    </xf>
    <xf numFmtId="182" fontId="6" fillId="0" borderId="168" xfId="0" applyNumberFormat="1" applyFont="1" applyBorder="1" applyAlignment="1">
      <alignment horizontal="center" vertical="center"/>
    </xf>
    <xf numFmtId="182" fontId="6" fillId="0" borderId="169" xfId="0" applyNumberFormat="1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182" fontId="6" fillId="0" borderId="5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191" fontId="6" fillId="0" borderId="99" xfId="0" applyNumberFormat="1" applyFont="1" applyBorder="1" applyAlignment="1">
      <alignment horizontal="center" vertical="center"/>
    </xf>
    <xf numFmtId="191" fontId="6" fillId="0" borderId="17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752501"/>
        <c:axId val="51772510"/>
      </c:barChart>
      <c:catAx>
        <c:axId val="575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772510"/>
        <c:crosses val="autoZero"/>
        <c:auto val="1"/>
        <c:lblOffset val="100"/>
        <c:noMultiLvlLbl val="0"/>
      </c:catAx>
      <c:valAx>
        <c:axId val="51772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52501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'１(3)利用者数'!#REF!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'１(3)利用者数'!#REF!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'１(3)利用者数'!#REF!</c:f>
              <c:numCache>
                <c:ptCount val="1"/>
                <c:pt idx="0">
                  <c:v>1</c:v>
                </c:pt>
              </c:numCache>
            </c:numRef>
          </c:val>
        </c:ser>
        <c:axId val="63299407"/>
        <c:axId val="32823752"/>
      </c:bar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3752"/>
        <c:crosses val="autoZero"/>
        <c:auto val="1"/>
        <c:lblOffset val="100"/>
        <c:noMultiLvlLbl val="0"/>
      </c:catAx>
      <c:valAx>
        <c:axId val="328237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52"/>
          <c:w val="0.933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サービス利用者数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978313"/>
        <c:axId val="41478226"/>
      </c:bar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78226"/>
        <c:crosses val="autoZero"/>
        <c:auto val="1"/>
        <c:lblOffset val="100"/>
        <c:noMultiLvlLbl val="0"/>
      </c:catAx>
      <c:valAx>
        <c:axId val="414782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78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9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1625"/>
          <c:w val="0.905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'１(3)利用者数'!$H$5:$H$16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759715"/>
        <c:axId val="4293116"/>
      </c:bar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116"/>
        <c:crosses val="autoZero"/>
        <c:auto val="1"/>
        <c:lblOffset val="100"/>
        <c:noMultiLvlLbl val="0"/>
      </c:catAx>
      <c:valAx>
        <c:axId val="4293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59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6525"/>
          <c:w val="0.9747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'２の給付費データグラフテーブル。印刷しないこと'!$B$4:$B$15</c:f>
              <c:numCache>
                <c:ptCount val="12"/>
                <c:pt idx="0">
                  <c:v>1729034</c:v>
                </c:pt>
                <c:pt idx="1">
                  <c:v>1743904</c:v>
                </c:pt>
                <c:pt idx="2">
                  <c:v>1764589</c:v>
                </c:pt>
                <c:pt idx="3">
                  <c:v>1754680</c:v>
                </c:pt>
                <c:pt idx="4">
                  <c:v>1850728</c:v>
                </c:pt>
                <c:pt idx="5">
                  <c:v>1839340</c:v>
                </c:pt>
                <c:pt idx="6">
                  <c:v>1787978</c:v>
                </c:pt>
                <c:pt idx="7">
                  <c:v>1872457</c:v>
                </c:pt>
                <c:pt idx="8">
                  <c:v>1825731</c:v>
                </c:pt>
                <c:pt idx="9">
                  <c:v>1871678</c:v>
                </c:pt>
                <c:pt idx="10">
                  <c:v>1811645</c:v>
                </c:pt>
                <c:pt idx="11">
                  <c:v>1727907</c:v>
                </c:pt>
              </c:numCache>
            </c:numRef>
          </c:val>
        </c:ser>
        <c:axId val="38638045"/>
        <c:axId val="12198086"/>
      </c:barChart>
      <c:catAx>
        <c:axId val="3863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（審査月）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98086"/>
        <c:crossesAt val="0"/>
        <c:auto val="1"/>
        <c:lblOffset val="100"/>
        <c:noMultiLvlLbl val="0"/>
      </c:catAx>
      <c:valAx>
        <c:axId val="12198086"/>
        <c:scaling>
          <c:orientation val="minMax"/>
          <c:max val="2000000"/>
          <c:min val="7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8045"/>
        <c:crossesAt val="1"/>
        <c:crossBetween val="between"/>
        <c:dispUnits/>
        <c:majorUnit val="2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保険給付費合計　年度別推移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375"/>
          <c:w val="0.844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'２の給付費データグラフテーブル。印刷しないこと'!$E$3</c:f>
              <c:strCache>
                <c:ptCount val="1"/>
                <c:pt idx="0">
                  <c:v>保険給付費合計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'２の給付費データグラフテーブル。印刷しないこと'!$D$4:$D$8</c:f>
              <c:strCache>
                <c:ptCount val="5"/>
                <c:pt idx="0">
                  <c:v>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</c:strCache>
            </c:strRef>
          </c:cat>
          <c:val>
            <c:numRef>
              <c:f>'２の給付費データグラフテーブル。印刷しないこと'!$E$4:$E$8</c:f>
              <c:numCache>
                <c:ptCount val="5"/>
                <c:pt idx="0">
                  <c:v>11298928</c:v>
                </c:pt>
                <c:pt idx="1">
                  <c:v>14830378</c:v>
                </c:pt>
                <c:pt idx="2">
                  <c:v>17238054</c:v>
                </c:pt>
                <c:pt idx="3">
                  <c:v>19486497</c:v>
                </c:pt>
                <c:pt idx="4">
                  <c:v>21579670</c:v>
                </c:pt>
              </c:numCache>
            </c:numRef>
          </c:val>
        </c:ser>
        <c:axId val="42673911"/>
        <c:axId val="48520880"/>
      </c:bar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20880"/>
        <c:crosses val="autoZero"/>
        <c:auto val="1"/>
        <c:lblOffset val="100"/>
        <c:noMultiLvlLbl val="0"/>
      </c:catAx>
      <c:valAx>
        <c:axId val="48520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67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4225"/>
          <c:w val="0.927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'２の給付費データグラフテーブル。印刷しないこと'!$B$20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'２の給付費データグラフテーブル。印刷しないこと'!$A$21:$A$32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'２の給付費データグラフテーブル。印刷しないこと'!$B$21:$B$32</c:f>
              <c:numCache>
                <c:ptCount val="12"/>
                <c:pt idx="0">
                  <c:v>44.56</c:v>
                </c:pt>
                <c:pt idx="1">
                  <c:v>43.33</c:v>
                </c:pt>
                <c:pt idx="2">
                  <c:v>44.42</c:v>
                </c:pt>
                <c:pt idx="3">
                  <c:v>45.89</c:v>
                </c:pt>
                <c:pt idx="4">
                  <c:v>44.97</c:v>
                </c:pt>
                <c:pt idx="5">
                  <c:v>44.66</c:v>
                </c:pt>
                <c:pt idx="6">
                  <c:v>44.36</c:v>
                </c:pt>
                <c:pt idx="7">
                  <c:v>44.07</c:v>
                </c:pt>
                <c:pt idx="8">
                  <c:v>44.269999999999996</c:v>
                </c:pt>
                <c:pt idx="9">
                  <c:v>41.93</c:v>
                </c:pt>
                <c:pt idx="10">
                  <c:v>41.3</c:v>
                </c:pt>
                <c:pt idx="11">
                  <c:v>45.31</c:v>
                </c:pt>
              </c:numCache>
            </c:numRef>
          </c:val>
        </c:ser>
        <c:axId val="34034737"/>
        <c:axId val="37877178"/>
      </c:bar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77178"/>
        <c:crosses val="autoZero"/>
        <c:auto val="1"/>
        <c:lblOffset val="100"/>
        <c:noMultiLvlLbl val="0"/>
      </c:catAx>
      <c:valAx>
        <c:axId val="37877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34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4325"/>
          <c:w val="0.897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'２の給付費データグラフテーブル。印刷しないこと'!$D$21:$D$26</c:f>
              <c:strCache>
                <c:ptCount val="6"/>
                <c:pt idx="0">
                  <c:v>要支援</c:v>
                </c:pt>
                <c:pt idx="1">
                  <c:v>要介護1</c:v>
                </c:pt>
                <c:pt idx="2">
                  <c:v>要介護2</c:v>
                </c:pt>
                <c:pt idx="3">
                  <c:v>要介護3</c:v>
                </c:pt>
                <c:pt idx="4">
                  <c:v>要介護4</c:v>
                </c:pt>
                <c:pt idx="5">
                  <c:v>要介護5</c:v>
                </c:pt>
              </c:strCache>
            </c:strRef>
          </c:cat>
          <c:val>
            <c:numRef>
              <c:f>'２の給付費データグラフテーブル。印刷しないこと'!$E$21:$E$26</c:f>
              <c:numCache>
                <c:ptCount val="6"/>
                <c:pt idx="0">
                  <c:v>40.400000000000006</c:v>
                </c:pt>
                <c:pt idx="1">
                  <c:v>33.660000000000004</c:v>
                </c:pt>
                <c:pt idx="2">
                  <c:v>44.92</c:v>
                </c:pt>
                <c:pt idx="3">
                  <c:v>47.910000000000004</c:v>
                </c:pt>
                <c:pt idx="4">
                  <c:v>52.190000000000005</c:v>
                </c:pt>
                <c:pt idx="5">
                  <c:v>55.720000000000006</c:v>
                </c:pt>
              </c:numCache>
            </c:numRef>
          </c:val>
        </c:ser>
        <c:axId val="5350283"/>
        <c:axId val="48152548"/>
      </c:barChart>
      <c:catAx>
        <c:axId val="5350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2548"/>
        <c:crosses val="autoZero"/>
        <c:auto val="1"/>
        <c:lblOffset val="100"/>
        <c:noMultiLvlLbl val="0"/>
      </c:catAx>
      <c:valAx>
        <c:axId val="481525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0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サービス受給者数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42286"/>
        <c:crosses val="autoZero"/>
        <c:auto val="1"/>
        <c:lblOffset val="100"/>
        <c:noMultiLvlLbl val="0"/>
      </c:catAx>
      <c:valAx>
        <c:axId val="80422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19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26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575" y="937260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0.14825</cdr:y>
    </cdr:from>
    <cdr:to>
      <cdr:x>0.0715</cdr:x>
      <cdr:y>0.2075</cdr:y>
    </cdr:to>
    <cdr:sp>
      <cdr:nvSpPr>
        <cdr:cNvPr id="1" name="AutoShape 1"/>
        <cdr:cNvSpPr>
          <a:spLocks/>
        </cdr:cNvSpPr>
      </cdr:nvSpPr>
      <cdr:spPr>
        <a:xfrm>
          <a:off x="104775" y="0"/>
          <a:ext cx="361950" cy="0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人　数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666750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0" y="11001375"/>
        <a:ext cx="659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0.07775</cdr:y>
    </cdr:from>
    <cdr:to>
      <cdr:x>0.09375</cdr:x>
      <cdr:y>0.1225</cdr:y>
    </cdr:to>
    <cdr:sp>
      <cdr:nvSpPr>
        <cdr:cNvPr id="1" name="AutoShape 1"/>
        <cdr:cNvSpPr>
          <a:spLocks/>
        </cdr:cNvSpPr>
      </cdr:nvSpPr>
      <cdr:spPr>
        <a:xfrm>
          <a:off x="76200" y="209550"/>
          <a:ext cx="514350" cy="123825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（単位：人）　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</cdr:y>
    </cdr:from>
    <cdr:to>
      <cdr:x>0.69975</cdr:x>
      <cdr:y>0.088</cdr:y>
    </cdr:to>
    <cdr:sp>
      <cdr:nvSpPr>
        <cdr:cNvPr id="1" name="Rectangle 1"/>
        <cdr:cNvSpPr>
          <a:spLocks/>
        </cdr:cNvSpPr>
      </cdr:nvSpPr>
      <cdr:spPr>
        <a:xfrm>
          <a:off x="1809750" y="0"/>
          <a:ext cx="26479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認定者に占めるサービス利用者の割合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04950" y="0"/>
        <a:ext cx="490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771525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4629150"/>
        <a:ext cx="63722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7</xdr:col>
      <xdr:colOff>771525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7524750"/>
        <a:ext cx="63722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0.101</cdr:x>
      <cdr:y>0.11725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714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</cdr:y>
    </cdr:from>
    <cdr:to>
      <cdr:x>0.609</cdr:x>
      <cdr:y>0.04825</cdr:y>
    </cdr:to>
    <cdr:sp>
      <cdr:nvSpPr>
        <cdr:cNvPr id="2" name="Rectangle 5"/>
        <cdr:cNvSpPr>
          <a:spLocks/>
        </cdr:cNvSpPr>
      </cdr:nvSpPr>
      <cdr:spPr>
        <a:xfrm>
          <a:off x="2743200" y="0"/>
          <a:ext cx="15716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保険給付費  月別推移</a:t>
          </a:r>
        </a:p>
      </cdr:txBody>
    </cdr:sp>
  </cdr:relSizeAnchor>
  <cdr:relSizeAnchor xmlns:cdr="http://schemas.openxmlformats.org/drawingml/2006/chartDrawing">
    <cdr:from>
      <cdr:x>0.0085</cdr:x>
      <cdr:y>0.005</cdr:y>
    </cdr:from>
    <cdr:to>
      <cdr:x>0.12875</cdr:x>
      <cdr:y>0.067</cdr:y>
    </cdr:to>
    <cdr:sp>
      <cdr:nvSpPr>
        <cdr:cNvPr id="3" name="Rectangle 6"/>
        <cdr:cNvSpPr>
          <a:spLocks/>
        </cdr:cNvSpPr>
      </cdr:nvSpPr>
      <cdr:spPr>
        <a:xfrm>
          <a:off x="57150" y="9525"/>
          <a:ext cx="8477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（単位：千円）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66</xdr:row>
      <xdr:rowOff>76200</xdr:rowOff>
    </xdr:from>
    <xdr:to>
      <xdr:col>10</xdr:col>
      <xdr:colOff>876300</xdr:colOff>
      <xdr:row>85</xdr:row>
      <xdr:rowOff>57150</xdr:rowOff>
    </xdr:to>
    <xdr:graphicFrame>
      <xdr:nvGraphicFramePr>
        <xdr:cNvPr id="1" name="Chart 6"/>
        <xdr:cNvGraphicFramePr/>
      </xdr:nvGraphicFramePr>
      <xdr:xfrm>
        <a:off x="57150" y="10153650"/>
        <a:ext cx="7086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161925</xdr:colOff>
      <xdr:row>65</xdr:row>
      <xdr:rowOff>114300</xdr:rowOff>
    </xdr:from>
    <xdr:to>
      <xdr:col>23</xdr:col>
      <xdr:colOff>304800</xdr:colOff>
      <xdr:row>85</xdr:row>
      <xdr:rowOff>95250</xdr:rowOff>
    </xdr:to>
    <xdr:graphicFrame>
      <xdr:nvGraphicFramePr>
        <xdr:cNvPr id="2" name="Chart 9"/>
        <xdr:cNvGraphicFramePr/>
      </xdr:nvGraphicFramePr>
      <xdr:xfrm>
        <a:off x="9182100" y="10039350"/>
        <a:ext cx="58578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0.0755</cdr:y>
    </cdr:from>
    <cdr:to>
      <cdr:x>0.6805</cdr:x>
      <cdr:y>0.13625</cdr:y>
    </cdr:to>
    <cdr:sp>
      <cdr:nvSpPr>
        <cdr:cNvPr id="1" name="Rectangle 1"/>
        <cdr:cNvSpPr>
          <a:spLocks/>
        </cdr:cNvSpPr>
      </cdr:nvSpPr>
      <cdr:spPr>
        <a:xfrm>
          <a:off x="1885950" y="266700"/>
          <a:ext cx="19907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サービス利用率月別推移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0.076</cdr:y>
    </cdr:from>
    <cdr:to>
      <cdr:x>0.844</cdr:x>
      <cdr:y>0.13525</cdr:y>
    </cdr:to>
    <cdr:sp>
      <cdr:nvSpPr>
        <cdr:cNvPr id="1" name="Rectangle 1"/>
        <cdr:cNvSpPr>
          <a:spLocks/>
        </cdr:cNvSpPr>
      </cdr:nvSpPr>
      <cdr:spPr>
        <a:xfrm>
          <a:off x="1676400" y="266700"/>
          <a:ext cx="27241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年平均　介護度別サービス利用率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38100</xdr:rowOff>
    </xdr:from>
    <xdr:to>
      <xdr:col>10</xdr:col>
      <xdr:colOff>152400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7150" y="6438900"/>
        <a:ext cx="5705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21</xdr:row>
      <xdr:rowOff>47625</xdr:rowOff>
    </xdr:from>
    <xdr:to>
      <xdr:col>21</xdr:col>
      <xdr:colOff>295275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6200775" y="6448425"/>
        <a:ext cx="52197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2.875" style="45" customWidth="1"/>
    <col min="3" max="25" width="2.75390625" style="45" customWidth="1"/>
    <col min="26" max="26" width="10.125" style="45" bestFit="1" customWidth="1"/>
    <col min="27" max="16384" width="1.625" style="45" customWidth="1"/>
  </cols>
  <sheetData>
    <row r="1" spans="1:13" ht="18" customHeight="1">
      <c r="A1" s="44" t="s">
        <v>174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" customHeight="1">
      <c r="A2" s="339" t="s">
        <v>175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2:27" ht="18" customHeight="1" thickBot="1">
      <c r="B3" s="45" t="s">
        <v>137</v>
      </c>
      <c r="X3" s="46"/>
      <c r="Y3" s="46"/>
      <c r="Z3" s="47" t="s">
        <v>113</v>
      </c>
      <c r="AA3" s="46"/>
    </row>
    <row r="4" spans="1:26" ht="18" customHeight="1">
      <c r="A4" s="331" t="s">
        <v>130</v>
      </c>
      <c r="B4" s="332"/>
      <c r="C4" s="338" t="s">
        <v>131</v>
      </c>
      <c r="D4" s="346"/>
      <c r="E4" s="346"/>
      <c r="F4" s="346"/>
      <c r="G4" s="346"/>
      <c r="H4" s="338" t="s">
        <v>70</v>
      </c>
      <c r="I4" s="338"/>
      <c r="J4" s="338"/>
      <c r="K4" s="338" t="s">
        <v>77</v>
      </c>
      <c r="L4" s="338"/>
      <c r="M4" s="338"/>
      <c r="N4" s="338" t="s">
        <v>78</v>
      </c>
      <c r="O4" s="338"/>
      <c r="P4" s="338"/>
      <c r="Q4" s="338" t="s">
        <v>79</v>
      </c>
      <c r="R4" s="338"/>
      <c r="S4" s="338"/>
      <c r="T4" s="338" t="s">
        <v>80</v>
      </c>
      <c r="U4" s="338"/>
      <c r="V4" s="338"/>
      <c r="W4" s="338" t="s">
        <v>81</v>
      </c>
      <c r="X4" s="338"/>
      <c r="Y4" s="338"/>
      <c r="Z4" s="298" t="s">
        <v>106</v>
      </c>
    </row>
    <row r="5" spans="1:26" ht="18" customHeight="1">
      <c r="A5" s="333"/>
      <c r="B5" s="334"/>
      <c r="C5" s="347"/>
      <c r="D5" s="347"/>
      <c r="E5" s="347"/>
      <c r="F5" s="347"/>
      <c r="G5" s="347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299"/>
    </row>
    <row r="6" spans="1:26" ht="18" customHeight="1">
      <c r="A6" s="294" t="s">
        <v>73</v>
      </c>
      <c r="B6" s="289"/>
      <c r="C6" s="285" t="s">
        <v>97</v>
      </c>
      <c r="D6" s="286"/>
      <c r="E6" s="286"/>
      <c r="F6" s="286"/>
      <c r="G6" s="286"/>
      <c r="H6" s="322">
        <v>1163</v>
      </c>
      <c r="I6" s="323"/>
      <c r="J6" s="324"/>
      <c r="K6" s="322">
        <v>3741</v>
      </c>
      <c r="L6" s="323"/>
      <c r="M6" s="324"/>
      <c r="N6" s="322">
        <v>1736</v>
      </c>
      <c r="O6" s="323"/>
      <c r="P6" s="324"/>
      <c r="Q6" s="322">
        <v>1241</v>
      </c>
      <c r="R6" s="323"/>
      <c r="S6" s="324"/>
      <c r="T6" s="322">
        <v>892</v>
      </c>
      <c r="U6" s="323"/>
      <c r="V6" s="324"/>
      <c r="W6" s="322">
        <v>640</v>
      </c>
      <c r="X6" s="323"/>
      <c r="Y6" s="324"/>
      <c r="Z6" s="123">
        <f aca="true" t="shared" si="0" ref="Z6:Z41">SUM(H6:Y6)</f>
        <v>9413</v>
      </c>
    </row>
    <row r="7" spans="1:26" ht="18" customHeight="1">
      <c r="A7" s="294"/>
      <c r="B7" s="289"/>
      <c r="C7" s="318" t="s">
        <v>98</v>
      </c>
      <c r="D7" s="319"/>
      <c r="E7" s="319"/>
      <c r="F7" s="319"/>
      <c r="G7" s="319"/>
      <c r="H7" s="343">
        <v>20</v>
      </c>
      <c r="I7" s="344"/>
      <c r="J7" s="345"/>
      <c r="K7" s="343">
        <v>108</v>
      </c>
      <c r="L7" s="344"/>
      <c r="M7" s="345"/>
      <c r="N7" s="343">
        <v>82</v>
      </c>
      <c r="O7" s="344"/>
      <c r="P7" s="345"/>
      <c r="Q7" s="343">
        <v>78</v>
      </c>
      <c r="R7" s="344"/>
      <c r="S7" s="345"/>
      <c r="T7" s="343">
        <v>49</v>
      </c>
      <c r="U7" s="344"/>
      <c r="V7" s="345"/>
      <c r="W7" s="343">
        <v>43</v>
      </c>
      <c r="X7" s="344"/>
      <c r="Y7" s="345"/>
      <c r="Z7" s="124">
        <f t="shared" si="0"/>
        <v>380</v>
      </c>
    </row>
    <row r="8" spans="1:26" ht="18" customHeight="1">
      <c r="A8" s="290"/>
      <c r="B8" s="288"/>
      <c r="C8" s="329" t="s">
        <v>114</v>
      </c>
      <c r="D8" s="330"/>
      <c r="E8" s="330"/>
      <c r="F8" s="330"/>
      <c r="G8" s="330"/>
      <c r="H8" s="325">
        <f>SUM(H6:J7)</f>
        <v>1183</v>
      </c>
      <c r="I8" s="326"/>
      <c r="J8" s="327"/>
      <c r="K8" s="325">
        <f>SUM(K6:M7)</f>
        <v>3849</v>
      </c>
      <c r="L8" s="326"/>
      <c r="M8" s="327"/>
      <c r="N8" s="325">
        <f>SUM(N6:P7)</f>
        <v>1818</v>
      </c>
      <c r="O8" s="326"/>
      <c r="P8" s="327"/>
      <c r="Q8" s="325">
        <f>SUM(Q6:S7)</f>
        <v>1319</v>
      </c>
      <c r="R8" s="326"/>
      <c r="S8" s="327"/>
      <c r="T8" s="325">
        <f>SUM(T6:V7)</f>
        <v>941</v>
      </c>
      <c r="U8" s="326"/>
      <c r="V8" s="327"/>
      <c r="W8" s="325">
        <f>SUM(W6:Y7)</f>
        <v>683</v>
      </c>
      <c r="X8" s="326"/>
      <c r="Y8" s="327"/>
      <c r="Z8" s="125">
        <f t="shared" si="0"/>
        <v>9793</v>
      </c>
    </row>
    <row r="9" spans="1:26" ht="18" customHeight="1">
      <c r="A9" s="292" t="s">
        <v>117</v>
      </c>
      <c r="B9" s="293"/>
      <c r="C9" s="285" t="s">
        <v>97</v>
      </c>
      <c r="D9" s="286"/>
      <c r="E9" s="286"/>
      <c r="F9" s="286"/>
      <c r="G9" s="286"/>
      <c r="H9" s="322">
        <v>1194</v>
      </c>
      <c r="I9" s="323"/>
      <c r="J9" s="324"/>
      <c r="K9" s="322">
        <v>3780</v>
      </c>
      <c r="L9" s="323"/>
      <c r="M9" s="324"/>
      <c r="N9" s="322">
        <v>1733</v>
      </c>
      <c r="O9" s="323"/>
      <c r="P9" s="324"/>
      <c r="Q9" s="322">
        <v>1268</v>
      </c>
      <c r="R9" s="323"/>
      <c r="S9" s="324"/>
      <c r="T9" s="322">
        <v>907</v>
      </c>
      <c r="U9" s="323"/>
      <c r="V9" s="324"/>
      <c r="W9" s="322">
        <v>661</v>
      </c>
      <c r="X9" s="323"/>
      <c r="Y9" s="324"/>
      <c r="Z9" s="123">
        <f t="shared" si="0"/>
        <v>9543</v>
      </c>
    </row>
    <row r="10" spans="1:26" s="48" customFormat="1" ht="18" customHeight="1">
      <c r="A10" s="294"/>
      <c r="B10" s="289"/>
      <c r="C10" s="318" t="s">
        <v>98</v>
      </c>
      <c r="D10" s="319"/>
      <c r="E10" s="319"/>
      <c r="F10" s="319"/>
      <c r="G10" s="319"/>
      <c r="H10" s="343">
        <v>17</v>
      </c>
      <c r="I10" s="344"/>
      <c r="J10" s="345"/>
      <c r="K10" s="343">
        <v>115</v>
      </c>
      <c r="L10" s="344"/>
      <c r="M10" s="345"/>
      <c r="N10" s="343">
        <v>82</v>
      </c>
      <c r="O10" s="344"/>
      <c r="P10" s="345"/>
      <c r="Q10" s="343">
        <v>82</v>
      </c>
      <c r="R10" s="344"/>
      <c r="S10" s="345"/>
      <c r="T10" s="343">
        <v>50</v>
      </c>
      <c r="U10" s="344"/>
      <c r="V10" s="345"/>
      <c r="W10" s="343">
        <v>43</v>
      </c>
      <c r="X10" s="344"/>
      <c r="Y10" s="345"/>
      <c r="Z10" s="124">
        <f t="shared" si="0"/>
        <v>389</v>
      </c>
    </row>
    <row r="11" spans="1:26" s="48" customFormat="1" ht="18" customHeight="1">
      <c r="A11" s="290"/>
      <c r="B11" s="288"/>
      <c r="C11" s="329" t="s">
        <v>114</v>
      </c>
      <c r="D11" s="330"/>
      <c r="E11" s="330"/>
      <c r="F11" s="330"/>
      <c r="G11" s="330"/>
      <c r="H11" s="325">
        <f>SUM(H9:J10)</f>
        <v>1211</v>
      </c>
      <c r="I11" s="326"/>
      <c r="J11" s="327"/>
      <c r="K11" s="325">
        <f>SUM(K9:M10)</f>
        <v>3895</v>
      </c>
      <c r="L11" s="326"/>
      <c r="M11" s="327"/>
      <c r="N11" s="325">
        <f>SUM(N9:P10)</f>
        <v>1815</v>
      </c>
      <c r="O11" s="326"/>
      <c r="P11" s="327"/>
      <c r="Q11" s="325">
        <f>SUM(Q9:S10)</f>
        <v>1350</v>
      </c>
      <c r="R11" s="326"/>
      <c r="S11" s="327"/>
      <c r="T11" s="325">
        <f>SUM(T9:V10)</f>
        <v>957</v>
      </c>
      <c r="U11" s="326"/>
      <c r="V11" s="327"/>
      <c r="W11" s="325">
        <f>SUM(W9:Y10)</f>
        <v>704</v>
      </c>
      <c r="X11" s="326"/>
      <c r="Y11" s="327"/>
      <c r="Z11" s="125">
        <f t="shared" si="0"/>
        <v>9932</v>
      </c>
    </row>
    <row r="12" spans="1:26" ht="18" customHeight="1">
      <c r="A12" s="294" t="s">
        <v>9</v>
      </c>
      <c r="B12" s="289"/>
      <c r="C12" s="285" t="s">
        <v>97</v>
      </c>
      <c r="D12" s="286"/>
      <c r="E12" s="286"/>
      <c r="F12" s="286"/>
      <c r="G12" s="286"/>
      <c r="H12" s="322">
        <v>1245</v>
      </c>
      <c r="I12" s="323"/>
      <c r="J12" s="324"/>
      <c r="K12" s="322">
        <v>3782</v>
      </c>
      <c r="L12" s="323"/>
      <c r="M12" s="324"/>
      <c r="N12" s="322">
        <v>1792</v>
      </c>
      <c r="O12" s="323"/>
      <c r="P12" s="324"/>
      <c r="Q12" s="322">
        <v>1238</v>
      </c>
      <c r="R12" s="323"/>
      <c r="S12" s="324"/>
      <c r="T12" s="322">
        <v>912</v>
      </c>
      <c r="U12" s="323"/>
      <c r="V12" s="324"/>
      <c r="W12" s="322">
        <v>660</v>
      </c>
      <c r="X12" s="323"/>
      <c r="Y12" s="324"/>
      <c r="Z12" s="123">
        <f>SUM(H12:Y12)</f>
        <v>9629</v>
      </c>
    </row>
    <row r="13" spans="1:26" ht="18" customHeight="1">
      <c r="A13" s="294"/>
      <c r="B13" s="289"/>
      <c r="C13" s="318" t="s">
        <v>98</v>
      </c>
      <c r="D13" s="319"/>
      <c r="E13" s="319"/>
      <c r="F13" s="319"/>
      <c r="G13" s="319"/>
      <c r="H13" s="343">
        <v>17</v>
      </c>
      <c r="I13" s="344"/>
      <c r="J13" s="345"/>
      <c r="K13" s="343">
        <v>108</v>
      </c>
      <c r="L13" s="344"/>
      <c r="M13" s="345"/>
      <c r="N13" s="343">
        <v>85</v>
      </c>
      <c r="O13" s="344"/>
      <c r="P13" s="345"/>
      <c r="Q13" s="343">
        <v>79</v>
      </c>
      <c r="R13" s="344"/>
      <c r="S13" s="345"/>
      <c r="T13" s="343">
        <v>50</v>
      </c>
      <c r="U13" s="344"/>
      <c r="V13" s="345"/>
      <c r="W13" s="343">
        <v>45</v>
      </c>
      <c r="X13" s="344"/>
      <c r="Y13" s="345"/>
      <c r="Z13" s="124">
        <f t="shared" si="0"/>
        <v>384</v>
      </c>
    </row>
    <row r="14" spans="1:26" ht="18" customHeight="1">
      <c r="A14" s="290"/>
      <c r="B14" s="288"/>
      <c r="C14" s="329" t="s">
        <v>114</v>
      </c>
      <c r="D14" s="330"/>
      <c r="E14" s="330"/>
      <c r="F14" s="330"/>
      <c r="G14" s="330"/>
      <c r="H14" s="325">
        <f>SUM(H12:J13)</f>
        <v>1262</v>
      </c>
      <c r="I14" s="326"/>
      <c r="J14" s="327"/>
      <c r="K14" s="325">
        <f>SUM(K12:M13)</f>
        <v>3890</v>
      </c>
      <c r="L14" s="326"/>
      <c r="M14" s="327"/>
      <c r="N14" s="325">
        <f>SUM(N12:P13)</f>
        <v>1877</v>
      </c>
      <c r="O14" s="326"/>
      <c r="P14" s="327"/>
      <c r="Q14" s="325">
        <f>SUM(Q12:S13)</f>
        <v>1317</v>
      </c>
      <c r="R14" s="326"/>
      <c r="S14" s="327"/>
      <c r="T14" s="325">
        <f>SUM(T12:V13)</f>
        <v>962</v>
      </c>
      <c r="U14" s="326"/>
      <c r="V14" s="327"/>
      <c r="W14" s="325">
        <f>SUM(W12:Y13)</f>
        <v>705</v>
      </c>
      <c r="X14" s="326"/>
      <c r="Y14" s="327"/>
      <c r="Z14" s="126">
        <f t="shared" si="0"/>
        <v>10013</v>
      </c>
    </row>
    <row r="15" spans="1:26" ht="18" customHeight="1">
      <c r="A15" s="292" t="s">
        <v>10</v>
      </c>
      <c r="B15" s="293"/>
      <c r="C15" s="285" t="s">
        <v>97</v>
      </c>
      <c r="D15" s="286"/>
      <c r="E15" s="286"/>
      <c r="F15" s="286"/>
      <c r="G15" s="286"/>
      <c r="H15" s="322">
        <v>1287</v>
      </c>
      <c r="I15" s="323"/>
      <c r="J15" s="324"/>
      <c r="K15" s="322">
        <v>3775</v>
      </c>
      <c r="L15" s="323"/>
      <c r="M15" s="324"/>
      <c r="N15" s="322">
        <v>1815</v>
      </c>
      <c r="O15" s="323"/>
      <c r="P15" s="324"/>
      <c r="Q15" s="322">
        <v>1245</v>
      </c>
      <c r="R15" s="323"/>
      <c r="S15" s="324"/>
      <c r="T15" s="322">
        <v>914</v>
      </c>
      <c r="U15" s="323"/>
      <c r="V15" s="324"/>
      <c r="W15" s="322">
        <v>667</v>
      </c>
      <c r="X15" s="323"/>
      <c r="Y15" s="324"/>
      <c r="Z15" s="127">
        <f t="shared" si="0"/>
        <v>9703</v>
      </c>
    </row>
    <row r="16" spans="1:26" ht="18" customHeight="1">
      <c r="A16" s="294"/>
      <c r="B16" s="289"/>
      <c r="C16" s="318" t="s">
        <v>98</v>
      </c>
      <c r="D16" s="319"/>
      <c r="E16" s="319"/>
      <c r="F16" s="319"/>
      <c r="G16" s="319"/>
      <c r="H16" s="343">
        <v>19</v>
      </c>
      <c r="I16" s="344"/>
      <c r="J16" s="345"/>
      <c r="K16" s="343">
        <v>114</v>
      </c>
      <c r="L16" s="344"/>
      <c r="M16" s="345"/>
      <c r="N16" s="343">
        <v>86</v>
      </c>
      <c r="O16" s="344"/>
      <c r="P16" s="345"/>
      <c r="Q16" s="343">
        <v>81</v>
      </c>
      <c r="R16" s="344"/>
      <c r="S16" s="345"/>
      <c r="T16" s="343">
        <v>50</v>
      </c>
      <c r="U16" s="344"/>
      <c r="V16" s="345"/>
      <c r="W16" s="343">
        <v>47</v>
      </c>
      <c r="X16" s="344"/>
      <c r="Y16" s="345"/>
      <c r="Z16" s="124">
        <f t="shared" si="0"/>
        <v>397</v>
      </c>
    </row>
    <row r="17" spans="1:26" ht="18" customHeight="1">
      <c r="A17" s="290"/>
      <c r="B17" s="288"/>
      <c r="C17" s="329" t="s">
        <v>114</v>
      </c>
      <c r="D17" s="330"/>
      <c r="E17" s="330"/>
      <c r="F17" s="330"/>
      <c r="G17" s="330"/>
      <c r="H17" s="325">
        <f>SUM(H15:J16)</f>
        <v>1306</v>
      </c>
      <c r="I17" s="326"/>
      <c r="J17" s="327"/>
      <c r="K17" s="325">
        <f>SUM(K15:M16)</f>
        <v>3889</v>
      </c>
      <c r="L17" s="326"/>
      <c r="M17" s="327"/>
      <c r="N17" s="325">
        <f>SUM(N15:P16)</f>
        <v>1901</v>
      </c>
      <c r="O17" s="326"/>
      <c r="P17" s="327"/>
      <c r="Q17" s="325">
        <f>SUM(Q15:S16)</f>
        <v>1326</v>
      </c>
      <c r="R17" s="326"/>
      <c r="S17" s="327"/>
      <c r="T17" s="325">
        <f>SUM(T15:V16)</f>
        <v>964</v>
      </c>
      <c r="U17" s="326"/>
      <c r="V17" s="327"/>
      <c r="W17" s="325">
        <f>SUM(W15:Y16)</f>
        <v>714</v>
      </c>
      <c r="X17" s="326"/>
      <c r="Y17" s="327"/>
      <c r="Z17" s="125">
        <f t="shared" si="0"/>
        <v>10100</v>
      </c>
    </row>
    <row r="18" spans="1:26" ht="18" customHeight="1">
      <c r="A18" s="294" t="s">
        <v>11</v>
      </c>
      <c r="B18" s="289"/>
      <c r="C18" s="285" t="s">
        <v>97</v>
      </c>
      <c r="D18" s="286"/>
      <c r="E18" s="286"/>
      <c r="F18" s="286"/>
      <c r="G18" s="286"/>
      <c r="H18" s="322">
        <v>1329</v>
      </c>
      <c r="I18" s="323"/>
      <c r="J18" s="324"/>
      <c r="K18" s="322">
        <v>3766</v>
      </c>
      <c r="L18" s="323"/>
      <c r="M18" s="324"/>
      <c r="N18" s="322">
        <v>1817</v>
      </c>
      <c r="O18" s="323"/>
      <c r="P18" s="324"/>
      <c r="Q18" s="322">
        <v>1266</v>
      </c>
      <c r="R18" s="323"/>
      <c r="S18" s="324"/>
      <c r="T18" s="322">
        <v>922</v>
      </c>
      <c r="U18" s="323"/>
      <c r="V18" s="324"/>
      <c r="W18" s="322">
        <v>670</v>
      </c>
      <c r="X18" s="323"/>
      <c r="Y18" s="324"/>
      <c r="Z18" s="123">
        <f t="shared" si="0"/>
        <v>9770</v>
      </c>
    </row>
    <row r="19" spans="1:26" ht="18" customHeight="1">
      <c r="A19" s="294"/>
      <c r="B19" s="289"/>
      <c r="C19" s="318" t="s">
        <v>98</v>
      </c>
      <c r="D19" s="319"/>
      <c r="E19" s="319"/>
      <c r="F19" s="319"/>
      <c r="G19" s="319"/>
      <c r="H19" s="343">
        <v>22</v>
      </c>
      <c r="I19" s="344"/>
      <c r="J19" s="345"/>
      <c r="K19" s="343">
        <v>115</v>
      </c>
      <c r="L19" s="344"/>
      <c r="M19" s="345"/>
      <c r="N19" s="343">
        <v>87</v>
      </c>
      <c r="O19" s="344"/>
      <c r="P19" s="345"/>
      <c r="Q19" s="343">
        <v>73</v>
      </c>
      <c r="R19" s="344"/>
      <c r="S19" s="345"/>
      <c r="T19" s="343">
        <v>50</v>
      </c>
      <c r="U19" s="344"/>
      <c r="V19" s="345"/>
      <c r="W19" s="343">
        <v>47</v>
      </c>
      <c r="X19" s="344"/>
      <c r="Y19" s="345"/>
      <c r="Z19" s="124">
        <f t="shared" si="0"/>
        <v>394</v>
      </c>
    </row>
    <row r="20" spans="1:26" ht="18" customHeight="1">
      <c r="A20" s="290"/>
      <c r="B20" s="288"/>
      <c r="C20" s="329" t="s">
        <v>114</v>
      </c>
      <c r="D20" s="330"/>
      <c r="E20" s="330"/>
      <c r="F20" s="330"/>
      <c r="G20" s="330"/>
      <c r="H20" s="325">
        <f>SUM(H18:J19)</f>
        <v>1351</v>
      </c>
      <c r="I20" s="326"/>
      <c r="J20" s="327"/>
      <c r="K20" s="325">
        <f>SUM(K18:M19)</f>
        <v>3881</v>
      </c>
      <c r="L20" s="326"/>
      <c r="M20" s="327"/>
      <c r="N20" s="325">
        <f>SUM(N18:P19)</f>
        <v>1904</v>
      </c>
      <c r="O20" s="326"/>
      <c r="P20" s="327"/>
      <c r="Q20" s="325">
        <f>SUM(Q18:S19)</f>
        <v>1339</v>
      </c>
      <c r="R20" s="326"/>
      <c r="S20" s="327"/>
      <c r="T20" s="325">
        <f>SUM(T18:V19)</f>
        <v>972</v>
      </c>
      <c r="U20" s="326"/>
      <c r="V20" s="327"/>
      <c r="W20" s="325">
        <f>SUM(W18:Y19)</f>
        <v>717</v>
      </c>
      <c r="X20" s="326"/>
      <c r="Y20" s="327"/>
      <c r="Z20" s="126">
        <f t="shared" si="0"/>
        <v>10164</v>
      </c>
    </row>
    <row r="21" spans="1:26" ht="18" customHeight="1">
      <c r="A21" s="292" t="s">
        <v>12</v>
      </c>
      <c r="B21" s="293"/>
      <c r="C21" s="285" t="s">
        <v>97</v>
      </c>
      <c r="D21" s="286"/>
      <c r="E21" s="286"/>
      <c r="F21" s="286"/>
      <c r="G21" s="286"/>
      <c r="H21" s="322">
        <v>1378</v>
      </c>
      <c r="I21" s="323"/>
      <c r="J21" s="324"/>
      <c r="K21" s="322">
        <v>3836</v>
      </c>
      <c r="L21" s="323"/>
      <c r="M21" s="324"/>
      <c r="N21" s="322">
        <v>1821</v>
      </c>
      <c r="O21" s="323"/>
      <c r="P21" s="324"/>
      <c r="Q21" s="322">
        <v>1282</v>
      </c>
      <c r="R21" s="323"/>
      <c r="S21" s="324"/>
      <c r="T21" s="322">
        <v>931</v>
      </c>
      <c r="U21" s="323"/>
      <c r="V21" s="324"/>
      <c r="W21" s="322">
        <v>669</v>
      </c>
      <c r="X21" s="323"/>
      <c r="Y21" s="324"/>
      <c r="Z21" s="127">
        <f t="shared" si="0"/>
        <v>9917</v>
      </c>
    </row>
    <row r="22" spans="1:26" ht="18" customHeight="1">
      <c r="A22" s="294"/>
      <c r="B22" s="289"/>
      <c r="C22" s="318" t="s">
        <v>98</v>
      </c>
      <c r="D22" s="319"/>
      <c r="E22" s="319"/>
      <c r="F22" s="319"/>
      <c r="G22" s="319"/>
      <c r="H22" s="343">
        <v>19</v>
      </c>
      <c r="I22" s="344"/>
      <c r="J22" s="345"/>
      <c r="K22" s="343">
        <v>120</v>
      </c>
      <c r="L22" s="344"/>
      <c r="M22" s="345"/>
      <c r="N22" s="343">
        <v>90</v>
      </c>
      <c r="O22" s="344"/>
      <c r="P22" s="345"/>
      <c r="Q22" s="343">
        <v>76</v>
      </c>
      <c r="R22" s="344"/>
      <c r="S22" s="345"/>
      <c r="T22" s="343">
        <v>56</v>
      </c>
      <c r="U22" s="344"/>
      <c r="V22" s="345"/>
      <c r="W22" s="343">
        <v>41</v>
      </c>
      <c r="X22" s="344"/>
      <c r="Y22" s="345"/>
      <c r="Z22" s="124">
        <f t="shared" si="0"/>
        <v>402</v>
      </c>
    </row>
    <row r="23" spans="1:26" ht="18" customHeight="1">
      <c r="A23" s="290"/>
      <c r="B23" s="288"/>
      <c r="C23" s="329" t="s">
        <v>114</v>
      </c>
      <c r="D23" s="330"/>
      <c r="E23" s="330"/>
      <c r="F23" s="330"/>
      <c r="G23" s="330"/>
      <c r="H23" s="325">
        <f>SUM(H21:J22)</f>
        <v>1397</v>
      </c>
      <c r="I23" s="326"/>
      <c r="J23" s="327"/>
      <c r="K23" s="325">
        <f>SUM(K21:M22)</f>
        <v>3956</v>
      </c>
      <c r="L23" s="326"/>
      <c r="M23" s="327"/>
      <c r="N23" s="325">
        <f>SUM(N21:P22)</f>
        <v>1911</v>
      </c>
      <c r="O23" s="326"/>
      <c r="P23" s="327"/>
      <c r="Q23" s="325">
        <f>SUM(Q21:S22)</f>
        <v>1358</v>
      </c>
      <c r="R23" s="326"/>
      <c r="S23" s="327"/>
      <c r="T23" s="325">
        <f>SUM(T21:V22)</f>
        <v>987</v>
      </c>
      <c r="U23" s="326"/>
      <c r="V23" s="327"/>
      <c r="W23" s="325">
        <f>SUM(W21:Y22)</f>
        <v>710</v>
      </c>
      <c r="X23" s="326"/>
      <c r="Y23" s="327"/>
      <c r="Z23" s="125">
        <f t="shared" si="0"/>
        <v>10319</v>
      </c>
    </row>
    <row r="24" spans="1:26" ht="18" customHeight="1">
      <c r="A24" s="294" t="s">
        <v>13</v>
      </c>
      <c r="B24" s="289"/>
      <c r="C24" s="285" t="s">
        <v>97</v>
      </c>
      <c r="D24" s="286"/>
      <c r="E24" s="286"/>
      <c r="F24" s="286"/>
      <c r="G24" s="286"/>
      <c r="H24" s="322">
        <v>1396</v>
      </c>
      <c r="I24" s="323"/>
      <c r="J24" s="324"/>
      <c r="K24" s="322">
        <v>3889</v>
      </c>
      <c r="L24" s="323"/>
      <c r="M24" s="324"/>
      <c r="N24" s="322">
        <v>1853</v>
      </c>
      <c r="O24" s="323"/>
      <c r="P24" s="324"/>
      <c r="Q24" s="322">
        <v>1284</v>
      </c>
      <c r="R24" s="323"/>
      <c r="S24" s="324"/>
      <c r="T24" s="322">
        <v>943</v>
      </c>
      <c r="U24" s="323"/>
      <c r="V24" s="324"/>
      <c r="W24" s="322">
        <v>674</v>
      </c>
      <c r="X24" s="323"/>
      <c r="Y24" s="324"/>
      <c r="Z24" s="123">
        <f t="shared" si="0"/>
        <v>10039</v>
      </c>
    </row>
    <row r="25" spans="1:26" ht="18" customHeight="1">
      <c r="A25" s="294"/>
      <c r="B25" s="289"/>
      <c r="C25" s="318" t="s">
        <v>98</v>
      </c>
      <c r="D25" s="319"/>
      <c r="E25" s="319"/>
      <c r="F25" s="319"/>
      <c r="G25" s="319"/>
      <c r="H25" s="343">
        <v>20</v>
      </c>
      <c r="I25" s="344"/>
      <c r="J25" s="345"/>
      <c r="K25" s="343">
        <v>125</v>
      </c>
      <c r="L25" s="344"/>
      <c r="M25" s="345"/>
      <c r="N25" s="343">
        <v>88</v>
      </c>
      <c r="O25" s="344"/>
      <c r="P25" s="345"/>
      <c r="Q25" s="343">
        <v>78</v>
      </c>
      <c r="R25" s="344"/>
      <c r="S25" s="345"/>
      <c r="T25" s="343">
        <v>59</v>
      </c>
      <c r="U25" s="344"/>
      <c r="V25" s="345"/>
      <c r="W25" s="343">
        <v>43</v>
      </c>
      <c r="X25" s="344"/>
      <c r="Y25" s="345"/>
      <c r="Z25" s="124">
        <f t="shared" si="0"/>
        <v>413</v>
      </c>
    </row>
    <row r="26" spans="1:26" ht="18" customHeight="1">
      <c r="A26" s="290"/>
      <c r="B26" s="288"/>
      <c r="C26" s="329" t="s">
        <v>114</v>
      </c>
      <c r="D26" s="330"/>
      <c r="E26" s="330"/>
      <c r="F26" s="330"/>
      <c r="G26" s="330"/>
      <c r="H26" s="325">
        <f>SUM(H24:J25)</f>
        <v>1416</v>
      </c>
      <c r="I26" s="326"/>
      <c r="J26" s="327"/>
      <c r="K26" s="325">
        <f>SUM(K24:M25)</f>
        <v>4014</v>
      </c>
      <c r="L26" s="326"/>
      <c r="M26" s="327"/>
      <c r="N26" s="325">
        <f>SUM(N24:P25)</f>
        <v>1941</v>
      </c>
      <c r="O26" s="326"/>
      <c r="P26" s="327"/>
      <c r="Q26" s="325">
        <f>SUM(Q24:S25)</f>
        <v>1362</v>
      </c>
      <c r="R26" s="326"/>
      <c r="S26" s="327"/>
      <c r="T26" s="325">
        <f>SUM(T24:V25)</f>
        <v>1002</v>
      </c>
      <c r="U26" s="326"/>
      <c r="V26" s="327"/>
      <c r="W26" s="325">
        <f>SUM(W24:Y25)</f>
        <v>717</v>
      </c>
      <c r="X26" s="326"/>
      <c r="Y26" s="327"/>
      <c r="Z26" s="126">
        <f t="shared" si="0"/>
        <v>10452</v>
      </c>
    </row>
    <row r="27" spans="1:26" ht="18" customHeight="1">
      <c r="A27" s="292" t="s">
        <v>14</v>
      </c>
      <c r="B27" s="293"/>
      <c r="C27" s="285" t="s">
        <v>97</v>
      </c>
      <c r="D27" s="286"/>
      <c r="E27" s="286"/>
      <c r="F27" s="286"/>
      <c r="G27" s="286"/>
      <c r="H27" s="322">
        <v>1432</v>
      </c>
      <c r="I27" s="323"/>
      <c r="J27" s="324"/>
      <c r="K27" s="322">
        <v>3883</v>
      </c>
      <c r="L27" s="323"/>
      <c r="M27" s="324"/>
      <c r="N27" s="322">
        <v>1904</v>
      </c>
      <c r="O27" s="323"/>
      <c r="P27" s="324"/>
      <c r="Q27" s="322">
        <v>1279</v>
      </c>
      <c r="R27" s="323"/>
      <c r="S27" s="324"/>
      <c r="T27" s="322">
        <v>960</v>
      </c>
      <c r="U27" s="323"/>
      <c r="V27" s="324"/>
      <c r="W27" s="322">
        <v>677</v>
      </c>
      <c r="X27" s="323"/>
      <c r="Y27" s="324"/>
      <c r="Z27" s="127">
        <f t="shared" si="0"/>
        <v>10135</v>
      </c>
    </row>
    <row r="28" spans="1:26" ht="18" customHeight="1">
      <c r="A28" s="294"/>
      <c r="B28" s="289"/>
      <c r="C28" s="318" t="s">
        <v>98</v>
      </c>
      <c r="D28" s="319"/>
      <c r="E28" s="319"/>
      <c r="F28" s="319"/>
      <c r="G28" s="319"/>
      <c r="H28" s="343">
        <v>20</v>
      </c>
      <c r="I28" s="344"/>
      <c r="J28" s="345"/>
      <c r="K28" s="343">
        <v>127</v>
      </c>
      <c r="L28" s="344"/>
      <c r="M28" s="345"/>
      <c r="N28" s="343">
        <v>79</v>
      </c>
      <c r="O28" s="344"/>
      <c r="P28" s="345"/>
      <c r="Q28" s="343">
        <v>81</v>
      </c>
      <c r="R28" s="344"/>
      <c r="S28" s="345"/>
      <c r="T28" s="343">
        <v>54</v>
      </c>
      <c r="U28" s="344"/>
      <c r="V28" s="345"/>
      <c r="W28" s="343">
        <v>43</v>
      </c>
      <c r="X28" s="344"/>
      <c r="Y28" s="345"/>
      <c r="Z28" s="124">
        <f t="shared" si="0"/>
        <v>404</v>
      </c>
    </row>
    <row r="29" spans="1:26" ht="18" customHeight="1">
      <c r="A29" s="290"/>
      <c r="B29" s="288"/>
      <c r="C29" s="329" t="s">
        <v>114</v>
      </c>
      <c r="D29" s="330"/>
      <c r="E29" s="330"/>
      <c r="F29" s="330"/>
      <c r="G29" s="330"/>
      <c r="H29" s="325">
        <f>SUM(H27:J28)</f>
        <v>1452</v>
      </c>
      <c r="I29" s="326"/>
      <c r="J29" s="327"/>
      <c r="K29" s="325">
        <f>SUM(K27:M28)</f>
        <v>4010</v>
      </c>
      <c r="L29" s="326"/>
      <c r="M29" s="327"/>
      <c r="N29" s="325">
        <f>SUM(N27:P28)</f>
        <v>1983</v>
      </c>
      <c r="O29" s="326"/>
      <c r="P29" s="327"/>
      <c r="Q29" s="325">
        <f>SUM(Q27:S28)</f>
        <v>1360</v>
      </c>
      <c r="R29" s="326"/>
      <c r="S29" s="327"/>
      <c r="T29" s="325">
        <f>SUM(T27:V28)</f>
        <v>1014</v>
      </c>
      <c r="U29" s="326"/>
      <c r="V29" s="327"/>
      <c r="W29" s="325">
        <f>SUM(W27:Y28)</f>
        <v>720</v>
      </c>
      <c r="X29" s="326"/>
      <c r="Y29" s="327"/>
      <c r="Z29" s="125">
        <f t="shared" si="0"/>
        <v>10539</v>
      </c>
    </row>
    <row r="30" spans="1:26" ht="18" customHeight="1">
      <c r="A30" s="294" t="s">
        <v>15</v>
      </c>
      <c r="B30" s="289"/>
      <c r="C30" s="285" t="s">
        <v>97</v>
      </c>
      <c r="D30" s="286"/>
      <c r="E30" s="286"/>
      <c r="F30" s="286"/>
      <c r="G30" s="286"/>
      <c r="H30" s="322">
        <v>1470</v>
      </c>
      <c r="I30" s="323"/>
      <c r="J30" s="324"/>
      <c r="K30" s="322">
        <v>3888</v>
      </c>
      <c r="L30" s="323"/>
      <c r="M30" s="324"/>
      <c r="N30" s="322">
        <v>1904</v>
      </c>
      <c r="O30" s="323"/>
      <c r="P30" s="324"/>
      <c r="Q30" s="322">
        <v>1316</v>
      </c>
      <c r="R30" s="323"/>
      <c r="S30" s="324"/>
      <c r="T30" s="322">
        <v>985</v>
      </c>
      <c r="U30" s="323"/>
      <c r="V30" s="324"/>
      <c r="W30" s="322">
        <v>684</v>
      </c>
      <c r="X30" s="323"/>
      <c r="Y30" s="324"/>
      <c r="Z30" s="123">
        <f t="shared" si="0"/>
        <v>10247</v>
      </c>
    </row>
    <row r="31" spans="1:26" ht="18" customHeight="1">
      <c r="A31" s="294"/>
      <c r="B31" s="289"/>
      <c r="C31" s="318" t="s">
        <v>98</v>
      </c>
      <c r="D31" s="319"/>
      <c r="E31" s="319"/>
      <c r="F31" s="319"/>
      <c r="G31" s="319"/>
      <c r="H31" s="343">
        <v>20</v>
      </c>
      <c r="I31" s="344"/>
      <c r="J31" s="345"/>
      <c r="K31" s="343">
        <v>129</v>
      </c>
      <c r="L31" s="344"/>
      <c r="M31" s="345"/>
      <c r="N31" s="343">
        <v>82</v>
      </c>
      <c r="O31" s="344"/>
      <c r="P31" s="345"/>
      <c r="Q31" s="343">
        <v>79</v>
      </c>
      <c r="R31" s="344"/>
      <c r="S31" s="345"/>
      <c r="T31" s="343">
        <v>56</v>
      </c>
      <c r="U31" s="344"/>
      <c r="V31" s="345"/>
      <c r="W31" s="343">
        <v>44</v>
      </c>
      <c r="X31" s="344"/>
      <c r="Y31" s="345"/>
      <c r="Z31" s="124">
        <f t="shared" si="0"/>
        <v>410</v>
      </c>
    </row>
    <row r="32" spans="1:26" ht="18" customHeight="1">
      <c r="A32" s="290"/>
      <c r="B32" s="288"/>
      <c r="C32" s="329" t="s">
        <v>114</v>
      </c>
      <c r="D32" s="330"/>
      <c r="E32" s="330"/>
      <c r="F32" s="330"/>
      <c r="G32" s="330"/>
      <c r="H32" s="325">
        <f>SUM(H30:J31)</f>
        <v>1490</v>
      </c>
      <c r="I32" s="326"/>
      <c r="J32" s="327"/>
      <c r="K32" s="325">
        <f>SUM(K30:M31)</f>
        <v>4017</v>
      </c>
      <c r="L32" s="326"/>
      <c r="M32" s="327"/>
      <c r="N32" s="325">
        <f>SUM(N30:P31)</f>
        <v>1986</v>
      </c>
      <c r="O32" s="326"/>
      <c r="P32" s="327"/>
      <c r="Q32" s="325">
        <f>SUM(Q30:S31)</f>
        <v>1395</v>
      </c>
      <c r="R32" s="326"/>
      <c r="S32" s="327"/>
      <c r="T32" s="325">
        <f>SUM(T30:V31)</f>
        <v>1041</v>
      </c>
      <c r="U32" s="326"/>
      <c r="V32" s="327"/>
      <c r="W32" s="325">
        <f>SUM(W30:Y31)</f>
        <v>728</v>
      </c>
      <c r="X32" s="326"/>
      <c r="Y32" s="327"/>
      <c r="Z32" s="126">
        <f t="shared" si="0"/>
        <v>10657</v>
      </c>
    </row>
    <row r="33" spans="1:26" ht="18" customHeight="1">
      <c r="A33" s="292" t="s">
        <v>16</v>
      </c>
      <c r="B33" s="293"/>
      <c r="C33" s="285" t="s">
        <v>97</v>
      </c>
      <c r="D33" s="286"/>
      <c r="E33" s="286"/>
      <c r="F33" s="286"/>
      <c r="G33" s="286"/>
      <c r="H33" s="322">
        <v>1476</v>
      </c>
      <c r="I33" s="323"/>
      <c r="J33" s="324"/>
      <c r="K33" s="322">
        <v>3880</v>
      </c>
      <c r="L33" s="323"/>
      <c r="M33" s="324"/>
      <c r="N33" s="322">
        <v>1902</v>
      </c>
      <c r="O33" s="323"/>
      <c r="P33" s="324"/>
      <c r="Q33" s="322">
        <v>1307</v>
      </c>
      <c r="R33" s="323"/>
      <c r="S33" s="324"/>
      <c r="T33" s="322">
        <v>969</v>
      </c>
      <c r="U33" s="323"/>
      <c r="V33" s="324"/>
      <c r="W33" s="322">
        <v>677</v>
      </c>
      <c r="X33" s="323"/>
      <c r="Y33" s="324"/>
      <c r="Z33" s="127">
        <f t="shared" si="0"/>
        <v>10211</v>
      </c>
    </row>
    <row r="34" spans="1:26" ht="18" customHeight="1">
      <c r="A34" s="294"/>
      <c r="B34" s="289"/>
      <c r="C34" s="318" t="s">
        <v>98</v>
      </c>
      <c r="D34" s="319"/>
      <c r="E34" s="319"/>
      <c r="F34" s="319"/>
      <c r="G34" s="319"/>
      <c r="H34" s="343">
        <v>20</v>
      </c>
      <c r="I34" s="344"/>
      <c r="J34" s="345"/>
      <c r="K34" s="343">
        <v>126</v>
      </c>
      <c r="L34" s="344"/>
      <c r="M34" s="345"/>
      <c r="N34" s="343">
        <v>84</v>
      </c>
      <c r="O34" s="344"/>
      <c r="P34" s="345"/>
      <c r="Q34" s="343">
        <v>79</v>
      </c>
      <c r="R34" s="344"/>
      <c r="S34" s="345"/>
      <c r="T34" s="343">
        <v>55</v>
      </c>
      <c r="U34" s="344"/>
      <c r="V34" s="345"/>
      <c r="W34" s="343">
        <v>44</v>
      </c>
      <c r="X34" s="344"/>
      <c r="Y34" s="345"/>
      <c r="Z34" s="124">
        <f t="shared" si="0"/>
        <v>408</v>
      </c>
    </row>
    <row r="35" spans="1:26" ht="18" customHeight="1">
      <c r="A35" s="290"/>
      <c r="B35" s="288"/>
      <c r="C35" s="329" t="s">
        <v>114</v>
      </c>
      <c r="D35" s="330"/>
      <c r="E35" s="330"/>
      <c r="F35" s="330"/>
      <c r="G35" s="330"/>
      <c r="H35" s="325">
        <f>SUM(H33:J34)</f>
        <v>1496</v>
      </c>
      <c r="I35" s="326"/>
      <c r="J35" s="327"/>
      <c r="K35" s="325">
        <f>SUM(K33:M34)</f>
        <v>4006</v>
      </c>
      <c r="L35" s="326"/>
      <c r="M35" s="327"/>
      <c r="N35" s="325">
        <f>SUM(N33:P34)</f>
        <v>1986</v>
      </c>
      <c r="O35" s="326"/>
      <c r="P35" s="327"/>
      <c r="Q35" s="325">
        <f>SUM(Q33:S34)</f>
        <v>1386</v>
      </c>
      <c r="R35" s="326"/>
      <c r="S35" s="327"/>
      <c r="T35" s="325">
        <f>SUM(T33:V34)</f>
        <v>1024</v>
      </c>
      <c r="U35" s="326"/>
      <c r="V35" s="327"/>
      <c r="W35" s="325">
        <f>SUM(W33:Y34)</f>
        <v>721</v>
      </c>
      <c r="X35" s="326"/>
      <c r="Y35" s="327"/>
      <c r="Z35" s="125">
        <f t="shared" si="0"/>
        <v>10619</v>
      </c>
    </row>
    <row r="36" spans="1:26" ht="18" customHeight="1">
      <c r="A36" s="294" t="s">
        <v>17</v>
      </c>
      <c r="B36" s="289"/>
      <c r="C36" s="285" t="s">
        <v>97</v>
      </c>
      <c r="D36" s="286"/>
      <c r="E36" s="286"/>
      <c r="F36" s="286"/>
      <c r="G36" s="286"/>
      <c r="H36" s="320">
        <v>1503</v>
      </c>
      <c r="I36" s="320"/>
      <c r="J36" s="320"/>
      <c r="K36" s="320">
        <v>3856</v>
      </c>
      <c r="L36" s="320"/>
      <c r="M36" s="320"/>
      <c r="N36" s="320">
        <v>1907</v>
      </c>
      <c r="O36" s="320"/>
      <c r="P36" s="320"/>
      <c r="Q36" s="320">
        <v>1303</v>
      </c>
      <c r="R36" s="320"/>
      <c r="S36" s="320"/>
      <c r="T36" s="320">
        <v>985</v>
      </c>
      <c r="U36" s="320"/>
      <c r="V36" s="320"/>
      <c r="W36" s="320">
        <v>663</v>
      </c>
      <c r="X36" s="320"/>
      <c r="Y36" s="320"/>
      <c r="Z36" s="123">
        <f t="shared" si="0"/>
        <v>10217</v>
      </c>
    </row>
    <row r="37" spans="1:26" ht="18" customHeight="1">
      <c r="A37" s="294"/>
      <c r="B37" s="289"/>
      <c r="C37" s="318" t="s">
        <v>98</v>
      </c>
      <c r="D37" s="319"/>
      <c r="E37" s="319"/>
      <c r="F37" s="319"/>
      <c r="G37" s="319"/>
      <c r="H37" s="317">
        <v>25</v>
      </c>
      <c r="I37" s="317"/>
      <c r="J37" s="317"/>
      <c r="K37" s="317">
        <v>119</v>
      </c>
      <c r="L37" s="317"/>
      <c r="M37" s="317"/>
      <c r="N37" s="317">
        <v>76</v>
      </c>
      <c r="O37" s="317"/>
      <c r="P37" s="317"/>
      <c r="Q37" s="317">
        <v>78</v>
      </c>
      <c r="R37" s="317"/>
      <c r="S37" s="317"/>
      <c r="T37" s="317">
        <v>58</v>
      </c>
      <c r="U37" s="317"/>
      <c r="V37" s="317"/>
      <c r="W37" s="317">
        <v>47</v>
      </c>
      <c r="X37" s="317"/>
      <c r="Y37" s="317"/>
      <c r="Z37" s="124">
        <f t="shared" si="0"/>
        <v>403</v>
      </c>
    </row>
    <row r="38" spans="1:26" ht="18" customHeight="1">
      <c r="A38" s="290"/>
      <c r="B38" s="288"/>
      <c r="C38" s="329" t="s">
        <v>114</v>
      </c>
      <c r="D38" s="330"/>
      <c r="E38" s="330"/>
      <c r="F38" s="330"/>
      <c r="G38" s="330"/>
      <c r="H38" s="321">
        <f>SUM(H36:J37)</f>
        <v>1528</v>
      </c>
      <c r="I38" s="321"/>
      <c r="J38" s="321"/>
      <c r="K38" s="321">
        <f>SUM(K36:M37)</f>
        <v>3975</v>
      </c>
      <c r="L38" s="321"/>
      <c r="M38" s="321"/>
      <c r="N38" s="321">
        <f>SUM(N36:P37)</f>
        <v>1983</v>
      </c>
      <c r="O38" s="321"/>
      <c r="P38" s="321"/>
      <c r="Q38" s="321">
        <f>SUM(Q36:S37)</f>
        <v>1381</v>
      </c>
      <c r="R38" s="321"/>
      <c r="S38" s="321"/>
      <c r="T38" s="321">
        <f>SUM(T36:V37)</f>
        <v>1043</v>
      </c>
      <c r="U38" s="321"/>
      <c r="V38" s="321"/>
      <c r="W38" s="321">
        <f>SUM(W36:Y37)</f>
        <v>710</v>
      </c>
      <c r="X38" s="321"/>
      <c r="Y38" s="321"/>
      <c r="Z38" s="126">
        <f t="shared" si="0"/>
        <v>10620</v>
      </c>
    </row>
    <row r="39" spans="1:26" ht="18" customHeight="1">
      <c r="A39" s="292" t="s">
        <v>36</v>
      </c>
      <c r="B39" s="293"/>
      <c r="C39" s="285" t="s">
        <v>97</v>
      </c>
      <c r="D39" s="286"/>
      <c r="E39" s="286"/>
      <c r="F39" s="286"/>
      <c r="G39" s="286"/>
      <c r="H39" s="320">
        <v>1568</v>
      </c>
      <c r="I39" s="320"/>
      <c r="J39" s="320"/>
      <c r="K39" s="320">
        <v>3891</v>
      </c>
      <c r="L39" s="320"/>
      <c r="M39" s="320"/>
      <c r="N39" s="320">
        <v>1915</v>
      </c>
      <c r="O39" s="320"/>
      <c r="P39" s="320"/>
      <c r="Q39" s="320">
        <v>1344</v>
      </c>
      <c r="R39" s="320"/>
      <c r="S39" s="320"/>
      <c r="T39" s="320">
        <v>981</v>
      </c>
      <c r="U39" s="320"/>
      <c r="V39" s="320"/>
      <c r="W39" s="340">
        <v>658</v>
      </c>
      <c r="X39" s="341"/>
      <c r="Y39" s="342"/>
      <c r="Z39" s="127">
        <f t="shared" si="0"/>
        <v>10357</v>
      </c>
    </row>
    <row r="40" spans="1:26" ht="18" customHeight="1">
      <c r="A40" s="294"/>
      <c r="B40" s="289"/>
      <c r="C40" s="318" t="s">
        <v>98</v>
      </c>
      <c r="D40" s="319"/>
      <c r="E40" s="319"/>
      <c r="F40" s="319"/>
      <c r="G40" s="319"/>
      <c r="H40" s="317">
        <v>22</v>
      </c>
      <c r="I40" s="317"/>
      <c r="J40" s="317"/>
      <c r="K40" s="317">
        <v>121</v>
      </c>
      <c r="L40" s="317"/>
      <c r="M40" s="317"/>
      <c r="N40" s="317">
        <v>81</v>
      </c>
      <c r="O40" s="317"/>
      <c r="P40" s="317"/>
      <c r="Q40" s="317">
        <v>83</v>
      </c>
      <c r="R40" s="317"/>
      <c r="S40" s="317"/>
      <c r="T40" s="317">
        <v>54</v>
      </c>
      <c r="U40" s="317"/>
      <c r="V40" s="317"/>
      <c r="W40" s="317">
        <v>47</v>
      </c>
      <c r="X40" s="317"/>
      <c r="Y40" s="317"/>
      <c r="Z40" s="124">
        <f t="shared" si="0"/>
        <v>408</v>
      </c>
    </row>
    <row r="41" spans="1:26" ht="18" customHeight="1" thickBot="1">
      <c r="A41" s="294"/>
      <c r="B41" s="289"/>
      <c r="C41" s="287" t="s">
        <v>114</v>
      </c>
      <c r="D41" s="328"/>
      <c r="E41" s="328"/>
      <c r="F41" s="328"/>
      <c r="G41" s="328"/>
      <c r="H41" s="316">
        <f>SUM(H39:J40)</f>
        <v>1590</v>
      </c>
      <c r="I41" s="316"/>
      <c r="J41" s="316"/>
      <c r="K41" s="316">
        <f>SUM(K39:M40)</f>
        <v>4012</v>
      </c>
      <c r="L41" s="316"/>
      <c r="M41" s="316"/>
      <c r="N41" s="316">
        <f>SUM(N39:P40)</f>
        <v>1996</v>
      </c>
      <c r="O41" s="316"/>
      <c r="P41" s="316"/>
      <c r="Q41" s="316">
        <f>SUM(Q39:S40)</f>
        <v>1427</v>
      </c>
      <c r="R41" s="316"/>
      <c r="S41" s="316"/>
      <c r="T41" s="316">
        <f>SUM(T39:V40)</f>
        <v>1035</v>
      </c>
      <c r="U41" s="316"/>
      <c r="V41" s="316"/>
      <c r="W41" s="316">
        <f>SUM(W39:Y40)</f>
        <v>705</v>
      </c>
      <c r="X41" s="316"/>
      <c r="Y41" s="316"/>
      <c r="Z41" s="124">
        <f t="shared" si="0"/>
        <v>10765</v>
      </c>
    </row>
    <row r="42" spans="1:26" ht="18" customHeight="1">
      <c r="A42" s="337" t="s">
        <v>176</v>
      </c>
      <c r="B42" s="338"/>
      <c r="C42" s="338"/>
      <c r="D42" s="338"/>
      <c r="E42" s="338"/>
      <c r="F42" s="338"/>
      <c r="G42" s="338"/>
      <c r="H42" s="313">
        <f>SUM(H41,H38,H35,H32,H29,H26,H23,H20,H17,H14,H11,H8)</f>
        <v>16682</v>
      </c>
      <c r="I42" s="313"/>
      <c r="J42" s="313"/>
      <c r="K42" s="313">
        <f>SUM(K41,K38,K35,K32,K29,K26,K23,K20,K17,K14,K11,K8)</f>
        <v>47394</v>
      </c>
      <c r="L42" s="313"/>
      <c r="M42" s="313"/>
      <c r="N42" s="313">
        <f>SUM(N41,N38,N35,N32,N29,N26,N23,N20,N17,N14,N11,N8)</f>
        <v>23101</v>
      </c>
      <c r="O42" s="313"/>
      <c r="P42" s="313"/>
      <c r="Q42" s="313">
        <f>SUM(Q41,Q38,Q35,Q32,Q29,Q26,Q23,Q20,Q17,Q14,Q11,Q8)</f>
        <v>16320</v>
      </c>
      <c r="R42" s="313"/>
      <c r="S42" s="313"/>
      <c r="T42" s="313">
        <f>SUM(T41,T38,T35,T32,T29,T26,T23,T20,T17,T14,T11,T8)</f>
        <v>11942</v>
      </c>
      <c r="U42" s="313"/>
      <c r="V42" s="313"/>
      <c r="W42" s="313">
        <f>SUM(W41,W38,W35,W32,W29,W26,W23,W20,W17,W14,W11,W8)</f>
        <v>8534</v>
      </c>
      <c r="X42" s="313"/>
      <c r="Y42" s="313"/>
      <c r="Z42" s="128">
        <f>SUM(Z41,Z38,Z35,Z32,Z29,Z26,Z23,Z20,Z17,Z14,Z11,Z8)</f>
        <v>123973</v>
      </c>
    </row>
    <row r="43" spans="1:26" ht="18" customHeight="1">
      <c r="A43" s="307" t="s">
        <v>177</v>
      </c>
      <c r="B43" s="308"/>
      <c r="C43" s="308"/>
      <c r="D43" s="308"/>
      <c r="E43" s="308"/>
      <c r="F43" s="308"/>
      <c r="G43" s="308"/>
      <c r="H43" s="304">
        <v>11804</v>
      </c>
      <c r="I43" s="314"/>
      <c r="J43" s="315"/>
      <c r="K43" s="304">
        <v>40887</v>
      </c>
      <c r="L43" s="314"/>
      <c r="M43" s="315"/>
      <c r="N43" s="304">
        <v>22539</v>
      </c>
      <c r="O43" s="314"/>
      <c r="P43" s="315"/>
      <c r="Q43" s="304">
        <v>13741</v>
      </c>
      <c r="R43" s="314"/>
      <c r="S43" s="315"/>
      <c r="T43" s="304">
        <v>10213</v>
      </c>
      <c r="U43" s="314"/>
      <c r="V43" s="315"/>
      <c r="W43" s="304">
        <v>7425</v>
      </c>
      <c r="X43" s="314"/>
      <c r="Y43" s="315"/>
      <c r="Z43" s="95">
        <f>SUM(H43:Y43)</f>
        <v>106609</v>
      </c>
    </row>
    <row r="44" spans="1:26" ht="18" customHeight="1">
      <c r="A44" s="302" t="s">
        <v>178</v>
      </c>
      <c r="B44" s="303"/>
      <c r="C44" s="303"/>
      <c r="D44" s="303"/>
      <c r="E44" s="303"/>
      <c r="F44" s="303"/>
      <c r="G44" s="303"/>
      <c r="H44" s="304">
        <v>7546</v>
      </c>
      <c r="I44" s="305"/>
      <c r="J44" s="306"/>
      <c r="K44" s="304">
        <v>31627</v>
      </c>
      <c r="L44" s="305"/>
      <c r="M44" s="306"/>
      <c r="N44" s="304">
        <v>21681</v>
      </c>
      <c r="O44" s="305"/>
      <c r="P44" s="306"/>
      <c r="Q44" s="304">
        <v>11179</v>
      </c>
      <c r="R44" s="305"/>
      <c r="S44" s="306"/>
      <c r="T44" s="304">
        <v>8567</v>
      </c>
      <c r="U44" s="305"/>
      <c r="V44" s="306"/>
      <c r="W44" s="304">
        <v>6558</v>
      </c>
      <c r="X44" s="305"/>
      <c r="Y44" s="306"/>
      <c r="Z44" s="95">
        <v>87158</v>
      </c>
    </row>
    <row r="45" spans="1:26" ht="18" customHeight="1">
      <c r="A45" s="307" t="s">
        <v>179</v>
      </c>
      <c r="B45" s="308"/>
      <c r="C45" s="308"/>
      <c r="D45" s="308"/>
      <c r="E45" s="308"/>
      <c r="F45" s="308"/>
      <c r="G45" s="308"/>
      <c r="H45" s="309">
        <v>5588</v>
      </c>
      <c r="I45" s="309"/>
      <c r="J45" s="309"/>
      <c r="K45" s="309">
        <v>23572</v>
      </c>
      <c r="L45" s="309"/>
      <c r="M45" s="309"/>
      <c r="N45" s="309">
        <v>17377</v>
      </c>
      <c r="O45" s="309"/>
      <c r="P45" s="309"/>
      <c r="Q45" s="309">
        <v>9183</v>
      </c>
      <c r="R45" s="309"/>
      <c r="S45" s="309"/>
      <c r="T45" s="309">
        <v>7525</v>
      </c>
      <c r="U45" s="309"/>
      <c r="V45" s="309"/>
      <c r="W45" s="309">
        <v>5902</v>
      </c>
      <c r="X45" s="309"/>
      <c r="Y45" s="309"/>
      <c r="Z45" s="73">
        <f>SUM(H45:Y45)</f>
        <v>69147</v>
      </c>
    </row>
    <row r="46" spans="1:26" ht="18" customHeight="1">
      <c r="A46" s="307" t="s">
        <v>180</v>
      </c>
      <c r="B46" s="308"/>
      <c r="C46" s="308"/>
      <c r="D46" s="308"/>
      <c r="E46" s="308"/>
      <c r="F46" s="308"/>
      <c r="G46" s="308"/>
      <c r="H46" s="309">
        <v>5020</v>
      </c>
      <c r="I46" s="309"/>
      <c r="J46" s="309"/>
      <c r="K46" s="309">
        <v>16177</v>
      </c>
      <c r="L46" s="309"/>
      <c r="M46" s="309"/>
      <c r="N46" s="309">
        <v>12382</v>
      </c>
      <c r="O46" s="309"/>
      <c r="P46" s="309"/>
      <c r="Q46" s="309">
        <v>7562</v>
      </c>
      <c r="R46" s="309"/>
      <c r="S46" s="309"/>
      <c r="T46" s="309">
        <v>6309</v>
      </c>
      <c r="U46" s="309"/>
      <c r="V46" s="309"/>
      <c r="W46" s="309">
        <v>5353</v>
      </c>
      <c r="X46" s="309"/>
      <c r="Y46" s="309"/>
      <c r="Z46" s="73">
        <f>SUM(H46:Y46)</f>
        <v>52803</v>
      </c>
    </row>
    <row r="47" spans="1:28" ht="18" customHeight="1" thickBot="1">
      <c r="A47" s="335" t="s">
        <v>138</v>
      </c>
      <c r="B47" s="336"/>
      <c r="C47" s="336"/>
      <c r="D47" s="336"/>
      <c r="E47" s="336"/>
      <c r="F47" s="336"/>
      <c r="G47" s="336"/>
      <c r="H47" s="310">
        <f>H42/H43</f>
        <v>1.4132497458488649</v>
      </c>
      <c r="I47" s="311"/>
      <c r="J47" s="312"/>
      <c r="K47" s="310">
        <f>K42/K43</f>
        <v>1.1591459388069558</v>
      </c>
      <c r="L47" s="311"/>
      <c r="M47" s="312"/>
      <c r="N47" s="310">
        <f>N42/N43</f>
        <v>1.024934557877457</v>
      </c>
      <c r="O47" s="311"/>
      <c r="P47" s="312"/>
      <c r="Q47" s="310">
        <f>Q42/Q43</f>
        <v>1.1876864856997307</v>
      </c>
      <c r="R47" s="311"/>
      <c r="S47" s="312"/>
      <c r="T47" s="310">
        <f>T42/T43</f>
        <v>1.1692940370116518</v>
      </c>
      <c r="U47" s="311"/>
      <c r="V47" s="312"/>
      <c r="W47" s="310">
        <f>W42/W43</f>
        <v>1.1493602693602694</v>
      </c>
      <c r="X47" s="311"/>
      <c r="Y47" s="312"/>
      <c r="Z47" s="129">
        <f>Z42/Z43</f>
        <v>1.1628755545967038</v>
      </c>
      <c r="AA47" s="89"/>
      <c r="AB47" s="89"/>
    </row>
    <row r="48" spans="1:26" ht="18" customHeight="1">
      <c r="A48" s="339" t="s">
        <v>181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Z48" s="72"/>
    </row>
    <row r="49" spans="2:26" ht="18" customHeight="1" thickBot="1">
      <c r="B49" s="45" t="s">
        <v>137</v>
      </c>
      <c r="Z49" s="47" t="s">
        <v>113</v>
      </c>
    </row>
    <row r="50" spans="1:26" ht="18" customHeight="1">
      <c r="A50" s="331" t="s">
        <v>130</v>
      </c>
      <c r="B50" s="332"/>
      <c r="C50" s="338" t="s">
        <v>131</v>
      </c>
      <c r="D50" s="346"/>
      <c r="E50" s="346"/>
      <c r="F50" s="346"/>
      <c r="G50" s="346"/>
      <c r="H50" s="348" t="s">
        <v>133</v>
      </c>
      <c r="I50" s="349"/>
      <c r="J50" s="350"/>
      <c r="K50" s="350"/>
      <c r="L50" s="351"/>
      <c r="M50" s="348" t="s">
        <v>132</v>
      </c>
      <c r="N50" s="349"/>
      <c r="O50" s="349"/>
      <c r="P50" s="349"/>
      <c r="Q50" s="349"/>
      <c r="R50" s="348" t="s">
        <v>134</v>
      </c>
      <c r="S50" s="349"/>
      <c r="T50" s="349"/>
      <c r="U50" s="349"/>
      <c r="V50" s="349"/>
      <c r="W50" s="300" t="s">
        <v>126</v>
      </c>
      <c r="X50" s="301"/>
      <c r="Y50" s="301"/>
      <c r="Z50" s="295"/>
    </row>
    <row r="51" spans="1:26" ht="18" customHeight="1">
      <c r="A51" s="333"/>
      <c r="B51" s="334"/>
      <c r="C51" s="347"/>
      <c r="D51" s="347"/>
      <c r="E51" s="347"/>
      <c r="F51" s="347"/>
      <c r="G51" s="347"/>
      <c r="H51" s="352"/>
      <c r="I51" s="353"/>
      <c r="J51" s="353"/>
      <c r="K51" s="353"/>
      <c r="L51" s="354"/>
      <c r="M51" s="355"/>
      <c r="N51" s="356"/>
      <c r="O51" s="356"/>
      <c r="P51" s="356"/>
      <c r="Q51" s="356"/>
      <c r="R51" s="355"/>
      <c r="S51" s="356"/>
      <c r="T51" s="356"/>
      <c r="U51" s="356"/>
      <c r="V51" s="356"/>
      <c r="W51" s="296"/>
      <c r="X51" s="297"/>
      <c r="Y51" s="297"/>
      <c r="Z51" s="291"/>
    </row>
    <row r="52" spans="1:26" ht="18" customHeight="1">
      <c r="A52" s="294" t="s">
        <v>73</v>
      </c>
      <c r="B52" s="289"/>
      <c r="C52" s="285" t="s">
        <v>97</v>
      </c>
      <c r="D52" s="286"/>
      <c r="E52" s="286"/>
      <c r="F52" s="286"/>
      <c r="G52" s="286"/>
      <c r="H52" s="357">
        <v>1195</v>
      </c>
      <c r="I52" s="357"/>
      <c r="J52" s="357"/>
      <c r="K52" s="357"/>
      <c r="L52" s="357"/>
      <c r="M52" s="357">
        <v>717</v>
      </c>
      <c r="N52" s="357"/>
      <c r="O52" s="357"/>
      <c r="P52" s="357"/>
      <c r="Q52" s="357"/>
      <c r="R52" s="357">
        <v>386</v>
      </c>
      <c r="S52" s="357"/>
      <c r="T52" s="357"/>
      <c r="U52" s="357"/>
      <c r="V52" s="357"/>
      <c r="W52" s="130" t="s">
        <v>205</v>
      </c>
      <c r="X52" s="131"/>
      <c r="Y52" s="131"/>
      <c r="Z52" s="132">
        <f>SUM(H52:Y52)</f>
        <v>2298</v>
      </c>
    </row>
    <row r="53" spans="1:26" ht="18" customHeight="1">
      <c r="A53" s="294"/>
      <c r="B53" s="289"/>
      <c r="C53" s="318" t="s">
        <v>98</v>
      </c>
      <c r="D53" s="319"/>
      <c r="E53" s="319"/>
      <c r="F53" s="319"/>
      <c r="G53" s="319"/>
      <c r="H53" s="317">
        <v>23</v>
      </c>
      <c r="I53" s="317"/>
      <c r="J53" s="317"/>
      <c r="K53" s="317"/>
      <c r="L53" s="317"/>
      <c r="M53" s="317">
        <v>5</v>
      </c>
      <c r="N53" s="317"/>
      <c r="O53" s="317"/>
      <c r="P53" s="317"/>
      <c r="Q53" s="317"/>
      <c r="R53" s="317">
        <v>14</v>
      </c>
      <c r="S53" s="317"/>
      <c r="T53" s="317"/>
      <c r="U53" s="317"/>
      <c r="V53" s="317"/>
      <c r="W53" s="133" t="s">
        <v>205</v>
      </c>
      <c r="X53" s="134"/>
      <c r="Y53" s="134"/>
      <c r="Z53" s="132">
        <f aca="true" t="shared" si="1" ref="Z53:Z87">SUM(H53:Y53)</f>
        <v>42</v>
      </c>
    </row>
    <row r="54" spans="1:26" ht="18" customHeight="1">
      <c r="A54" s="290"/>
      <c r="B54" s="288"/>
      <c r="C54" s="329" t="s">
        <v>114</v>
      </c>
      <c r="D54" s="330"/>
      <c r="E54" s="330"/>
      <c r="F54" s="330"/>
      <c r="G54" s="330"/>
      <c r="H54" s="321">
        <f>SUM(H52:H53)</f>
        <v>1218</v>
      </c>
      <c r="I54" s="321"/>
      <c r="J54" s="321"/>
      <c r="K54" s="321"/>
      <c r="L54" s="321"/>
      <c r="M54" s="321">
        <f>SUM(M52:Q53)</f>
        <v>722</v>
      </c>
      <c r="N54" s="321"/>
      <c r="O54" s="321"/>
      <c r="P54" s="321"/>
      <c r="Q54" s="321"/>
      <c r="R54" s="321">
        <f>SUM(R52:V53)</f>
        <v>400</v>
      </c>
      <c r="S54" s="321"/>
      <c r="T54" s="321"/>
      <c r="U54" s="321"/>
      <c r="V54" s="321"/>
      <c r="W54" s="135" t="s">
        <v>206</v>
      </c>
      <c r="X54" s="136"/>
      <c r="Y54" s="136"/>
      <c r="Z54" s="137">
        <f t="shared" si="1"/>
        <v>2340</v>
      </c>
    </row>
    <row r="55" spans="1:26" ht="18" customHeight="1">
      <c r="A55" s="292" t="s">
        <v>117</v>
      </c>
      <c r="B55" s="293"/>
      <c r="C55" s="285" t="s">
        <v>97</v>
      </c>
      <c r="D55" s="286"/>
      <c r="E55" s="286"/>
      <c r="F55" s="286"/>
      <c r="G55" s="286"/>
      <c r="H55" s="320">
        <v>1182</v>
      </c>
      <c r="I55" s="320"/>
      <c r="J55" s="320"/>
      <c r="K55" s="320"/>
      <c r="L55" s="320"/>
      <c r="M55" s="320">
        <v>730</v>
      </c>
      <c r="N55" s="320"/>
      <c r="O55" s="320"/>
      <c r="P55" s="320"/>
      <c r="Q55" s="320"/>
      <c r="R55" s="320">
        <v>385</v>
      </c>
      <c r="S55" s="320"/>
      <c r="T55" s="320"/>
      <c r="U55" s="320"/>
      <c r="V55" s="320"/>
      <c r="W55" s="138" t="s">
        <v>205</v>
      </c>
      <c r="X55" s="139"/>
      <c r="Y55" s="139"/>
      <c r="Z55" s="132">
        <f t="shared" si="1"/>
        <v>2297</v>
      </c>
    </row>
    <row r="56" spans="1:26" ht="18" customHeight="1">
      <c r="A56" s="294"/>
      <c r="B56" s="289"/>
      <c r="C56" s="318" t="s">
        <v>98</v>
      </c>
      <c r="D56" s="319"/>
      <c r="E56" s="319"/>
      <c r="F56" s="319"/>
      <c r="G56" s="319"/>
      <c r="H56" s="317">
        <v>23</v>
      </c>
      <c r="I56" s="317"/>
      <c r="J56" s="317"/>
      <c r="K56" s="317"/>
      <c r="L56" s="317"/>
      <c r="M56" s="317">
        <v>4</v>
      </c>
      <c r="N56" s="317"/>
      <c r="O56" s="317"/>
      <c r="P56" s="317"/>
      <c r="Q56" s="317"/>
      <c r="R56" s="317">
        <v>14</v>
      </c>
      <c r="S56" s="317"/>
      <c r="T56" s="317"/>
      <c r="U56" s="317"/>
      <c r="V56" s="317"/>
      <c r="W56" s="133" t="s">
        <v>205</v>
      </c>
      <c r="X56" s="134"/>
      <c r="Y56" s="134"/>
      <c r="Z56" s="132">
        <f t="shared" si="1"/>
        <v>41</v>
      </c>
    </row>
    <row r="57" spans="1:26" ht="18" customHeight="1">
      <c r="A57" s="290"/>
      <c r="B57" s="288"/>
      <c r="C57" s="329" t="s">
        <v>114</v>
      </c>
      <c r="D57" s="330"/>
      <c r="E57" s="330"/>
      <c r="F57" s="330"/>
      <c r="G57" s="330"/>
      <c r="H57" s="316">
        <f>SUM(H55:H56)</f>
        <v>1205</v>
      </c>
      <c r="I57" s="316"/>
      <c r="J57" s="316"/>
      <c r="K57" s="316"/>
      <c r="L57" s="316"/>
      <c r="M57" s="316">
        <f>SUM(M55:Q56)</f>
        <v>734</v>
      </c>
      <c r="N57" s="316"/>
      <c r="O57" s="316"/>
      <c r="P57" s="316"/>
      <c r="Q57" s="316"/>
      <c r="R57" s="316">
        <f>SUM(R55:V56)</f>
        <v>399</v>
      </c>
      <c r="S57" s="316"/>
      <c r="T57" s="316"/>
      <c r="U57" s="316"/>
      <c r="V57" s="316"/>
      <c r="W57" s="140" t="s">
        <v>206</v>
      </c>
      <c r="X57" s="141"/>
      <c r="Y57" s="141"/>
      <c r="Z57" s="137">
        <f t="shared" si="1"/>
        <v>2338</v>
      </c>
    </row>
    <row r="58" spans="1:26" ht="18" customHeight="1">
      <c r="A58" s="294" t="s">
        <v>9</v>
      </c>
      <c r="B58" s="289"/>
      <c r="C58" s="285" t="s">
        <v>97</v>
      </c>
      <c r="D58" s="286"/>
      <c r="E58" s="286"/>
      <c r="F58" s="286"/>
      <c r="G58" s="286"/>
      <c r="H58" s="357">
        <v>1185</v>
      </c>
      <c r="I58" s="357"/>
      <c r="J58" s="357"/>
      <c r="K58" s="357"/>
      <c r="L58" s="357"/>
      <c r="M58" s="357">
        <v>764</v>
      </c>
      <c r="N58" s="357"/>
      <c r="O58" s="357"/>
      <c r="P58" s="357"/>
      <c r="Q58" s="357"/>
      <c r="R58" s="357">
        <v>351</v>
      </c>
      <c r="S58" s="357"/>
      <c r="T58" s="357"/>
      <c r="U58" s="357"/>
      <c r="V58" s="357"/>
      <c r="W58" s="130" t="s">
        <v>205</v>
      </c>
      <c r="X58" s="131"/>
      <c r="Y58" s="131"/>
      <c r="Z58" s="132">
        <f t="shared" si="1"/>
        <v>2300</v>
      </c>
    </row>
    <row r="59" spans="1:26" ht="18" customHeight="1">
      <c r="A59" s="294"/>
      <c r="B59" s="289"/>
      <c r="C59" s="318" t="s">
        <v>98</v>
      </c>
      <c r="D59" s="319"/>
      <c r="E59" s="319"/>
      <c r="F59" s="319"/>
      <c r="G59" s="319"/>
      <c r="H59" s="317">
        <v>22</v>
      </c>
      <c r="I59" s="317"/>
      <c r="J59" s="317"/>
      <c r="K59" s="317"/>
      <c r="L59" s="317"/>
      <c r="M59" s="317">
        <v>5</v>
      </c>
      <c r="N59" s="317"/>
      <c r="O59" s="317"/>
      <c r="P59" s="317"/>
      <c r="Q59" s="317"/>
      <c r="R59" s="317">
        <v>14</v>
      </c>
      <c r="S59" s="317"/>
      <c r="T59" s="317"/>
      <c r="U59" s="317"/>
      <c r="V59" s="317"/>
      <c r="W59" s="133" t="s">
        <v>205</v>
      </c>
      <c r="X59" s="134"/>
      <c r="Y59" s="134"/>
      <c r="Z59" s="132">
        <f t="shared" si="1"/>
        <v>41</v>
      </c>
    </row>
    <row r="60" spans="1:26" ht="18" customHeight="1">
      <c r="A60" s="290"/>
      <c r="B60" s="288"/>
      <c r="C60" s="329" t="s">
        <v>114</v>
      </c>
      <c r="D60" s="330"/>
      <c r="E60" s="330"/>
      <c r="F60" s="330"/>
      <c r="G60" s="330"/>
      <c r="H60" s="321">
        <f>SUM(H58:H59)</f>
        <v>1207</v>
      </c>
      <c r="I60" s="321"/>
      <c r="J60" s="321"/>
      <c r="K60" s="321"/>
      <c r="L60" s="321"/>
      <c r="M60" s="321">
        <f>SUM(M58:Q59)</f>
        <v>769</v>
      </c>
      <c r="N60" s="321"/>
      <c r="O60" s="321"/>
      <c r="P60" s="321"/>
      <c r="Q60" s="321"/>
      <c r="R60" s="321">
        <f>SUM(R58:V59)</f>
        <v>365</v>
      </c>
      <c r="S60" s="321"/>
      <c r="T60" s="321"/>
      <c r="U60" s="321"/>
      <c r="V60" s="321"/>
      <c r="W60" s="135" t="s">
        <v>206</v>
      </c>
      <c r="X60" s="136"/>
      <c r="Y60" s="136"/>
      <c r="Z60" s="137">
        <f t="shared" si="1"/>
        <v>2341</v>
      </c>
    </row>
    <row r="61" spans="1:26" ht="18" customHeight="1">
      <c r="A61" s="292" t="s">
        <v>10</v>
      </c>
      <c r="B61" s="293"/>
      <c r="C61" s="285" t="s">
        <v>97</v>
      </c>
      <c r="D61" s="286"/>
      <c r="E61" s="286"/>
      <c r="F61" s="286"/>
      <c r="G61" s="286"/>
      <c r="H61" s="320">
        <v>1199</v>
      </c>
      <c r="I61" s="320"/>
      <c r="J61" s="320"/>
      <c r="K61" s="320"/>
      <c r="L61" s="320"/>
      <c r="M61" s="320">
        <v>809</v>
      </c>
      <c r="N61" s="320"/>
      <c r="O61" s="320"/>
      <c r="P61" s="320"/>
      <c r="Q61" s="320"/>
      <c r="R61" s="320">
        <v>353</v>
      </c>
      <c r="S61" s="320"/>
      <c r="T61" s="320"/>
      <c r="U61" s="320"/>
      <c r="V61" s="320"/>
      <c r="W61" s="138" t="s">
        <v>205</v>
      </c>
      <c r="X61" s="139"/>
      <c r="Y61" s="139"/>
      <c r="Z61" s="132">
        <f t="shared" si="1"/>
        <v>2361</v>
      </c>
    </row>
    <row r="62" spans="1:26" ht="18" customHeight="1">
      <c r="A62" s="294"/>
      <c r="B62" s="289"/>
      <c r="C62" s="318" t="s">
        <v>98</v>
      </c>
      <c r="D62" s="319"/>
      <c r="E62" s="319"/>
      <c r="F62" s="319"/>
      <c r="G62" s="319"/>
      <c r="H62" s="317">
        <v>22</v>
      </c>
      <c r="I62" s="317"/>
      <c r="J62" s="317"/>
      <c r="K62" s="317"/>
      <c r="L62" s="317"/>
      <c r="M62" s="317">
        <v>7</v>
      </c>
      <c r="N62" s="317"/>
      <c r="O62" s="317"/>
      <c r="P62" s="317"/>
      <c r="Q62" s="317"/>
      <c r="R62" s="317">
        <v>15</v>
      </c>
      <c r="S62" s="317"/>
      <c r="T62" s="317"/>
      <c r="U62" s="317"/>
      <c r="V62" s="317"/>
      <c r="W62" s="133" t="s">
        <v>205</v>
      </c>
      <c r="X62" s="134"/>
      <c r="Y62" s="134"/>
      <c r="Z62" s="132">
        <f t="shared" si="1"/>
        <v>44</v>
      </c>
    </row>
    <row r="63" spans="1:26" ht="18" customHeight="1">
      <c r="A63" s="290"/>
      <c r="B63" s="288"/>
      <c r="C63" s="329" t="s">
        <v>114</v>
      </c>
      <c r="D63" s="330"/>
      <c r="E63" s="330"/>
      <c r="F63" s="330"/>
      <c r="G63" s="330"/>
      <c r="H63" s="316">
        <f>SUM(H61:H62)</f>
        <v>1221</v>
      </c>
      <c r="I63" s="316"/>
      <c r="J63" s="316"/>
      <c r="K63" s="316"/>
      <c r="L63" s="316"/>
      <c r="M63" s="316">
        <f>SUM(M61:Q62)</f>
        <v>816</v>
      </c>
      <c r="N63" s="316"/>
      <c r="O63" s="316"/>
      <c r="P63" s="316"/>
      <c r="Q63" s="316"/>
      <c r="R63" s="316">
        <f>SUM(R61:V62)</f>
        <v>368</v>
      </c>
      <c r="S63" s="316"/>
      <c r="T63" s="316"/>
      <c r="U63" s="316"/>
      <c r="V63" s="316"/>
      <c r="W63" s="140" t="s">
        <v>206</v>
      </c>
      <c r="X63" s="141"/>
      <c r="Y63" s="141"/>
      <c r="Z63" s="137">
        <f t="shared" si="1"/>
        <v>2405</v>
      </c>
    </row>
    <row r="64" spans="1:26" ht="18" customHeight="1">
      <c r="A64" s="294" t="s">
        <v>11</v>
      </c>
      <c r="B64" s="289"/>
      <c r="C64" s="285" t="s">
        <v>97</v>
      </c>
      <c r="D64" s="286"/>
      <c r="E64" s="286"/>
      <c r="F64" s="286"/>
      <c r="G64" s="286"/>
      <c r="H64" s="357">
        <v>1197</v>
      </c>
      <c r="I64" s="357"/>
      <c r="J64" s="357"/>
      <c r="K64" s="357"/>
      <c r="L64" s="357"/>
      <c r="M64" s="357">
        <v>805</v>
      </c>
      <c r="N64" s="357"/>
      <c r="O64" s="357"/>
      <c r="P64" s="357"/>
      <c r="Q64" s="357"/>
      <c r="R64" s="357">
        <v>354</v>
      </c>
      <c r="S64" s="357"/>
      <c r="T64" s="357"/>
      <c r="U64" s="357"/>
      <c r="V64" s="357"/>
      <c r="W64" s="130" t="s">
        <v>205</v>
      </c>
      <c r="X64" s="131"/>
      <c r="Y64" s="131"/>
      <c r="Z64" s="132">
        <f t="shared" si="1"/>
        <v>2356</v>
      </c>
    </row>
    <row r="65" spans="1:26" ht="18" customHeight="1">
      <c r="A65" s="294"/>
      <c r="B65" s="289"/>
      <c r="C65" s="318" t="s">
        <v>98</v>
      </c>
      <c r="D65" s="319"/>
      <c r="E65" s="319"/>
      <c r="F65" s="319"/>
      <c r="G65" s="319"/>
      <c r="H65" s="317">
        <v>21</v>
      </c>
      <c r="I65" s="317"/>
      <c r="J65" s="317"/>
      <c r="K65" s="317"/>
      <c r="L65" s="317"/>
      <c r="M65" s="317">
        <v>10</v>
      </c>
      <c r="N65" s="317"/>
      <c r="O65" s="317"/>
      <c r="P65" s="317"/>
      <c r="Q65" s="317"/>
      <c r="R65" s="317">
        <v>12</v>
      </c>
      <c r="S65" s="317"/>
      <c r="T65" s="317"/>
      <c r="U65" s="317"/>
      <c r="V65" s="317"/>
      <c r="W65" s="133" t="s">
        <v>205</v>
      </c>
      <c r="X65" s="134"/>
      <c r="Y65" s="134"/>
      <c r="Z65" s="132">
        <f t="shared" si="1"/>
        <v>43</v>
      </c>
    </row>
    <row r="66" spans="1:26" ht="18" customHeight="1">
      <c r="A66" s="290"/>
      <c r="B66" s="288"/>
      <c r="C66" s="329" t="s">
        <v>114</v>
      </c>
      <c r="D66" s="330"/>
      <c r="E66" s="330"/>
      <c r="F66" s="330"/>
      <c r="G66" s="330"/>
      <c r="H66" s="321">
        <f>SUM(H64:H65)</f>
        <v>1218</v>
      </c>
      <c r="I66" s="321"/>
      <c r="J66" s="321"/>
      <c r="K66" s="321"/>
      <c r="L66" s="321"/>
      <c r="M66" s="321">
        <f>SUM(M64:Q65)</f>
        <v>815</v>
      </c>
      <c r="N66" s="321"/>
      <c r="O66" s="321"/>
      <c r="P66" s="321"/>
      <c r="Q66" s="321"/>
      <c r="R66" s="321">
        <f>SUM(R64:V65)</f>
        <v>366</v>
      </c>
      <c r="S66" s="321"/>
      <c r="T66" s="321"/>
      <c r="U66" s="321"/>
      <c r="V66" s="321"/>
      <c r="W66" s="135" t="s">
        <v>206</v>
      </c>
      <c r="X66" s="136"/>
      <c r="Y66" s="136"/>
      <c r="Z66" s="137">
        <f t="shared" si="1"/>
        <v>2399</v>
      </c>
    </row>
    <row r="67" spans="1:26" ht="18" customHeight="1">
      <c r="A67" s="292" t="s">
        <v>12</v>
      </c>
      <c r="B67" s="293"/>
      <c r="C67" s="285" t="s">
        <v>97</v>
      </c>
      <c r="D67" s="286"/>
      <c r="E67" s="286"/>
      <c r="F67" s="286"/>
      <c r="G67" s="286"/>
      <c r="H67" s="320">
        <v>1191</v>
      </c>
      <c r="I67" s="320"/>
      <c r="J67" s="320"/>
      <c r="K67" s="320"/>
      <c r="L67" s="320"/>
      <c r="M67" s="320">
        <v>805</v>
      </c>
      <c r="N67" s="320"/>
      <c r="O67" s="320"/>
      <c r="P67" s="320"/>
      <c r="Q67" s="320"/>
      <c r="R67" s="320">
        <v>357</v>
      </c>
      <c r="S67" s="320"/>
      <c r="T67" s="320"/>
      <c r="U67" s="320"/>
      <c r="V67" s="320"/>
      <c r="W67" s="138" t="s">
        <v>205</v>
      </c>
      <c r="X67" s="139"/>
      <c r="Y67" s="139"/>
      <c r="Z67" s="132">
        <f t="shared" si="1"/>
        <v>2353</v>
      </c>
    </row>
    <row r="68" spans="1:26" ht="18" customHeight="1">
      <c r="A68" s="294"/>
      <c r="B68" s="289"/>
      <c r="C68" s="318" t="s">
        <v>98</v>
      </c>
      <c r="D68" s="319"/>
      <c r="E68" s="319"/>
      <c r="F68" s="319"/>
      <c r="G68" s="319"/>
      <c r="H68" s="317">
        <v>21</v>
      </c>
      <c r="I68" s="317"/>
      <c r="J68" s="317"/>
      <c r="K68" s="317"/>
      <c r="L68" s="317"/>
      <c r="M68" s="317">
        <v>10</v>
      </c>
      <c r="N68" s="317"/>
      <c r="O68" s="317"/>
      <c r="P68" s="317"/>
      <c r="Q68" s="317"/>
      <c r="R68" s="317">
        <v>13</v>
      </c>
      <c r="S68" s="317"/>
      <c r="T68" s="317"/>
      <c r="U68" s="317"/>
      <c r="V68" s="317"/>
      <c r="W68" s="133" t="s">
        <v>205</v>
      </c>
      <c r="X68" s="134"/>
      <c r="Y68" s="134"/>
      <c r="Z68" s="132">
        <f t="shared" si="1"/>
        <v>44</v>
      </c>
    </row>
    <row r="69" spans="1:26" ht="18" customHeight="1">
      <c r="A69" s="290"/>
      <c r="B69" s="288"/>
      <c r="C69" s="329" t="s">
        <v>114</v>
      </c>
      <c r="D69" s="330"/>
      <c r="E69" s="330"/>
      <c r="F69" s="330"/>
      <c r="G69" s="330"/>
      <c r="H69" s="316">
        <f>SUM(H67:H68)</f>
        <v>1212</v>
      </c>
      <c r="I69" s="316"/>
      <c r="J69" s="316"/>
      <c r="K69" s="316"/>
      <c r="L69" s="316"/>
      <c r="M69" s="316">
        <f>SUM(M67:Q68)</f>
        <v>815</v>
      </c>
      <c r="N69" s="316"/>
      <c r="O69" s="316"/>
      <c r="P69" s="316"/>
      <c r="Q69" s="316"/>
      <c r="R69" s="316">
        <f>SUM(R67:V68)</f>
        <v>370</v>
      </c>
      <c r="S69" s="316"/>
      <c r="T69" s="316"/>
      <c r="U69" s="316"/>
      <c r="V69" s="316"/>
      <c r="W69" s="140" t="s">
        <v>206</v>
      </c>
      <c r="X69" s="141"/>
      <c r="Y69" s="141"/>
      <c r="Z69" s="137">
        <f t="shared" si="1"/>
        <v>2397</v>
      </c>
    </row>
    <row r="70" spans="1:26" ht="18" customHeight="1">
      <c r="A70" s="294" t="s">
        <v>13</v>
      </c>
      <c r="B70" s="289"/>
      <c r="C70" s="285" t="s">
        <v>97</v>
      </c>
      <c r="D70" s="286"/>
      <c r="E70" s="286"/>
      <c r="F70" s="286"/>
      <c r="G70" s="286"/>
      <c r="H70" s="357">
        <v>1188</v>
      </c>
      <c r="I70" s="357"/>
      <c r="J70" s="357"/>
      <c r="K70" s="357"/>
      <c r="L70" s="357"/>
      <c r="M70" s="357">
        <v>819</v>
      </c>
      <c r="N70" s="357"/>
      <c r="O70" s="357"/>
      <c r="P70" s="357"/>
      <c r="Q70" s="357"/>
      <c r="R70" s="357">
        <v>362</v>
      </c>
      <c r="S70" s="357"/>
      <c r="T70" s="357"/>
      <c r="U70" s="357"/>
      <c r="V70" s="357"/>
      <c r="W70" s="130" t="s">
        <v>205</v>
      </c>
      <c r="X70" s="131"/>
      <c r="Y70" s="131"/>
      <c r="Z70" s="132">
        <f t="shared" si="1"/>
        <v>2369</v>
      </c>
    </row>
    <row r="71" spans="1:26" ht="18" customHeight="1">
      <c r="A71" s="294"/>
      <c r="B71" s="289"/>
      <c r="C71" s="318" t="s">
        <v>98</v>
      </c>
      <c r="D71" s="319"/>
      <c r="E71" s="319"/>
      <c r="F71" s="319"/>
      <c r="G71" s="319"/>
      <c r="H71" s="317">
        <v>21</v>
      </c>
      <c r="I71" s="317"/>
      <c r="J71" s="317"/>
      <c r="K71" s="317"/>
      <c r="L71" s="317"/>
      <c r="M71" s="317">
        <v>10</v>
      </c>
      <c r="N71" s="317"/>
      <c r="O71" s="317"/>
      <c r="P71" s="317"/>
      <c r="Q71" s="317"/>
      <c r="R71" s="317">
        <v>15</v>
      </c>
      <c r="S71" s="317"/>
      <c r="T71" s="317"/>
      <c r="U71" s="317"/>
      <c r="V71" s="317"/>
      <c r="W71" s="133" t="s">
        <v>205</v>
      </c>
      <c r="X71" s="134"/>
      <c r="Y71" s="134"/>
      <c r="Z71" s="132">
        <f t="shared" si="1"/>
        <v>46</v>
      </c>
    </row>
    <row r="72" spans="1:26" ht="18" customHeight="1">
      <c r="A72" s="290"/>
      <c r="B72" s="288"/>
      <c r="C72" s="329" t="s">
        <v>114</v>
      </c>
      <c r="D72" s="330"/>
      <c r="E72" s="330"/>
      <c r="F72" s="330"/>
      <c r="G72" s="330"/>
      <c r="H72" s="321">
        <f>SUM(H70:H71)</f>
        <v>1209</v>
      </c>
      <c r="I72" s="321"/>
      <c r="J72" s="321"/>
      <c r="K72" s="321"/>
      <c r="L72" s="321"/>
      <c r="M72" s="321">
        <f>SUM(M70:Q71)</f>
        <v>829</v>
      </c>
      <c r="N72" s="321"/>
      <c r="O72" s="321"/>
      <c r="P72" s="321"/>
      <c r="Q72" s="321"/>
      <c r="R72" s="321">
        <f>SUM(R70:V71)</f>
        <v>377</v>
      </c>
      <c r="S72" s="321"/>
      <c r="T72" s="321"/>
      <c r="U72" s="321"/>
      <c r="V72" s="321"/>
      <c r="W72" s="135" t="s">
        <v>206</v>
      </c>
      <c r="X72" s="136"/>
      <c r="Y72" s="136"/>
      <c r="Z72" s="137">
        <f t="shared" si="1"/>
        <v>2415</v>
      </c>
    </row>
    <row r="73" spans="1:26" ht="18" customHeight="1">
      <c r="A73" s="292" t="s">
        <v>14</v>
      </c>
      <c r="B73" s="293"/>
      <c r="C73" s="285" t="s">
        <v>97</v>
      </c>
      <c r="D73" s="286"/>
      <c r="E73" s="286"/>
      <c r="F73" s="286"/>
      <c r="G73" s="286"/>
      <c r="H73" s="320">
        <v>1202</v>
      </c>
      <c r="I73" s="320"/>
      <c r="J73" s="320"/>
      <c r="K73" s="320"/>
      <c r="L73" s="320"/>
      <c r="M73" s="320">
        <v>817</v>
      </c>
      <c r="N73" s="320"/>
      <c r="O73" s="320"/>
      <c r="P73" s="320"/>
      <c r="Q73" s="320"/>
      <c r="R73" s="320">
        <v>347</v>
      </c>
      <c r="S73" s="320"/>
      <c r="T73" s="320"/>
      <c r="U73" s="320"/>
      <c r="V73" s="320"/>
      <c r="W73" s="138" t="s">
        <v>207</v>
      </c>
      <c r="X73" s="139"/>
      <c r="Y73" s="139"/>
      <c r="Z73" s="132">
        <f t="shared" si="1"/>
        <v>2366</v>
      </c>
    </row>
    <row r="74" spans="1:26" ht="18" customHeight="1">
      <c r="A74" s="294"/>
      <c r="B74" s="289"/>
      <c r="C74" s="318" t="s">
        <v>98</v>
      </c>
      <c r="D74" s="319"/>
      <c r="E74" s="319"/>
      <c r="F74" s="319"/>
      <c r="G74" s="319"/>
      <c r="H74" s="317">
        <v>21</v>
      </c>
      <c r="I74" s="317"/>
      <c r="J74" s="317"/>
      <c r="K74" s="317"/>
      <c r="L74" s="317"/>
      <c r="M74" s="317">
        <v>12</v>
      </c>
      <c r="N74" s="317"/>
      <c r="O74" s="317"/>
      <c r="P74" s="317"/>
      <c r="Q74" s="317"/>
      <c r="R74" s="317">
        <v>15</v>
      </c>
      <c r="S74" s="317"/>
      <c r="T74" s="317"/>
      <c r="U74" s="317"/>
      <c r="V74" s="317"/>
      <c r="W74" s="133" t="s">
        <v>205</v>
      </c>
      <c r="X74" s="134"/>
      <c r="Y74" s="134"/>
      <c r="Z74" s="132">
        <f t="shared" si="1"/>
        <v>48</v>
      </c>
    </row>
    <row r="75" spans="1:26" ht="18" customHeight="1">
      <c r="A75" s="290"/>
      <c r="B75" s="288"/>
      <c r="C75" s="329" t="s">
        <v>114</v>
      </c>
      <c r="D75" s="330"/>
      <c r="E75" s="330"/>
      <c r="F75" s="330"/>
      <c r="G75" s="330"/>
      <c r="H75" s="316">
        <f>SUM(H73:H74)</f>
        <v>1223</v>
      </c>
      <c r="I75" s="316"/>
      <c r="J75" s="316"/>
      <c r="K75" s="316"/>
      <c r="L75" s="316"/>
      <c r="M75" s="316">
        <f>SUM(M73:Q74)</f>
        <v>829</v>
      </c>
      <c r="N75" s="316"/>
      <c r="O75" s="316"/>
      <c r="P75" s="316"/>
      <c r="Q75" s="316"/>
      <c r="R75" s="316">
        <f>SUM(R73:V74)</f>
        <v>362</v>
      </c>
      <c r="S75" s="316"/>
      <c r="T75" s="316"/>
      <c r="U75" s="316"/>
      <c r="V75" s="316"/>
      <c r="W75" s="140" t="s">
        <v>206</v>
      </c>
      <c r="X75" s="141"/>
      <c r="Y75" s="141"/>
      <c r="Z75" s="137">
        <f t="shared" si="1"/>
        <v>2414</v>
      </c>
    </row>
    <row r="76" spans="1:26" ht="18" customHeight="1">
      <c r="A76" s="294" t="s">
        <v>15</v>
      </c>
      <c r="B76" s="289"/>
      <c r="C76" s="285" t="s">
        <v>97</v>
      </c>
      <c r="D76" s="286"/>
      <c r="E76" s="286"/>
      <c r="F76" s="286"/>
      <c r="G76" s="286"/>
      <c r="H76" s="357">
        <v>1201</v>
      </c>
      <c r="I76" s="357"/>
      <c r="J76" s="357"/>
      <c r="K76" s="357"/>
      <c r="L76" s="357"/>
      <c r="M76" s="357">
        <v>829</v>
      </c>
      <c r="N76" s="357"/>
      <c r="O76" s="357"/>
      <c r="P76" s="357"/>
      <c r="Q76" s="357"/>
      <c r="R76" s="357">
        <v>358</v>
      </c>
      <c r="S76" s="357"/>
      <c r="T76" s="357"/>
      <c r="U76" s="357"/>
      <c r="V76" s="357"/>
      <c r="W76" s="130" t="s">
        <v>207</v>
      </c>
      <c r="X76" s="131"/>
      <c r="Y76" s="131"/>
      <c r="Z76" s="132">
        <f t="shared" si="1"/>
        <v>2388</v>
      </c>
    </row>
    <row r="77" spans="1:26" ht="18" customHeight="1">
      <c r="A77" s="294"/>
      <c r="B77" s="289"/>
      <c r="C77" s="318" t="s">
        <v>98</v>
      </c>
      <c r="D77" s="319"/>
      <c r="E77" s="319"/>
      <c r="F77" s="319"/>
      <c r="G77" s="319"/>
      <c r="H77" s="317">
        <v>20</v>
      </c>
      <c r="I77" s="317"/>
      <c r="J77" s="317"/>
      <c r="K77" s="317"/>
      <c r="L77" s="317"/>
      <c r="M77" s="317">
        <v>13</v>
      </c>
      <c r="N77" s="317"/>
      <c r="O77" s="317"/>
      <c r="P77" s="317"/>
      <c r="Q77" s="317"/>
      <c r="R77" s="317">
        <v>14</v>
      </c>
      <c r="S77" s="317"/>
      <c r="T77" s="317"/>
      <c r="U77" s="317"/>
      <c r="V77" s="317"/>
      <c r="W77" s="133" t="s">
        <v>205</v>
      </c>
      <c r="X77" s="134"/>
      <c r="Y77" s="134"/>
      <c r="Z77" s="132">
        <f t="shared" si="1"/>
        <v>47</v>
      </c>
    </row>
    <row r="78" spans="1:26" ht="18" customHeight="1">
      <c r="A78" s="290"/>
      <c r="B78" s="288"/>
      <c r="C78" s="329" t="s">
        <v>114</v>
      </c>
      <c r="D78" s="330"/>
      <c r="E78" s="330"/>
      <c r="F78" s="330"/>
      <c r="G78" s="330"/>
      <c r="H78" s="321">
        <f>SUM(H76:H77)</f>
        <v>1221</v>
      </c>
      <c r="I78" s="321"/>
      <c r="J78" s="321"/>
      <c r="K78" s="321"/>
      <c r="L78" s="321"/>
      <c r="M78" s="321">
        <f>SUM(M76:Q77)</f>
        <v>842</v>
      </c>
      <c r="N78" s="321"/>
      <c r="O78" s="321"/>
      <c r="P78" s="321"/>
      <c r="Q78" s="321"/>
      <c r="R78" s="321">
        <f>SUM(R76:V77)</f>
        <v>372</v>
      </c>
      <c r="S78" s="321"/>
      <c r="T78" s="321"/>
      <c r="U78" s="321"/>
      <c r="V78" s="321"/>
      <c r="W78" s="135" t="s">
        <v>206</v>
      </c>
      <c r="X78" s="136"/>
      <c r="Y78" s="136"/>
      <c r="Z78" s="137">
        <f t="shared" si="1"/>
        <v>2435</v>
      </c>
    </row>
    <row r="79" spans="1:26" ht="18" customHeight="1">
      <c r="A79" s="292" t="s">
        <v>16</v>
      </c>
      <c r="B79" s="293"/>
      <c r="C79" s="285" t="s">
        <v>97</v>
      </c>
      <c r="D79" s="286"/>
      <c r="E79" s="286"/>
      <c r="F79" s="286"/>
      <c r="G79" s="286"/>
      <c r="H79" s="320">
        <v>1192</v>
      </c>
      <c r="I79" s="320"/>
      <c r="J79" s="320"/>
      <c r="K79" s="320"/>
      <c r="L79" s="320"/>
      <c r="M79" s="320">
        <v>829</v>
      </c>
      <c r="N79" s="320"/>
      <c r="O79" s="320"/>
      <c r="P79" s="320"/>
      <c r="Q79" s="320"/>
      <c r="R79" s="320">
        <v>342</v>
      </c>
      <c r="S79" s="320"/>
      <c r="T79" s="320"/>
      <c r="U79" s="320"/>
      <c r="V79" s="320"/>
      <c r="W79" s="138" t="s">
        <v>205</v>
      </c>
      <c r="X79" s="139"/>
      <c r="Y79" s="139"/>
      <c r="Z79" s="132">
        <f t="shared" si="1"/>
        <v>2363</v>
      </c>
    </row>
    <row r="80" spans="1:26" ht="18" customHeight="1">
      <c r="A80" s="294"/>
      <c r="B80" s="289"/>
      <c r="C80" s="318" t="s">
        <v>98</v>
      </c>
      <c r="D80" s="319"/>
      <c r="E80" s="319"/>
      <c r="F80" s="319"/>
      <c r="G80" s="319"/>
      <c r="H80" s="317">
        <v>19</v>
      </c>
      <c r="I80" s="317"/>
      <c r="J80" s="317"/>
      <c r="K80" s="317"/>
      <c r="L80" s="317"/>
      <c r="M80" s="317">
        <v>13</v>
      </c>
      <c r="N80" s="317"/>
      <c r="O80" s="317"/>
      <c r="P80" s="317"/>
      <c r="Q80" s="317"/>
      <c r="R80" s="317">
        <v>15</v>
      </c>
      <c r="S80" s="317"/>
      <c r="T80" s="317"/>
      <c r="U80" s="317"/>
      <c r="V80" s="317"/>
      <c r="W80" s="133" t="s">
        <v>205</v>
      </c>
      <c r="X80" s="134"/>
      <c r="Y80" s="134"/>
      <c r="Z80" s="132">
        <f t="shared" si="1"/>
        <v>47</v>
      </c>
    </row>
    <row r="81" spans="1:26" ht="18" customHeight="1">
      <c r="A81" s="290"/>
      <c r="B81" s="288"/>
      <c r="C81" s="329" t="s">
        <v>114</v>
      </c>
      <c r="D81" s="330"/>
      <c r="E81" s="330"/>
      <c r="F81" s="330"/>
      <c r="G81" s="330"/>
      <c r="H81" s="316">
        <f>SUM(H79:H80)</f>
        <v>1211</v>
      </c>
      <c r="I81" s="316"/>
      <c r="J81" s="316"/>
      <c r="K81" s="316"/>
      <c r="L81" s="316"/>
      <c r="M81" s="316">
        <f>SUM(M79:Q80)</f>
        <v>842</v>
      </c>
      <c r="N81" s="316"/>
      <c r="O81" s="316"/>
      <c r="P81" s="316"/>
      <c r="Q81" s="316"/>
      <c r="R81" s="316">
        <f>SUM(R79:V80)</f>
        <v>357</v>
      </c>
      <c r="S81" s="316"/>
      <c r="T81" s="316"/>
      <c r="U81" s="316"/>
      <c r="V81" s="316"/>
      <c r="W81" s="140" t="s">
        <v>206</v>
      </c>
      <c r="X81" s="141"/>
      <c r="Y81" s="141"/>
      <c r="Z81" s="137">
        <f t="shared" si="1"/>
        <v>2410</v>
      </c>
    </row>
    <row r="82" spans="1:26" ht="18" customHeight="1">
      <c r="A82" s="294" t="s">
        <v>17</v>
      </c>
      <c r="B82" s="289"/>
      <c r="C82" s="285" t="s">
        <v>97</v>
      </c>
      <c r="D82" s="286"/>
      <c r="E82" s="286"/>
      <c r="F82" s="286"/>
      <c r="G82" s="286"/>
      <c r="H82" s="357">
        <v>1179</v>
      </c>
      <c r="I82" s="357"/>
      <c r="J82" s="357"/>
      <c r="K82" s="357"/>
      <c r="L82" s="357"/>
      <c r="M82" s="357">
        <v>829</v>
      </c>
      <c r="N82" s="357"/>
      <c r="O82" s="357"/>
      <c r="P82" s="357"/>
      <c r="Q82" s="357"/>
      <c r="R82" s="357">
        <v>335</v>
      </c>
      <c r="S82" s="357"/>
      <c r="T82" s="357"/>
      <c r="U82" s="357"/>
      <c r="V82" s="357"/>
      <c r="W82" s="130" t="s">
        <v>205</v>
      </c>
      <c r="X82" s="131"/>
      <c r="Y82" s="131"/>
      <c r="Z82" s="132">
        <f t="shared" si="1"/>
        <v>2343</v>
      </c>
    </row>
    <row r="83" spans="1:26" ht="18" customHeight="1">
      <c r="A83" s="294"/>
      <c r="B83" s="289"/>
      <c r="C83" s="318" t="s">
        <v>98</v>
      </c>
      <c r="D83" s="319"/>
      <c r="E83" s="319"/>
      <c r="F83" s="319"/>
      <c r="G83" s="319"/>
      <c r="H83" s="317">
        <v>17</v>
      </c>
      <c r="I83" s="317"/>
      <c r="J83" s="317"/>
      <c r="K83" s="317"/>
      <c r="L83" s="317"/>
      <c r="M83" s="317">
        <v>13</v>
      </c>
      <c r="N83" s="317"/>
      <c r="O83" s="317"/>
      <c r="P83" s="317"/>
      <c r="Q83" s="317"/>
      <c r="R83" s="317">
        <v>15</v>
      </c>
      <c r="S83" s="317"/>
      <c r="T83" s="317"/>
      <c r="U83" s="317"/>
      <c r="V83" s="317"/>
      <c r="W83" s="133" t="s">
        <v>205</v>
      </c>
      <c r="X83" s="134"/>
      <c r="Y83" s="134"/>
      <c r="Z83" s="132">
        <f t="shared" si="1"/>
        <v>45</v>
      </c>
    </row>
    <row r="84" spans="1:26" ht="18" customHeight="1">
      <c r="A84" s="290"/>
      <c r="B84" s="288"/>
      <c r="C84" s="329" t="s">
        <v>114</v>
      </c>
      <c r="D84" s="330"/>
      <c r="E84" s="330"/>
      <c r="F84" s="330"/>
      <c r="G84" s="330"/>
      <c r="H84" s="316">
        <f>SUM(H82:H83)</f>
        <v>1196</v>
      </c>
      <c r="I84" s="316"/>
      <c r="J84" s="316"/>
      <c r="K84" s="316"/>
      <c r="L84" s="316"/>
      <c r="M84" s="316">
        <f>SUM(M82:Q83)</f>
        <v>842</v>
      </c>
      <c r="N84" s="316"/>
      <c r="O84" s="316"/>
      <c r="P84" s="316"/>
      <c r="Q84" s="316"/>
      <c r="R84" s="316">
        <f>SUM(R82:V83)</f>
        <v>350</v>
      </c>
      <c r="S84" s="316"/>
      <c r="T84" s="316"/>
      <c r="U84" s="316"/>
      <c r="V84" s="316"/>
      <c r="W84" s="135" t="s">
        <v>206</v>
      </c>
      <c r="X84" s="136"/>
      <c r="Y84" s="136"/>
      <c r="Z84" s="137">
        <f t="shared" si="1"/>
        <v>2388</v>
      </c>
    </row>
    <row r="85" spans="1:26" ht="18" customHeight="1">
      <c r="A85" s="292" t="s">
        <v>36</v>
      </c>
      <c r="B85" s="293"/>
      <c r="C85" s="285" t="s">
        <v>97</v>
      </c>
      <c r="D85" s="286"/>
      <c r="E85" s="286"/>
      <c r="F85" s="286"/>
      <c r="G85" s="286"/>
      <c r="H85" s="357">
        <v>1182</v>
      </c>
      <c r="I85" s="357"/>
      <c r="J85" s="357"/>
      <c r="K85" s="357"/>
      <c r="L85" s="357"/>
      <c r="M85" s="357">
        <v>844</v>
      </c>
      <c r="N85" s="357"/>
      <c r="O85" s="357"/>
      <c r="P85" s="357"/>
      <c r="Q85" s="357"/>
      <c r="R85" s="357">
        <v>348</v>
      </c>
      <c r="S85" s="357"/>
      <c r="T85" s="357"/>
      <c r="U85" s="357"/>
      <c r="V85" s="357"/>
      <c r="W85" s="138" t="s">
        <v>205</v>
      </c>
      <c r="X85" s="139"/>
      <c r="Y85" s="139"/>
      <c r="Z85" s="132">
        <f t="shared" si="1"/>
        <v>2374</v>
      </c>
    </row>
    <row r="86" spans="1:26" ht="18" customHeight="1">
      <c r="A86" s="294"/>
      <c r="B86" s="289"/>
      <c r="C86" s="318" t="s">
        <v>98</v>
      </c>
      <c r="D86" s="319"/>
      <c r="E86" s="319"/>
      <c r="F86" s="319"/>
      <c r="G86" s="319"/>
      <c r="H86" s="317">
        <v>16</v>
      </c>
      <c r="I86" s="317"/>
      <c r="J86" s="317"/>
      <c r="K86" s="317"/>
      <c r="L86" s="317"/>
      <c r="M86" s="317">
        <v>14</v>
      </c>
      <c r="N86" s="317"/>
      <c r="O86" s="317"/>
      <c r="P86" s="317"/>
      <c r="Q86" s="317"/>
      <c r="R86" s="317">
        <v>16</v>
      </c>
      <c r="S86" s="317"/>
      <c r="T86" s="317"/>
      <c r="U86" s="317"/>
      <c r="V86" s="317"/>
      <c r="W86" s="133" t="s">
        <v>205</v>
      </c>
      <c r="X86" s="134"/>
      <c r="Y86" s="134"/>
      <c r="Z86" s="132">
        <f t="shared" si="1"/>
        <v>46</v>
      </c>
    </row>
    <row r="87" spans="1:26" ht="18" customHeight="1" thickBot="1">
      <c r="A87" s="294"/>
      <c r="B87" s="289"/>
      <c r="C87" s="287" t="s">
        <v>114</v>
      </c>
      <c r="D87" s="328"/>
      <c r="E87" s="328"/>
      <c r="F87" s="328"/>
      <c r="G87" s="328"/>
      <c r="H87" s="316">
        <f>SUM(H85:H86)</f>
        <v>1198</v>
      </c>
      <c r="I87" s="316"/>
      <c r="J87" s="316"/>
      <c r="K87" s="316"/>
      <c r="L87" s="316"/>
      <c r="M87" s="316">
        <f>SUM(M85:Q86)</f>
        <v>858</v>
      </c>
      <c r="N87" s="316"/>
      <c r="O87" s="316"/>
      <c r="P87" s="316"/>
      <c r="Q87" s="316"/>
      <c r="R87" s="316">
        <f>SUM(R85:V86)</f>
        <v>364</v>
      </c>
      <c r="S87" s="316"/>
      <c r="T87" s="316"/>
      <c r="U87" s="316"/>
      <c r="V87" s="316"/>
      <c r="W87" s="135" t="s">
        <v>206</v>
      </c>
      <c r="X87" s="136"/>
      <c r="Y87" s="136"/>
      <c r="Z87" s="142">
        <f t="shared" si="1"/>
        <v>2420</v>
      </c>
    </row>
    <row r="88" spans="1:26" ht="18" customHeight="1" thickBot="1" thickTop="1">
      <c r="A88" s="361" t="s">
        <v>176</v>
      </c>
      <c r="B88" s="362"/>
      <c r="C88" s="362"/>
      <c r="D88" s="362"/>
      <c r="E88" s="362"/>
      <c r="F88" s="362"/>
      <c r="G88" s="362"/>
      <c r="H88" s="363">
        <f>SUM(H87,H84,H81,H78,H75,H72,H69,H66,H63,H60,H57,H54)</f>
        <v>14539</v>
      </c>
      <c r="I88" s="363"/>
      <c r="J88" s="363"/>
      <c r="K88" s="363"/>
      <c r="L88" s="363"/>
      <c r="M88" s="363">
        <f>SUM(M87,M84,M81,M78,M75,M72,M69,M66,M63,M60,M57,M54)</f>
        <v>9713</v>
      </c>
      <c r="N88" s="363"/>
      <c r="O88" s="363"/>
      <c r="P88" s="363"/>
      <c r="Q88" s="363"/>
      <c r="R88" s="363">
        <f>SUM(R87,R84,R81,R78,R75,R72,R69,R66,R63,R60,R57,R54)</f>
        <v>4450</v>
      </c>
      <c r="S88" s="363"/>
      <c r="T88" s="363"/>
      <c r="U88" s="363"/>
      <c r="V88" s="363"/>
      <c r="W88" s="143" t="s">
        <v>208</v>
      </c>
      <c r="X88" s="144"/>
      <c r="Y88" s="144"/>
      <c r="Z88" s="145">
        <f>SUM(Z87,Z84,Z81,Z78,Z75,Z72,Z69,Z66,Z63,Z60,Z57,Z54)</f>
        <v>28702</v>
      </c>
    </row>
    <row r="89" spans="1:26" ht="18" customHeight="1" thickTop="1">
      <c r="A89" s="361" t="s">
        <v>177</v>
      </c>
      <c r="B89" s="362"/>
      <c r="C89" s="362"/>
      <c r="D89" s="362"/>
      <c r="E89" s="362"/>
      <c r="F89" s="362"/>
      <c r="G89" s="362"/>
      <c r="H89" s="304">
        <v>14467</v>
      </c>
      <c r="I89" s="314"/>
      <c r="J89" s="314"/>
      <c r="K89" s="314"/>
      <c r="L89" s="315"/>
      <c r="M89" s="304">
        <v>8380</v>
      </c>
      <c r="N89" s="314"/>
      <c r="O89" s="314"/>
      <c r="P89" s="314"/>
      <c r="Q89" s="315"/>
      <c r="R89" s="304">
        <v>4777</v>
      </c>
      <c r="S89" s="314"/>
      <c r="T89" s="314"/>
      <c r="U89" s="314"/>
      <c r="V89" s="315"/>
      <c r="W89" s="96"/>
      <c r="X89" s="97"/>
      <c r="Y89" s="97"/>
      <c r="Z89" s="98">
        <f>SUM(H89:V89)</f>
        <v>27624</v>
      </c>
    </row>
    <row r="90" spans="1:26" ht="18" customHeight="1">
      <c r="A90" s="302" t="s">
        <v>178</v>
      </c>
      <c r="B90" s="303"/>
      <c r="C90" s="303"/>
      <c r="D90" s="303"/>
      <c r="E90" s="303"/>
      <c r="F90" s="303"/>
      <c r="G90" s="303"/>
      <c r="H90" s="358">
        <v>14508</v>
      </c>
      <c r="I90" s="359"/>
      <c r="J90" s="359"/>
      <c r="K90" s="359"/>
      <c r="L90" s="360"/>
      <c r="M90" s="358">
        <v>7712</v>
      </c>
      <c r="N90" s="359"/>
      <c r="O90" s="359"/>
      <c r="P90" s="359"/>
      <c r="Q90" s="360"/>
      <c r="R90" s="358">
        <v>4722</v>
      </c>
      <c r="S90" s="359"/>
      <c r="T90" s="359"/>
      <c r="U90" s="359"/>
      <c r="V90" s="360"/>
      <c r="W90" s="96"/>
      <c r="X90" s="97"/>
      <c r="Y90" s="97"/>
      <c r="Z90" s="98">
        <v>26942</v>
      </c>
    </row>
    <row r="91" spans="1:26" ht="18" customHeight="1">
      <c r="A91" s="307" t="s">
        <v>179</v>
      </c>
      <c r="B91" s="308"/>
      <c r="C91" s="308"/>
      <c r="D91" s="308"/>
      <c r="E91" s="308"/>
      <c r="F91" s="308"/>
      <c r="G91" s="308"/>
      <c r="H91" s="309">
        <v>14408</v>
      </c>
      <c r="I91" s="309"/>
      <c r="J91" s="309"/>
      <c r="K91" s="309"/>
      <c r="L91" s="309"/>
      <c r="M91" s="309">
        <v>7040</v>
      </c>
      <c r="N91" s="309"/>
      <c r="O91" s="309"/>
      <c r="P91" s="309"/>
      <c r="Q91" s="309"/>
      <c r="R91" s="309">
        <v>4441</v>
      </c>
      <c r="S91" s="309"/>
      <c r="T91" s="309"/>
      <c r="U91" s="309"/>
      <c r="V91" s="309"/>
      <c r="W91" s="74"/>
      <c r="X91" s="76"/>
      <c r="Y91" s="76"/>
      <c r="Z91" s="75">
        <v>25889</v>
      </c>
    </row>
    <row r="92" spans="1:26" ht="18" customHeight="1">
      <c r="A92" s="307" t="s">
        <v>180</v>
      </c>
      <c r="B92" s="308"/>
      <c r="C92" s="308"/>
      <c r="D92" s="308"/>
      <c r="E92" s="308"/>
      <c r="F92" s="308"/>
      <c r="G92" s="308"/>
      <c r="H92" s="309">
        <v>12093</v>
      </c>
      <c r="I92" s="309"/>
      <c r="J92" s="309"/>
      <c r="K92" s="309"/>
      <c r="L92" s="309"/>
      <c r="M92" s="309">
        <v>6620</v>
      </c>
      <c r="N92" s="309"/>
      <c r="O92" s="309"/>
      <c r="P92" s="309"/>
      <c r="Q92" s="309"/>
      <c r="R92" s="309">
        <v>4615</v>
      </c>
      <c r="S92" s="309"/>
      <c r="T92" s="309"/>
      <c r="U92" s="309"/>
      <c r="V92" s="309"/>
      <c r="W92" s="74"/>
      <c r="X92" s="76"/>
      <c r="Y92" s="76"/>
      <c r="Z92" s="75">
        <v>23328</v>
      </c>
    </row>
    <row r="93" spans="1:30" ht="18" customHeight="1" thickBot="1">
      <c r="A93" s="335" t="s">
        <v>138</v>
      </c>
      <c r="B93" s="336"/>
      <c r="C93" s="336"/>
      <c r="D93" s="336"/>
      <c r="E93" s="336"/>
      <c r="F93" s="336"/>
      <c r="G93" s="336"/>
      <c r="H93" s="364">
        <f>H88/H89</f>
        <v>1.004976843851524</v>
      </c>
      <c r="I93" s="364"/>
      <c r="J93" s="364"/>
      <c r="K93" s="364"/>
      <c r="L93" s="364"/>
      <c r="M93" s="364">
        <f>M88/M89</f>
        <v>1.159069212410501</v>
      </c>
      <c r="N93" s="364"/>
      <c r="O93" s="364"/>
      <c r="P93" s="364"/>
      <c r="Q93" s="364"/>
      <c r="R93" s="364">
        <f>R88/R89</f>
        <v>0.9315469960226084</v>
      </c>
      <c r="S93" s="364"/>
      <c r="T93" s="364"/>
      <c r="U93" s="364"/>
      <c r="V93" s="364"/>
      <c r="W93" s="146"/>
      <c r="X93" s="147"/>
      <c r="Y93" s="147"/>
      <c r="Z93" s="148">
        <f>Z88/Z89</f>
        <v>1.0390240370692152</v>
      </c>
      <c r="AA93" s="89"/>
      <c r="AB93" s="89"/>
      <c r="AC93" s="89"/>
      <c r="AD93" s="89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mergeCells count="503">
    <mergeCell ref="A43:G43"/>
    <mergeCell ref="H43:J43"/>
    <mergeCell ref="K43:M43"/>
    <mergeCell ref="A89:G89"/>
    <mergeCell ref="H89:L89"/>
    <mergeCell ref="M89:Q89"/>
    <mergeCell ref="C86:G86"/>
    <mergeCell ref="H86:L86"/>
    <mergeCell ref="C84:G84"/>
    <mergeCell ref="H84:L84"/>
    <mergeCell ref="N43:P43"/>
    <mergeCell ref="M93:Q93"/>
    <mergeCell ref="M92:Q92"/>
    <mergeCell ref="M88:Q88"/>
    <mergeCell ref="M79:Q79"/>
    <mergeCell ref="M82:Q82"/>
    <mergeCell ref="M77:Q77"/>
    <mergeCell ref="Q43:S43"/>
    <mergeCell ref="R88:V88"/>
    <mergeCell ref="R93:V93"/>
    <mergeCell ref="M91:Q91"/>
    <mergeCell ref="R91:V91"/>
    <mergeCell ref="R89:V89"/>
    <mergeCell ref="M90:Q90"/>
    <mergeCell ref="R90:V90"/>
    <mergeCell ref="A88:G88"/>
    <mergeCell ref="A92:G92"/>
    <mergeCell ref="R92:V92"/>
    <mergeCell ref="A93:G93"/>
    <mergeCell ref="H88:L88"/>
    <mergeCell ref="H92:L92"/>
    <mergeCell ref="H93:L93"/>
    <mergeCell ref="A91:G91"/>
    <mergeCell ref="H91:L91"/>
    <mergeCell ref="A90:G90"/>
    <mergeCell ref="H90:L90"/>
    <mergeCell ref="R87:V87"/>
    <mergeCell ref="C85:G85"/>
    <mergeCell ref="H85:L85"/>
    <mergeCell ref="M85:Q85"/>
    <mergeCell ref="C87:G87"/>
    <mergeCell ref="H87:L87"/>
    <mergeCell ref="M87:Q87"/>
    <mergeCell ref="R85:V85"/>
    <mergeCell ref="M86:Q86"/>
    <mergeCell ref="R86:V86"/>
    <mergeCell ref="C83:G83"/>
    <mergeCell ref="H83:L83"/>
    <mergeCell ref="M84:Q84"/>
    <mergeCell ref="R81:V81"/>
    <mergeCell ref="R82:V82"/>
    <mergeCell ref="R84:V84"/>
    <mergeCell ref="M83:Q83"/>
    <mergeCell ref="R83:V83"/>
    <mergeCell ref="C82:G82"/>
    <mergeCell ref="H82:L82"/>
    <mergeCell ref="C80:G80"/>
    <mergeCell ref="H80:L80"/>
    <mergeCell ref="M80:Q80"/>
    <mergeCell ref="R80:V80"/>
    <mergeCell ref="R75:V75"/>
    <mergeCell ref="C81:G81"/>
    <mergeCell ref="H81:L81"/>
    <mergeCell ref="M81:Q81"/>
    <mergeCell ref="C78:G78"/>
    <mergeCell ref="H78:L78"/>
    <mergeCell ref="M78:Q78"/>
    <mergeCell ref="R78:V78"/>
    <mergeCell ref="C77:G77"/>
    <mergeCell ref="H77:L77"/>
    <mergeCell ref="R79:V79"/>
    <mergeCell ref="C76:G76"/>
    <mergeCell ref="H76:L76"/>
    <mergeCell ref="M76:Q76"/>
    <mergeCell ref="R77:V77"/>
    <mergeCell ref="R76:V76"/>
    <mergeCell ref="C79:G79"/>
    <mergeCell ref="H79:L79"/>
    <mergeCell ref="R73:V73"/>
    <mergeCell ref="C74:G74"/>
    <mergeCell ref="H74:L74"/>
    <mergeCell ref="M74:Q74"/>
    <mergeCell ref="R74:V74"/>
    <mergeCell ref="C73:G73"/>
    <mergeCell ref="H73:L73"/>
    <mergeCell ref="M73:Q73"/>
    <mergeCell ref="C75:G75"/>
    <mergeCell ref="C71:G71"/>
    <mergeCell ref="H71:L71"/>
    <mergeCell ref="M71:Q71"/>
    <mergeCell ref="H75:L75"/>
    <mergeCell ref="M75:Q75"/>
    <mergeCell ref="R71:V71"/>
    <mergeCell ref="C72:G72"/>
    <mergeCell ref="H72:L72"/>
    <mergeCell ref="M72:Q72"/>
    <mergeCell ref="R72:V72"/>
    <mergeCell ref="R69:V69"/>
    <mergeCell ref="C70:G70"/>
    <mergeCell ref="H70:L70"/>
    <mergeCell ref="M70:Q70"/>
    <mergeCell ref="R70:V70"/>
    <mergeCell ref="C69:G69"/>
    <mergeCell ref="H69:L69"/>
    <mergeCell ref="M69:Q69"/>
    <mergeCell ref="R67:V67"/>
    <mergeCell ref="C68:G68"/>
    <mergeCell ref="H68:L68"/>
    <mergeCell ref="M68:Q68"/>
    <mergeCell ref="R68:V68"/>
    <mergeCell ref="C67:G67"/>
    <mergeCell ref="H67:L67"/>
    <mergeCell ref="M67:Q67"/>
    <mergeCell ref="C65:G65"/>
    <mergeCell ref="H65:L65"/>
    <mergeCell ref="M65:Q65"/>
    <mergeCell ref="R65:V65"/>
    <mergeCell ref="C66:G66"/>
    <mergeCell ref="H66:L66"/>
    <mergeCell ref="M66:Q66"/>
    <mergeCell ref="R66:V66"/>
    <mergeCell ref="R63:V63"/>
    <mergeCell ref="C64:G64"/>
    <mergeCell ref="H64:L64"/>
    <mergeCell ref="M64:Q64"/>
    <mergeCell ref="R64:V64"/>
    <mergeCell ref="C63:G63"/>
    <mergeCell ref="H63:L63"/>
    <mergeCell ref="M63:Q63"/>
    <mergeCell ref="R61:V61"/>
    <mergeCell ref="C62:G62"/>
    <mergeCell ref="H62:L62"/>
    <mergeCell ref="M62:Q62"/>
    <mergeCell ref="R62:V62"/>
    <mergeCell ref="C61:G61"/>
    <mergeCell ref="H61:L61"/>
    <mergeCell ref="M61:Q61"/>
    <mergeCell ref="H60:L60"/>
    <mergeCell ref="M60:Q60"/>
    <mergeCell ref="R60:V60"/>
    <mergeCell ref="C59:G59"/>
    <mergeCell ref="H59:L59"/>
    <mergeCell ref="M59:Q59"/>
    <mergeCell ref="R59:V59"/>
    <mergeCell ref="R57:V57"/>
    <mergeCell ref="C58:G58"/>
    <mergeCell ref="H58:L58"/>
    <mergeCell ref="M58:Q58"/>
    <mergeCell ref="R58:V58"/>
    <mergeCell ref="C57:G57"/>
    <mergeCell ref="H57:L57"/>
    <mergeCell ref="M57:Q57"/>
    <mergeCell ref="R55:V55"/>
    <mergeCell ref="C56:G56"/>
    <mergeCell ref="H56:L56"/>
    <mergeCell ref="M56:Q56"/>
    <mergeCell ref="R56:V56"/>
    <mergeCell ref="C55:G55"/>
    <mergeCell ref="H55:L55"/>
    <mergeCell ref="M55:Q55"/>
    <mergeCell ref="H52:L52"/>
    <mergeCell ref="H53:L53"/>
    <mergeCell ref="H54:L54"/>
    <mergeCell ref="M52:Q52"/>
    <mergeCell ref="R54:V54"/>
    <mergeCell ref="R50:V51"/>
    <mergeCell ref="R52:V52"/>
    <mergeCell ref="M54:Q54"/>
    <mergeCell ref="H4:J5"/>
    <mergeCell ref="K4:M5"/>
    <mergeCell ref="R53:V53"/>
    <mergeCell ref="A48:M48"/>
    <mergeCell ref="H50:L51"/>
    <mergeCell ref="M50:Q51"/>
    <mergeCell ref="M53:Q53"/>
    <mergeCell ref="N10:P10"/>
    <mergeCell ref="H11:J11"/>
    <mergeCell ref="N4:P5"/>
    <mergeCell ref="W6:Y6"/>
    <mergeCell ref="N8:P8"/>
    <mergeCell ref="Q7:S7"/>
    <mergeCell ref="Q6:S6"/>
    <mergeCell ref="T6:V6"/>
    <mergeCell ref="Q8:S8"/>
    <mergeCell ref="T8:V8"/>
    <mergeCell ref="N7:P7"/>
    <mergeCell ref="K6:M6"/>
    <mergeCell ref="N6:P6"/>
    <mergeCell ref="C54:G54"/>
    <mergeCell ref="C52:G52"/>
    <mergeCell ref="C53:G53"/>
    <mergeCell ref="C50:G51"/>
    <mergeCell ref="C15:G15"/>
    <mergeCell ref="C19:G19"/>
    <mergeCell ref="C23:G23"/>
    <mergeCell ref="C24:G24"/>
    <mergeCell ref="C25:G25"/>
    <mergeCell ref="C30:G30"/>
    <mergeCell ref="W4:Y5"/>
    <mergeCell ref="W8:Y8"/>
    <mergeCell ref="W7:Y7"/>
    <mergeCell ref="H10:J10"/>
    <mergeCell ref="K10:M10"/>
    <mergeCell ref="Q4:S5"/>
    <mergeCell ref="T4:V5"/>
    <mergeCell ref="T7:V7"/>
    <mergeCell ref="C4:G5"/>
    <mergeCell ref="C10:G10"/>
    <mergeCell ref="C6:G6"/>
    <mergeCell ref="A6:B8"/>
    <mergeCell ref="A9:B11"/>
    <mergeCell ref="C11:G11"/>
    <mergeCell ref="C7:G7"/>
    <mergeCell ref="C8:G8"/>
    <mergeCell ref="C9:G9"/>
    <mergeCell ref="A4:B5"/>
    <mergeCell ref="H6:J6"/>
    <mergeCell ref="H7:J7"/>
    <mergeCell ref="H9:J9"/>
    <mergeCell ref="H8:J8"/>
    <mergeCell ref="K7:M7"/>
    <mergeCell ref="Q10:S10"/>
    <mergeCell ref="T10:V10"/>
    <mergeCell ref="W10:Y10"/>
    <mergeCell ref="W9:Y9"/>
    <mergeCell ref="T9:V9"/>
    <mergeCell ref="N9:P9"/>
    <mergeCell ref="Q9:S9"/>
    <mergeCell ref="K9:M9"/>
    <mergeCell ref="K8:M8"/>
    <mergeCell ref="T12:V12"/>
    <mergeCell ref="W12:Y12"/>
    <mergeCell ref="K11:M11"/>
    <mergeCell ref="N11:P11"/>
    <mergeCell ref="N12:P12"/>
    <mergeCell ref="Q12:S12"/>
    <mergeCell ref="Q11:S11"/>
    <mergeCell ref="T11:V11"/>
    <mergeCell ref="W11:Y11"/>
    <mergeCell ref="C12:G12"/>
    <mergeCell ref="H12:J12"/>
    <mergeCell ref="K12:M12"/>
    <mergeCell ref="C13:G13"/>
    <mergeCell ref="H13:J13"/>
    <mergeCell ref="K13:M13"/>
    <mergeCell ref="Q14:S14"/>
    <mergeCell ref="T14:V14"/>
    <mergeCell ref="W14:Y14"/>
    <mergeCell ref="N13:P13"/>
    <mergeCell ref="Q13:S13"/>
    <mergeCell ref="T13:V13"/>
    <mergeCell ref="W13:Y13"/>
    <mergeCell ref="C14:G14"/>
    <mergeCell ref="H14:J14"/>
    <mergeCell ref="K14:M14"/>
    <mergeCell ref="N14:P14"/>
    <mergeCell ref="H15:J15"/>
    <mergeCell ref="K15:M15"/>
    <mergeCell ref="C17:G17"/>
    <mergeCell ref="H17:J17"/>
    <mergeCell ref="K17:M17"/>
    <mergeCell ref="C16:G16"/>
    <mergeCell ref="H16:J16"/>
    <mergeCell ref="K16:M16"/>
    <mergeCell ref="N15:P15"/>
    <mergeCell ref="Q15:S15"/>
    <mergeCell ref="T15:V15"/>
    <mergeCell ref="W15:Y15"/>
    <mergeCell ref="Q16:S16"/>
    <mergeCell ref="T16:V16"/>
    <mergeCell ref="W16:Y16"/>
    <mergeCell ref="N16:P16"/>
    <mergeCell ref="Q18:S18"/>
    <mergeCell ref="T18:V18"/>
    <mergeCell ref="W18:Y18"/>
    <mergeCell ref="N17:P17"/>
    <mergeCell ref="Q17:S17"/>
    <mergeCell ref="T17:V17"/>
    <mergeCell ref="W17:Y17"/>
    <mergeCell ref="C18:G18"/>
    <mergeCell ref="H18:J18"/>
    <mergeCell ref="K18:M18"/>
    <mergeCell ref="N18:P18"/>
    <mergeCell ref="Q20:S20"/>
    <mergeCell ref="T20:V20"/>
    <mergeCell ref="W20:Y20"/>
    <mergeCell ref="H19:J19"/>
    <mergeCell ref="K19:M19"/>
    <mergeCell ref="N19:P19"/>
    <mergeCell ref="Q19:S19"/>
    <mergeCell ref="C20:G20"/>
    <mergeCell ref="H20:J20"/>
    <mergeCell ref="K20:M20"/>
    <mergeCell ref="N20:P20"/>
    <mergeCell ref="T21:V21"/>
    <mergeCell ref="W21:Y21"/>
    <mergeCell ref="T19:V19"/>
    <mergeCell ref="W19:Y19"/>
    <mergeCell ref="N23:P23"/>
    <mergeCell ref="C21:G21"/>
    <mergeCell ref="H21:J21"/>
    <mergeCell ref="K21:M21"/>
    <mergeCell ref="N21:P21"/>
    <mergeCell ref="C22:G22"/>
    <mergeCell ref="Q21:S21"/>
    <mergeCell ref="H22:J22"/>
    <mergeCell ref="K22:M22"/>
    <mergeCell ref="N22:P22"/>
    <mergeCell ref="Q22:S22"/>
    <mergeCell ref="T22:V22"/>
    <mergeCell ref="W22:Y22"/>
    <mergeCell ref="H24:J24"/>
    <mergeCell ref="K24:M24"/>
    <mergeCell ref="N24:P24"/>
    <mergeCell ref="Q24:S24"/>
    <mergeCell ref="T24:V24"/>
    <mergeCell ref="W24:Y24"/>
    <mergeCell ref="H23:J23"/>
    <mergeCell ref="K23:M23"/>
    <mergeCell ref="T26:V26"/>
    <mergeCell ref="W26:Y26"/>
    <mergeCell ref="T23:V23"/>
    <mergeCell ref="W23:Y23"/>
    <mergeCell ref="T25:V25"/>
    <mergeCell ref="W25:Y25"/>
    <mergeCell ref="Q23:S23"/>
    <mergeCell ref="C26:G26"/>
    <mergeCell ref="H26:J26"/>
    <mergeCell ref="K26:M26"/>
    <mergeCell ref="N26:P26"/>
    <mergeCell ref="H25:J25"/>
    <mergeCell ref="K25:M25"/>
    <mergeCell ref="N25:P25"/>
    <mergeCell ref="Q26:S26"/>
    <mergeCell ref="Q25:S25"/>
    <mergeCell ref="H27:J27"/>
    <mergeCell ref="K27:M27"/>
    <mergeCell ref="C29:G29"/>
    <mergeCell ref="H29:J29"/>
    <mergeCell ref="K29:M29"/>
    <mergeCell ref="C28:G28"/>
    <mergeCell ref="H28:J28"/>
    <mergeCell ref="K28:M28"/>
    <mergeCell ref="C27:G27"/>
    <mergeCell ref="N27:P27"/>
    <mergeCell ref="Q27:S27"/>
    <mergeCell ref="T27:V27"/>
    <mergeCell ref="W27:Y27"/>
    <mergeCell ref="Q28:S28"/>
    <mergeCell ref="T28:V28"/>
    <mergeCell ref="W28:Y28"/>
    <mergeCell ref="N28:P28"/>
    <mergeCell ref="T30:V30"/>
    <mergeCell ref="W30:Y30"/>
    <mergeCell ref="N29:P29"/>
    <mergeCell ref="Q29:S29"/>
    <mergeCell ref="T29:V29"/>
    <mergeCell ref="W29:Y29"/>
    <mergeCell ref="Q33:S33"/>
    <mergeCell ref="T33:V33"/>
    <mergeCell ref="W33:Y33"/>
    <mergeCell ref="H30:J30"/>
    <mergeCell ref="K30:M30"/>
    <mergeCell ref="N30:P30"/>
    <mergeCell ref="H31:J31"/>
    <mergeCell ref="K31:M31"/>
    <mergeCell ref="N31:P31"/>
    <mergeCell ref="Q30:S30"/>
    <mergeCell ref="T31:V31"/>
    <mergeCell ref="W31:Y31"/>
    <mergeCell ref="Q32:S32"/>
    <mergeCell ref="T32:V32"/>
    <mergeCell ref="W32:Y32"/>
    <mergeCell ref="H32:J32"/>
    <mergeCell ref="K32:M32"/>
    <mergeCell ref="N32:P32"/>
    <mergeCell ref="Q31:S31"/>
    <mergeCell ref="W36:Y36"/>
    <mergeCell ref="N35:P35"/>
    <mergeCell ref="W35:Y35"/>
    <mergeCell ref="Q34:S34"/>
    <mergeCell ref="T34:V34"/>
    <mergeCell ref="W34:Y34"/>
    <mergeCell ref="N34:P34"/>
    <mergeCell ref="Q35:S35"/>
    <mergeCell ref="T35:V35"/>
    <mergeCell ref="Q36:S36"/>
    <mergeCell ref="K35:M35"/>
    <mergeCell ref="H34:J34"/>
    <mergeCell ref="K34:M34"/>
    <mergeCell ref="N33:P33"/>
    <mergeCell ref="W37:Y37"/>
    <mergeCell ref="T37:V37"/>
    <mergeCell ref="C37:G37"/>
    <mergeCell ref="H37:J37"/>
    <mergeCell ref="K37:M37"/>
    <mergeCell ref="N37:P37"/>
    <mergeCell ref="Q37:S37"/>
    <mergeCell ref="W38:Y38"/>
    <mergeCell ref="W41:Y41"/>
    <mergeCell ref="Q40:S40"/>
    <mergeCell ref="T40:V40"/>
    <mergeCell ref="W40:Y40"/>
    <mergeCell ref="W39:Y39"/>
    <mergeCell ref="Q41:S41"/>
    <mergeCell ref="T41:V41"/>
    <mergeCell ref="T39:V39"/>
    <mergeCell ref="T38:V38"/>
    <mergeCell ref="T36:V36"/>
    <mergeCell ref="N40:P40"/>
    <mergeCell ref="N39:P39"/>
    <mergeCell ref="A2:M2"/>
    <mergeCell ref="Q38:S38"/>
    <mergeCell ref="C33:G33"/>
    <mergeCell ref="H33:J33"/>
    <mergeCell ref="A12:B14"/>
    <mergeCell ref="C38:G38"/>
    <mergeCell ref="H38:J38"/>
    <mergeCell ref="N38:P38"/>
    <mergeCell ref="A52:B54"/>
    <mergeCell ref="A30:B32"/>
    <mergeCell ref="A33:B35"/>
    <mergeCell ref="A36:B38"/>
    <mergeCell ref="C36:G36"/>
    <mergeCell ref="C35:G35"/>
    <mergeCell ref="C34:G34"/>
    <mergeCell ref="H36:J36"/>
    <mergeCell ref="C32:G32"/>
    <mergeCell ref="A55:B57"/>
    <mergeCell ref="A58:B60"/>
    <mergeCell ref="C39:G39"/>
    <mergeCell ref="C40:G40"/>
    <mergeCell ref="C41:G41"/>
    <mergeCell ref="C60:G60"/>
    <mergeCell ref="A50:B51"/>
    <mergeCell ref="A46:G46"/>
    <mergeCell ref="A47:G47"/>
    <mergeCell ref="A42:G42"/>
    <mergeCell ref="A61:B63"/>
    <mergeCell ref="A64:B66"/>
    <mergeCell ref="A67:B69"/>
    <mergeCell ref="A82:B84"/>
    <mergeCell ref="A85:B87"/>
    <mergeCell ref="A70:B72"/>
    <mergeCell ref="A73:B75"/>
    <mergeCell ref="A76:B78"/>
    <mergeCell ref="A79:B81"/>
    <mergeCell ref="Z4:Z5"/>
    <mergeCell ref="W50:Z51"/>
    <mergeCell ref="A39:B41"/>
    <mergeCell ref="A15:B17"/>
    <mergeCell ref="A18:B20"/>
    <mergeCell ref="A21:B23"/>
    <mergeCell ref="A24:B26"/>
    <mergeCell ref="A27:B29"/>
    <mergeCell ref="N42:P42"/>
    <mergeCell ref="Q42:S42"/>
    <mergeCell ref="C31:G31"/>
    <mergeCell ref="N41:P41"/>
    <mergeCell ref="Q39:S39"/>
    <mergeCell ref="H39:J39"/>
    <mergeCell ref="K38:M38"/>
    <mergeCell ref="K36:M36"/>
    <mergeCell ref="N36:P36"/>
    <mergeCell ref="K33:M33"/>
    <mergeCell ref="H35:J35"/>
    <mergeCell ref="K39:M39"/>
    <mergeCell ref="H41:J41"/>
    <mergeCell ref="K41:M41"/>
    <mergeCell ref="H40:J40"/>
    <mergeCell ref="K40:M40"/>
    <mergeCell ref="H42:J42"/>
    <mergeCell ref="K42:M42"/>
    <mergeCell ref="T42:V42"/>
    <mergeCell ref="H46:J46"/>
    <mergeCell ref="K46:M46"/>
    <mergeCell ref="N46:P46"/>
    <mergeCell ref="Q46:S46"/>
    <mergeCell ref="Q45:S45"/>
    <mergeCell ref="T45:V45"/>
    <mergeCell ref="Q44:S44"/>
    <mergeCell ref="W45:Y45"/>
    <mergeCell ref="W42:Y42"/>
    <mergeCell ref="T47:V47"/>
    <mergeCell ref="W47:Y47"/>
    <mergeCell ref="T46:V46"/>
    <mergeCell ref="W46:Y46"/>
    <mergeCell ref="T44:V44"/>
    <mergeCell ref="W44:Y44"/>
    <mergeCell ref="T43:V43"/>
    <mergeCell ref="W43:Y43"/>
    <mergeCell ref="H47:J47"/>
    <mergeCell ref="K47:M47"/>
    <mergeCell ref="N47:P47"/>
    <mergeCell ref="Q47:S47"/>
    <mergeCell ref="A45:G45"/>
    <mergeCell ref="H45:J45"/>
    <mergeCell ref="K45:M45"/>
    <mergeCell ref="N45:P45"/>
    <mergeCell ref="A44:G44"/>
    <mergeCell ref="H44:J44"/>
    <mergeCell ref="K44:M44"/>
    <mergeCell ref="N44:P44"/>
  </mergeCells>
  <printOptions/>
  <pageMargins left="0.984251968503937" right="0.984251968503937" top="0.7874015748031497" bottom="0.5905511811023623" header="0.5118110236220472" footer="0.31496062992125984"/>
  <pageSetup horizontalDpi="300" verticalDpi="300" orientation="portrait" paperSize="9" scale="95" r:id="rId2"/>
  <headerFooter alignWithMargins="0">
    <oddFooter>&amp;C&amp;P+18</oddFooter>
  </headerFooter>
  <rowBreaks count="1" manualBreakCount="1">
    <brk id="47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"/>
    </sheetView>
  </sheetViews>
  <sheetFormatPr defaultColWidth="9.00390625" defaultRowHeight="20.25" customHeight="1"/>
  <cols>
    <col min="1" max="1" width="8.25390625" style="31" customWidth="1"/>
    <col min="2" max="9" width="10.875" style="31" customWidth="1"/>
    <col min="10" max="16384" width="9.00390625" style="31" customWidth="1"/>
  </cols>
  <sheetData>
    <row r="1" ht="20.25" customHeight="1">
      <c r="A1" s="31" t="s">
        <v>184</v>
      </c>
    </row>
    <row r="2" spans="1:8" s="149" customFormat="1" ht="20.25" customHeight="1">
      <c r="A2" s="31"/>
      <c r="B2" s="45" t="s">
        <v>137</v>
      </c>
      <c r="C2" s="31"/>
      <c r="D2" s="31"/>
      <c r="E2" s="31"/>
      <c r="F2" s="31"/>
      <c r="G2" s="31"/>
      <c r="H2" s="121" t="s">
        <v>140</v>
      </c>
    </row>
    <row r="3" spans="1:8" ht="20.25" customHeight="1">
      <c r="A3" s="367" t="s">
        <v>39</v>
      </c>
      <c r="B3" s="369" t="s">
        <v>41</v>
      </c>
      <c r="C3" s="371" t="s">
        <v>185</v>
      </c>
      <c r="D3" s="372"/>
      <c r="E3" s="371" t="s">
        <v>182</v>
      </c>
      <c r="F3" s="372"/>
      <c r="G3" s="365" t="s">
        <v>43</v>
      </c>
      <c r="H3" s="366"/>
    </row>
    <row r="4" spans="1:8" s="149" customFormat="1" ht="20.25" customHeight="1">
      <c r="A4" s="368"/>
      <c r="B4" s="370"/>
      <c r="C4" s="32" t="s">
        <v>42</v>
      </c>
      <c r="D4" s="81" t="s">
        <v>183</v>
      </c>
      <c r="E4" s="32" t="s">
        <v>42</v>
      </c>
      <c r="F4" s="81" t="s">
        <v>183</v>
      </c>
      <c r="G4" s="32" t="s">
        <v>42</v>
      </c>
      <c r="H4" s="81" t="s">
        <v>183</v>
      </c>
    </row>
    <row r="5" spans="1:8" ht="20.25" customHeight="1">
      <c r="A5" s="150" t="s">
        <v>37</v>
      </c>
      <c r="B5" s="151">
        <v>16009</v>
      </c>
      <c r="C5" s="152">
        <f>'1利用者状況'!Z8</f>
        <v>9793</v>
      </c>
      <c r="D5" s="153">
        <f>ROUND(C5/$B5,4)*100</f>
        <v>61.17</v>
      </c>
      <c r="E5" s="152">
        <f>'1利用者状況'!Z54</f>
        <v>2340</v>
      </c>
      <c r="F5" s="153">
        <f>ROUND(E5/$B5,4)*100</f>
        <v>14.62</v>
      </c>
      <c r="G5" s="152">
        <f aca="true" t="shared" si="0" ref="G5:G16">C5+E5</f>
        <v>12133</v>
      </c>
      <c r="H5" s="153">
        <f>ROUND(G5/$B5,4)*100</f>
        <v>75.79</v>
      </c>
    </row>
    <row r="6" spans="1:8" ht="20.25" customHeight="1">
      <c r="A6" s="150" t="s">
        <v>26</v>
      </c>
      <c r="B6" s="151">
        <v>16150</v>
      </c>
      <c r="C6" s="152">
        <f>'1利用者状況'!Z11</f>
        <v>9932</v>
      </c>
      <c r="D6" s="153">
        <f aca="true" t="shared" si="1" ref="D6:D16">ROUND(C6/$B6,4)*100</f>
        <v>61.5</v>
      </c>
      <c r="E6" s="152">
        <f>'1利用者状況'!Z57</f>
        <v>2338</v>
      </c>
      <c r="F6" s="153">
        <f aca="true" t="shared" si="2" ref="F6:F16">ROUND(E6/$B6,4)*100</f>
        <v>14.48</v>
      </c>
      <c r="G6" s="152">
        <f t="shared" si="0"/>
        <v>12270</v>
      </c>
      <c r="H6" s="153">
        <f aca="true" t="shared" si="3" ref="H6:H16">ROUND(G6/$B6,4)*100</f>
        <v>75.98</v>
      </c>
    </row>
    <row r="7" spans="1:8" ht="20.25" customHeight="1">
      <c r="A7" s="150" t="s">
        <v>9</v>
      </c>
      <c r="B7" s="151">
        <v>16397</v>
      </c>
      <c r="C7" s="152">
        <f>'1利用者状況'!Z14</f>
        <v>10013</v>
      </c>
      <c r="D7" s="153">
        <f t="shared" si="1"/>
        <v>61.07</v>
      </c>
      <c r="E7" s="152">
        <f>'1利用者状況'!Z60</f>
        <v>2341</v>
      </c>
      <c r="F7" s="153">
        <f t="shared" si="2"/>
        <v>14.280000000000001</v>
      </c>
      <c r="G7" s="152">
        <f t="shared" si="0"/>
        <v>12354</v>
      </c>
      <c r="H7" s="153">
        <f t="shared" si="3"/>
        <v>75.33999999999999</v>
      </c>
    </row>
    <row r="8" spans="1:8" ht="20.25" customHeight="1">
      <c r="A8" s="150" t="s">
        <v>10</v>
      </c>
      <c r="B8" s="151">
        <v>16603</v>
      </c>
      <c r="C8" s="152">
        <f>'1利用者状況'!Z17</f>
        <v>10100</v>
      </c>
      <c r="D8" s="153">
        <f t="shared" si="1"/>
        <v>60.83</v>
      </c>
      <c r="E8" s="152">
        <f>'1利用者状況'!Z63</f>
        <v>2405</v>
      </c>
      <c r="F8" s="153">
        <f t="shared" si="2"/>
        <v>14.49</v>
      </c>
      <c r="G8" s="152">
        <f t="shared" si="0"/>
        <v>12505</v>
      </c>
      <c r="H8" s="153">
        <f t="shared" si="3"/>
        <v>75.32</v>
      </c>
    </row>
    <row r="9" spans="1:8" ht="20.25" customHeight="1">
      <c r="A9" s="150" t="s">
        <v>11</v>
      </c>
      <c r="B9" s="151">
        <v>16770</v>
      </c>
      <c r="C9" s="152">
        <f>'1利用者状況'!Z20</f>
        <v>10164</v>
      </c>
      <c r="D9" s="153">
        <f t="shared" si="1"/>
        <v>60.61</v>
      </c>
      <c r="E9" s="152">
        <f>'1利用者状況'!Z66</f>
        <v>2399</v>
      </c>
      <c r="F9" s="153">
        <f t="shared" si="2"/>
        <v>14.31</v>
      </c>
      <c r="G9" s="152">
        <f t="shared" si="0"/>
        <v>12563</v>
      </c>
      <c r="H9" s="153">
        <f t="shared" si="3"/>
        <v>74.91</v>
      </c>
    </row>
    <row r="10" spans="1:8" ht="20.25" customHeight="1">
      <c r="A10" s="150" t="s">
        <v>12</v>
      </c>
      <c r="B10" s="151">
        <v>16883</v>
      </c>
      <c r="C10" s="152">
        <f>'1利用者状況'!Z23</f>
        <v>10319</v>
      </c>
      <c r="D10" s="153">
        <f t="shared" si="1"/>
        <v>61.12</v>
      </c>
      <c r="E10" s="152">
        <f>'1利用者状況'!Z69</f>
        <v>2397</v>
      </c>
      <c r="F10" s="153">
        <f t="shared" si="2"/>
        <v>14.2</v>
      </c>
      <c r="G10" s="152">
        <f t="shared" si="0"/>
        <v>12716</v>
      </c>
      <c r="H10" s="153">
        <f t="shared" si="3"/>
        <v>75.32</v>
      </c>
    </row>
    <row r="11" spans="1:8" ht="20.25" customHeight="1">
      <c r="A11" s="150" t="s">
        <v>13</v>
      </c>
      <c r="B11" s="151">
        <v>16931</v>
      </c>
      <c r="C11" s="152">
        <f>'1利用者状況'!Z26</f>
        <v>10452</v>
      </c>
      <c r="D11" s="153">
        <f t="shared" si="1"/>
        <v>61.73</v>
      </c>
      <c r="E11" s="152">
        <f>'1利用者状況'!Z72</f>
        <v>2415</v>
      </c>
      <c r="F11" s="153">
        <f t="shared" si="2"/>
        <v>14.26</v>
      </c>
      <c r="G11" s="152">
        <f t="shared" si="0"/>
        <v>12867</v>
      </c>
      <c r="H11" s="153">
        <f t="shared" si="3"/>
        <v>76</v>
      </c>
    </row>
    <row r="12" spans="1:8" ht="20.25" customHeight="1">
      <c r="A12" s="150" t="s">
        <v>14</v>
      </c>
      <c r="B12" s="151">
        <v>17026</v>
      </c>
      <c r="C12" s="152">
        <f>'1利用者状況'!Z29</f>
        <v>10539</v>
      </c>
      <c r="D12" s="153">
        <f t="shared" si="1"/>
        <v>61.9</v>
      </c>
      <c r="E12" s="152">
        <f>'1利用者状況'!Z75</f>
        <v>2414</v>
      </c>
      <c r="F12" s="153">
        <f t="shared" si="2"/>
        <v>14.180000000000001</v>
      </c>
      <c r="G12" s="152">
        <f t="shared" si="0"/>
        <v>12953</v>
      </c>
      <c r="H12" s="153">
        <f t="shared" si="3"/>
        <v>76.08</v>
      </c>
    </row>
    <row r="13" spans="1:8" ht="20.25" customHeight="1">
      <c r="A13" s="150" t="s">
        <v>15</v>
      </c>
      <c r="B13" s="151">
        <v>17078</v>
      </c>
      <c r="C13" s="152">
        <f>'1利用者状況'!Z32</f>
        <v>10657</v>
      </c>
      <c r="D13" s="153">
        <f t="shared" si="1"/>
        <v>62.4</v>
      </c>
      <c r="E13" s="152">
        <f>'1利用者状況'!Z78</f>
        <v>2435</v>
      </c>
      <c r="F13" s="153">
        <f t="shared" si="2"/>
        <v>14.26</v>
      </c>
      <c r="G13" s="152">
        <f t="shared" si="0"/>
        <v>13092</v>
      </c>
      <c r="H13" s="153">
        <f t="shared" si="3"/>
        <v>76.66</v>
      </c>
    </row>
    <row r="14" spans="1:8" ht="20.25" customHeight="1">
      <c r="A14" s="150" t="s">
        <v>16</v>
      </c>
      <c r="B14" s="151">
        <v>17096</v>
      </c>
      <c r="C14" s="152">
        <f>'1利用者状況'!Z35</f>
        <v>10619</v>
      </c>
      <c r="D14" s="153">
        <f t="shared" si="1"/>
        <v>62.11</v>
      </c>
      <c r="E14" s="152">
        <f>'1利用者状況'!Z81</f>
        <v>2410</v>
      </c>
      <c r="F14" s="153">
        <f t="shared" si="2"/>
        <v>14.099999999999998</v>
      </c>
      <c r="G14" s="152">
        <f t="shared" si="0"/>
        <v>13029</v>
      </c>
      <c r="H14" s="153">
        <f t="shared" si="3"/>
        <v>76.21</v>
      </c>
    </row>
    <row r="15" spans="1:8" ht="20.25" customHeight="1">
      <c r="A15" s="150" t="s">
        <v>17</v>
      </c>
      <c r="B15" s="151">
        <v>17153</v>
      </c>
      <c r="C15" s="152">
        <f>'1利用者状況'!Z38</f>
        <v>10620</v>
      </c>
      <c r="D15" s="153">
        <f t="shared" si="1"/>
        <v>61.91</v>
      </c>
      <c r="E15" s="152">
        <f>'1利用者状況'!Z84</f>
        <v>2388</v>
      </c>
      <c r="F15" s="153">
        <f t="shared" si="2"/>
        <v>13.919999999999998</v>
      </c>
      <c r="G15" s="152">
        <f t="shared" si="0"/>
        <v>13008</v>
      </c>
      <c r="H15" s="153">
        <f t="shared" si="3"/>
        <v>75.84</v>
      </c>
    </row>
    <row r="16" spans="1:8" ht="20.25" customHeight="1">
      <c r="A16" s="150" t="s">
        <v>36</v>
      </c>
      <c r="B16" s="151">
        <v>17286</v>
      </c>
      <c r="C16" s="152">
        <f>'1利用者状況'!Z41</f>
        <v>10765</v>
      </c>
      <c r="D16" s="153">
        <f t="shared" si="1"/>
        <v>62.28</v>
      </c>
      <c r="E16" s="152">
        <f>'1利用者状況'!Z87</f>
        <v>2420</v>
      </c>
      <c r="F16" s="153">
        <f t="shared" si="2"/>
        <v>14.000000000000002</v>
      </c>
      <c r="G16" s="152">
        <f t="shared" si="0"/>
        <v>13185</v>
      </c>
      <c r="H16" s="153">
        <f t="shared" si="3"/>
        <v>76.28</v>
      </c>
    </row>
    <row r="17" spans="1:8" ht="20.25" customHeight="1">
      <c r="A17" s="30" t="s">
        <v>40</v>
      </c>
      <c r="B17" s="38" t="s">
        <v>209</v>
      </c>
      <c r="C17" s="154" t="s">
        <v>209</v>
      </c>
      <c r="D17" s="153">
        <f>SUM(C5:C16)/SUM(B5:B16)*100</f>
        <v>61.56111271116585</v>
      </c>
      <c r="E17" s="154" t="s">
        <v>209</v>
      </c>
      <c r="F17" s="153">
        <f>SUM(E5:E16)/SUM(B5:B16)*100</f>
        <v>14.252515120517225</v>
      </c>
      <c r="G17" s="154" t="s">
        <v>209</v>
      </c>
      <c r="H17" s="153">
        <f>SUM(G5:G16)/SUM(B5:B16)*100</f>
        <v>75.81362783168308</v>
      </c>
    </row>
  </sheetData>
  <mergeCells count="5">
    <mergeCell ref="G3:H3"/>
    <mergeCell ref="A3:A4"/>
    <mergeCell ref="B3:B4"/>
    <mergeCell ref="C3:D3"/>
    <mergeCell ref="E3:F3"/>
  </mergeCells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headerFooter alignWithMargins="0">
    <oddFooter>&amp;C&amp;P+20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workbookViewId="0" topLeftCell="L1">
      <selection activeCell="N2" sqref="N2"/>
    </sheetView>
  </sheetViews>
  <sheetFormatPr defaultColWidth="9.00390625" defaultRowHeight="12" customHeight="1"/>
  <cols>
    <col min="1" max="2" width="2.375" style="26" customWidth="1"/>
    <col min="3" max="3" width="12.625" style="26" customWidth="1"/>
    <col min="4" max="4" width="6.75390625" style="26" customWidth="1"/>
    <col min="5" max="5" width="12.625" style="26" customWidth="1"/>
    <col min="6" max="6" width="6.75390625" style="26" customWidth="1"/>
    <col min="7" max="7" width="12.625" style="26" customWidth="1"/>
    <col min="8" max="8" width="6.75390625" style="26" customWidth="1"/>
    <col min="9" max="9" width="12.625" style="26" customWidth="1"/>
    <col min="10" max="10" width="6.75390625" style="26" customWidth="1"/>
    <col min="11" max="11" width="12.625" style="26" customWidth="1"/>
    <col min="12" max="13" width="2.375" style="26" customWidth="1"/>
    <col min="14" max="14" width="12.625" style="26" customWidth="1"/>
    <col min="15" max="15" width="6.125" style="26" customWidth="1"/>
    <col min="16" max="16" width="12.625" style="26" customWidth="1"/>
    <col min="17" max="17" width="6.125" style="26" customWidth="1"/>
    <col min="18" max="18" width="12.625" style="26" customWidth="1"/>
    <col min="19" max="19" width="6.125" style="26" customWidth="1"/>
    <col min="20" max="20" width="12.625" style="26" customWidth="1"/>
    <col min="21" max="21" width="6.125" style="26" customWidth="1"/>
    <col min="22" max="22" width="12.625" style="26" customWidth="1"/>
    <col min="23" max="23" width="6.125" style="26" customWidth="1"/>
    <col min="24" max="24" width="12.625" style="26" customWidth="1"/>
    <col min="25" max="25" width="6.125" style="26" customWidth="1"/>
    <col min="26" max="26" width="11.75390625" style="26" customWidth="1"/>
    <col min="27" max="27" width="6.125" style="26" customWidth="1"/>
    <col min="28" max="28" width="11.75390625" style="26" customWidth="1"/>
    <col min="29" max="29" width="6.125" style="26" customWidth="1"/>
    <col min="30" max="30" width="11.75390625" style="26" customWidth="1"/>
    <col min="31" max="16384" width="9.00390625" style="26" customWidth="1"/>
  </cols>
  <sheetData>
    <row r="1" spans="1:24" ht="17.25" customHeight="1">
      <c r="A1" s="25" t="s">
        <v>210</v>
      </c>
      <c r="F1" s="26" t="s">
        <v>135</v>
      </c>
      <c r="H1" s="115"/>
      <c r="I1" s="115"/>
      <c r="J1" s="115"/>
      <c r="K1" s="115"/>
      <c r="L1" s="25" t="s">
        <v>210</v>
      </c>
      <c r="O1" s="115"/>
      <c r="P1" s="115"/>
      <c r="Q1" s="115"/>
      <c r="R1" s="115"/>
      <c r="S1" s="115"/>
      <c r="T1" s="115"/>
      <c r="U1" s="115"/>
      <c r="V1" s="115"/>
      <c r="W1" s="27"/>
      <c r="X1" s="42" t="s">
        <v>52</v>
      </c>
    </row>
    <row r="2" spans="1:23" ht="8.25" customHeight="1">
      <c r="A2" s="25"/>
      <c r="L2" s="25"/>
      <c r="W2" s="27"/>
    </row>
    <row r="3" spans="1:24" ht="12" customHeight="1">
      <c r="A3" s="384" t="s">
        <v>25</v>
      </c>
      <c r="B3" s="386"/>
      <c r="C3" s="386"/>
      <c r="D3" s="373" t="s">
        <v>53</v>
      </c>
      <c r="E3" s="407"/>
      <c r="F3" s="373" t="s">
        <v>54</v>
      </c>
      <c r="G3" s="407"/>
      <c r="H3" s="373" t="s">
        <v>87</v>
      </c>
      <c r="I3" s="406"/>
      <c r="J3" s="373" t="s">
        <v>88</v>
      </c>
      <c r="K3" s="406"/>
      <c r="L3" s="384" t="s">
        <v>25</v>
      </c>
      <c r="M3" s="386"/>
      <c r="N3" s="386"/>
      <c r="O3" s="373" t="s">
        <v>89</v>
      </c>
      <c r="P3" s="406"/>
      <c r="Q3" s="373" t="s">
        <v>90</v>
      </c>
      <c r="R3" s="406"/>
      <c r="S3" s="373" t="s">
        <v>95</v>
      </c>
      <c r="T3" s="406"/>
      <c r="U3" s="373" t="s">
        <v>91</v>
      </c>
      <c r="V3" s="406"/>
      <c r="W3" s="373" t="s">
        <v>92</v>
      </c>
      <c r="X3" s="406"/>
    </row>
    <row r="4" spans="1:24" ht="12" customHeight="1">
      <c r="A4" s="387"/>
      <c r="B4" s="388"/>
      <c r="C4" s="388"/>
      <c r="D4" s="155" t="s">
        <v>27</v>
      </c>
      <c r="E4" s="155" t="s">
        <v>28</v>
      </c>
      <c r="F4" s="155" t="s">
        <v>27</v>
      </c>
      <c r="G4" s="155" t="s">
        <v>28</v>
      </c>
      <c r="H4" s="155" t="s">
        <v>27</v>
      </c>
      <c r="I4" s="155" t="s">
        <v>28</v>
      </c>
      <c r="J4" s="155" t="s">
        <v>27</v>
      </c>
      <c r="K4" s="155" t="s">
        <v>28</v>
      </c>
      <c r="L4" s="387"/>
      <c r="M4" s="388"/>
      <c r="N4" s="388"/>
      <c r="O4" s="155" t="s">
        <v>27</v>
      </c>
      <c r="P4" s="155" t="s">
        <v>28</v>
      </c>
      <c r="Q4" s="155" t="s">
        <v>27</v>
      </c>
      <c r="R4" s="155" t="s">
        <v>28</v>
      </c>
      <c r="S4" s="155" t="s">
        <v>27</v>
      </c>
      <c r="T4" s="155" t="s">
        <v>28</v>
      </c>
      <c r="U4" s="155" t="s">
        <v>27</v>
      </c>
      <c r="V4" s="155" t="s">
        <v>28</v>
      </c>
      <c r="W4" s="155" t="s">
        <v>27</v>
      </c>
      <c r="X4" s="155" t="s">
        <v>28</v>
      </c>
    </row>
    <row r="5" spans="1:24" ht="12" customHeight="1">
      <c r="A5" s="389" t="s">
        <v>0</v>
      </c>
      <c r="B5" s="389"/>
      <c r="C5" s="390"/>
      <c r="D5" s="156">
        <v>6315</v>
      </c>
      <c r="E5" s="156">
        <v>350934837</v>
      </c>
      <c r="F5" s="156">
        <v>6408</v>
      </c>
      <c r="G5" s="156">
        <v>346416618</v>
      </c>
      <c r="H5" s="156">
        <v>6544</v>
      </c>
      <c r="I5" s="156">
        <v>346585494</v>
      </c>
      <c r="J5" s="156">
        <v>6539</v>
      </c>
      <c r="K5" s="156">
        <v>347122338</v>
      </c>
      <c r="L5" s="389" t="s">
        <v>0</v>
      </c>
      <c r="M5" s="389"/>
      <c r="N5" s="390"/>
      <c r="O5" s="156">
        <v>6755</v>
      </c>
      <c r="P5" s="156">
        <v>360874971</v>
      </c>
      <c r="Q5" s="156">
        <v>6668</v>
      </c>
      <c r="R5" s="156">
        <v>349734532</v>
      </c>
      <c r="S5" s="156">
        <v>6850</v>
      </c>
      <c r="T5" s="156">
        <v>352380275</v>
      </c>
      <c r="U5" s="156">
        <v>6879</v>
      </c>
      <c r="V5" s="156">
        <v>354383598</v>
      </c>
      <c r="W5" s="156">
        <v>6968</v>
      </c>
      <c r="X5" s="156">
        <v>353674385</v>
      </c>
    </row>
    <row r="6" spans="1:24" ht="12" customHeight="1">
      <c r="A6" s="397" t="s">
        <v>1</v>
      </c>
      <c r="B6" s="397"/>
      <c r="C6" s="398"/>
      <c r="D6" s="157">
        <v>251</v>
      </c>
      <c r="E6" s="157">
        <v>12957334</v>
      </c>
      <c r="F6" s="157">
        <v>336</v>
      </c>
      <c r="G6" s="157">
        <v>16527283</v>
      </c>
      <c r="H6" s="157">
        <v>300</v>
      </c>
      <c r="I6" s="157">
        <v>14815493</v>
      </c>
      <c r="J6" s="157">
        <v>300</v>
      </c>
      <c r="K6" s="157">
        <v>15641117</v>
      </c>
      <c r="L6" s="397" t="s">
        <v>1</v>
      </c>
      <c r="M6" s="397"/>
      <c r="N6" s="398"/>
      <c r="O6" s="157">
        <v>309</v>
      </c>
      <c r="P6" s="157">
        <v>16808003</v>
      </c>
      <c r="Q6" s="157">
        <v>294</v>
      </c>
      <c r="R6" s="158">
        <v>16143267</v>
      </c>
      <c r="S6" s="157">
        <v>294</v>
      </c>
      <c r="T6" s="158">
        <v>15548340</v>
      </c>
      <c r="U6" s="157">
        <v>288</v>
      </c>
      <c r="V6" s="158">
        <v>14847180</v>
      </c>
      <c r="W6" s="157">
        <v>293</v>
      </c>
      <c r="X6" s="157">
        <v>15619792</v>
      </c>
    </row>
    <row r="7" spans="1:24" ht="12" customHeight="1">
      <c r="A7" s="397" t="s">
        <v>2</v>
      </c>
      <c r="B7" s="397"/>
      <c r="C7" s="398"/>
      <c r="D7" s="157">
        <v>1400</v>
      </c>
      <c r="E7" s="157">
        <v>61620345</v>
      </c>
      <c r="F7" s="157">
        <v>1407</v>
      </c>
      <c r="G7" s="157">
        <v>60520444</v>
      </c>
      <c r="H7" s="157">
        <v>1389</v>
      </c>
      <c r="I7" s="157">
        <v>54349005</v>
      </c>
      <c r="J7" s="157">
        <v>1410</v>
      </c>
      <c r="K7" s="157">
        <v>60389860</v>
      </c>
      <c r="L7" s="397" t="s">
        <v>2</v>
      </c>
      <c r="M7" s="397"/>
      <c r="N7" s="398"/>
      <c r="O7" s="157">
        <v>1374</v>
      </c>
      <c r="P7" s="157">
        <v>60467758</v>
      </c>
      <c r="Q7" s="157">
        <v>1391</v>
      </c>
      <c r="R7" s="159">
        <v>60827747</v>
      </c>
      <c r="S7" s="157">
        <v>1423</v>
      </c>
      <c r="T7" s="159">
        <v>60529489</v>
      </c>
      <c r="U7" s="157">
        <v>1444</v>
      </c>
      <c r="V7" s="159">
        <v>59401326</v>
      </c>
      <c r="W7" s="157">
        <v>1446</v>
      </c>
      <c r="X7" s="157">
        <v>60306473</v>
      </c>
    </row>
    <row r="8" spans="1:24" ht="12" customHeight="1">
      <c r="A8" s="397" t="s">
        <v>3</v>
      </c>
      <c r="B8" s="397"/>
      <c r="C8" s="398"/>
      <c r="D8" s="157">
        <v>180</v>
      </c>
      <c r="E8" s="157">
        <v>3255282</v>
      </c>
      <c r="F8" s="157">
        <v>194</v>
      </c>
      <c r="G8" s="157">
        <v>3347604</v>
      </c>
      <c r="H8" s="157">
        <v>185</v>
      </c>
      <c r="I8" s="157">
        <v>2997072</v>
      </c>
      <c r="J8" s="157">
        <v>203</v>
      </c>
      <c r="K8" s="157">
        <v>3727620</v>
      </c>
      <c r="L8" s="397" t="s">
        <v>3</v>
      </c>
      <c r="M8" s="397"/>
      <c r="N8" s="398"/>
      <c r="O8" s="157">
        <v>188</v>
      </c>
      <c r="P8" s="157">
        <v>3613896</v>
      </c>
      <c r="Q8" s="157">
        <v>198</v>
      </c>
      <c r="R8" s="157">
        <v>3454308</v>
      </c>
      <c r="S8" s="157">
        <v>189</v>
      </c>
      <c r="T8" s="157">
        <v>3150576</v>
      </c>
      <c r="U8" s="157">
        <v>192</v>
      </c>
      <c r="V8" s="157">
        <v>3433716</v>
      </c>
      <c r="W8" s="157">
        <v>165</v>
      </c>
      <c r="X8" s="157">
        <v>2344212</v>
      </c>
    </row>
    <row r="9" spans="1:24" ht="12" customHeight="1">
      <c r="A9" s="397" t="s">
        <v>4</v>
      </c>
      <c r="B9" s="397"/>
      <c r="C9" s="398"/>
      <c r="D9" s="157">
        <v>2957</v>
      </c>
      <c r="E9" s="157">
        <v>188597575</v>
      </c>
      <c r="F9" s="157">
        <v>2986</v>
      </c>
      <c r="G9" s="157">
        <v>183291503</v>
      </c>
      <c r="H9" s="157">
        <v>2986</v>
      </c>
      <c r="I9" s="157">
        <v>186461999</v>
      </c>
      <c r="J9" s="157">
        <v>3047</v>
      </c>
      <c r="K9" s="157">
        <v>190357469</v>
      </c>
      <c r="L9" s="397" t="s">
        <v>4</v>
      </c>
      <c r="M9" s="397"/>
      <c r="N9" s="398"/>
      <c r="O9" s="157">
        <v>3143</v>
      </c>
      <c r="P9" s="157">
        <v>205004361</v>
      </c>
      <c r="Q9" s="157">
        <v>3142</v>
      </c>
      <c r="R9" s="157">
        <v>200968750</v>
      </c>
      <c r="S9" s="157">
        <v>3194</v>
      </c>
      <c r="T9" s="157">
        <v>205499018</v>
      </c>
      <c r="U9" s="157">
        <v>3267</v>
      </c>
      <c r="V9" s="157">
        <v>208072166</v>
      </c>
      <c r="W9" s="157">
        <v>3211</v>
      </c>
      <c r="X9" s="157">
        <v>208371770</v>
      </c>
    </row>
    <row r="10" spans="1:24" ht="12" customHeight="1">
      <c r="A10" s="397" t="s">
        <v>5</v>
      </c>
      <c r="B10" s="397"/>
      <c r="C10" s="398"/>
      <c r="D10" s="157">
        <v>1277</v>
      </c>
      <c r="E10" s="157">
        <v>94357370</v>
      </c>
      <c r="F10" s="157">
        <v>1315</v>
      </c>
      <c r="G10" s="157">
        <v>96892192</v>
      </c>
      <c r="H10" s="157">
        <v>1257</v>
      </c>
      <c r="I10" s="157">
        <v>86691361</v>
      </c>
      <c r="J10" s="157">
        <v>1358</v>
      </c>
      <c r="K10" s="157">
        <v>100094186</v>
      </c>
      <c r="L10" s="397" t="s">
        <v>5</v>
      </c>
      <c r="M10" s="397"/>
      <c r="N10" s="398"/>
      <c r="O10" s="157">
        <v>1347</v>
      </c>
      <c r="P10" s="157">
        <v>100304852</v>
      </c>
      <c r="Q10" s="157">
        <v>1326</v>
      </c>
      <c r="R10" s="157">
        <v>96818058</v>
      </c>
      <c r="S10" s="157">
        <v>1344</v>
      </c>
      <c r="T10" s="157">
        <v>96975853</v>
      </c>
      <c r="U10" s="157">
        <v>1352</v>
      </c>
      <c r="V10" s="157">
        <v>97187755</v>
      </c>
      <c r="W10" s="157">
        <v>1373</v>
      </c>
      <c r="X10" s="157">
        <v>99062060</v>
      </c>
    </row>
    <row r="11" spans="1:24" ht="12" customHeight="1">
      <c r="A11" s="393" t="s">
        <v>6</v>
      </c>
      <c r="B11" s="393"/>
      <c r="C11" s="394"/>
      <c r="D11" s="160">
        <v>4546</v>
      </c>
      <c r="E11" s="160">
        <v>56303163</v>
      </c>
      <c r="F11" s="160">
        <v>4532</v>
      </c>
      <c r="G11" s="160">
        <v>55825920</v>
      </c>
      <c r="H11" s="160">
        <v>4625</v>
      </c>
      <c r="I11" s="160">
        <v>56009997</v>
      </c>
      <c r="J11" s="160">
        <v>4731</v>
      </c>
      <c r="K11" s="160">
        <v>58852187</v>
      </c>
      <c r="L11" s="393" t="s">
        <v>6</v>
      </c>
      <c r="M11" s="393"/>
      <c r="N11" s="394"/>
      <c r="O11" s="160">
        <v>4809</v>
      </c>
      <c r="P11" s="160">
        <v>59128178</v>
      </c>
      <c r="Q11" s="160">
        <v>4933</v>
      </c>
      <c r="R11" s="160">
        <v>60384064</v>
      </c>
      <c r="S11" s="160">
        <v>4854</v>
      </c>
      <c r="T11" s="160">
        <v>59866492</v>
      </c>
      <c r="U11" s="160">
        <v>5074</v>
      </c>
      <c r="V11" s="160">
        <v>61799307</v>
      </c>
      <c r="W11" s="160">
        <v>5019</v>
      </c>
      <c r="X11" s="160">
        <v>60979239</v>
      </c>
    </row>
    <row r="12" spans="1:24" ht="12" customHeight="1">
      <c r="A12" s="395" t="s">
        <v>29</v>
      </c>
      <c r="B12" s="395"/>
      <c r="C12" s="396"/>
      <c r="D12" s="161">
        <f>SUM(D5:D11)</f>
        <v>16926</v>
      </c>
      <c r="E12" s="161">
        <f aca="true" t="shared" si="0" ref="E12:K12">SUM(E5:E11)</f>
        <v>768025906</v>
      </c>
      <c r="F12" s="161">
        <f>SUM(F5:F11)</f>
        <v>17178</v>
      </c>
      <c r="G12" s="161">
        <f t="shared" si="0"/>
        <v>762821564</v>
      </c>
      <c r="H12" s="161">
        <f>SUM(H5:H11)</f>
        <v>17286</v>
      </c>
      <c r="I12" s="161">
        <f>SUM(I5:I11)</f>
        <v>747910421</v>
      </c>
      <c r="J12" s="161">
        <f t="shared" si="0"/>
        <v>17588</v>
      </c>
      <c r="K12" s="161">
        <f t="shared" si="0"/>
        <v>776184777</v>
      </c>
      <c r="L12" s="395" t="s">
        <v>29</v>
      </c>
      <c r="M12" s="395"/>
      <c r="N12" s="396"/>
      <c r="O12" s="161">
        <f aca="true" t="shared" si="1" ref="O12:X12">SUM(O5:O11)</f>
        <v>17925</v>
      </c>
      <c r="P12" s="161">
        <f t="shared" si="1"/>
        <v>806202019</v>
      </c>
      <c r="Q12" s="161">
        <f t="shared" si="1"/>
        <v>17952</v>
      </c>
      <c r="R12" s="161">
        <f t="shared" si="1"/>
        <v>788330726</v>
      </c>
      <c r="S12" s="161">
        <f t="shared" si="1"/>
        <v>18148</v>
      </c>
      <c r="T12" s="161">
        <f t="shared" si="1"/>
        <v>793950043</v>
      </c>
      <c r="U12" s="161">
        <f t="shared" si="1"/>
        <v>18496</v>
      </c>
      <c r="V12" s="161">
        <f t="shared" si="1"/>
        <v>799125048</v>
      </c>
      <c r="W12" s="161">
        <f t="shared" si="1"/>
        <v>18475</v>
      </c>
      <c r="X12" s="161">
        <f t="shared" si="1"/>
        <v>800357931</v>
      </c>
    </row>
    <row r="13" spans="1:24" ht="12" customHeight="1">
      <c r="A13" s="408" t="s">
        <v>127</v>
      </c>
      <c r="B13" s="408"/>
      <c r="C13" s="409"/>
      <c r="D13" s="162">
        <v>530</v>
      </c>
      <c r="E13" s="162">
        <v>46086324</v>
      </c>
      <c r="F13" s="162">
        <v>522</v>
      </c>
      <c r="G13" s="162">
        <v>45103719</v>
      </c>
      <c r="H13" s="162">
        <v>541</v>
      </c>
      <c r="I13" s="162">
        <v>48274994</v>
      </c>
      <c r="J13" s="162">
        <v>509</v>
      </c>
      <c r="K13" s="162">
        <v>43983796</v>
      </c>
      <c r="L13" s="408" t="s">
        <v>127</v>
      </c>
      <c r="M13" s="408"/>
      <c r="N13" s="409"/>
      <c r="O13" s="162">
        <v>532</v>
      </c>
      <c r="P13" s="162">
        <v>46252764</v>
      </c>
      <c r="Q13" s="162">
        <v>581</v>
      </c>
      <c r="R13" s="162">
        <v>49672883</v>
      </c>
      <c r="S13" s="162">
        <v>547</v>
      </c>
      <c r="T13" s="162">
        <v>47258059</v>
      </c>
      <c r="U13" s="162">
        <v>531</v>
      </c>
      <c r="V13" s="162">
        <v>46453807</v>
      </c>
      <c r="W13" s="162">
        <v>543</v>
      </c>
      <c r="X13" s="162">
        <v>45582110</v>
      </c>
    </row>
    <row r="14" spans="1:24" ht="12" customHeight="1">
      <c r="A14" s="397" t="s">
        <v>128</v>
      </c>
      <c r="B14" s="397"/>
      <c r="C14" s="398"/>
      <c r="D14" s="157">
        <v>155</v>
      </c>
      <c r="E14" s="157">
        <v>12276631</v>
      </c>
      <c r="F14" s="157">
        <v>168</v>
      </c>
      <c r="G14" s="157">
        <v>13505598</v>
      </c>
      <c r="H14" s="157">
        <v>173</v>
      </c>
      <c r="I14" s="157">
        <v>14673972</v>
      </c>
      <c r="J14" s="157">
        <v>166</v>
      </c>
      <c r="K14" s="157">
        <v>14072757</v>
      </c>
      <c r="L14" s="397" t="s">
        <v>128</v>
      </c>
      <c r="M14" s="397"/>
      <c r="N14" s="398"/>
      <c r="O14" s="157">
        <v>195</v>
      </c>
      <c r="P14" s="157">
        <v>15489774</v>
      </c>
      <c r="Q14" s="157">
        <v>209</v>
      </c>
      <c r="R14" s="157">
        <v>16233982</v>
      </c>
      <c r="S14" s="157">
        <v>218</v>
      </c>
      <c r="T14" s="157">
        <v>17159043</v>
      </c>
      <c r="U14" s="157">
        <v>211</v>
      </c>
      <c r="V14" s="157">
        <v>17415783</v>
      </c>
      <c r="W14" s="157">
        <v>211</v>
      </c>
      <c r="X14" s="157">
        <v>17162464</v>
      </c>
    </row>
    <row r="15" spans="1:24" ht="12" customHeight="1">
      <c r="A15" s="395" t="s">
        <v>30</v>
      </c>
      <c r="B15" s="395"/>
      <c r="C15" s="396"/>
      <c r="D15" s="161">
        <f aca="true" t="shared" si="2" ref="D15:X15">SUM(D13:D14)</f>
        <v>685</v>
      </c>
      <c r="E15" s="161">
        <f t="shared" si="2"/>
        <v>58362955</v>
      </c>
      <c r="F15" s="161">
        <f t="shared" si="2"/>
        <v>690</v>
      </c>
      <c r="G15" s="161">
        <f t="shared" si="2"/>
        <v>58609317</v>
      </c>
      <c r="H15" s="161">
        <f t="shared" si="2"/>
        <v>714</v>
      </c>
      <c r="I15" s="161">
        <f t="shared" si="2"/>
        <v>62948966</v>
      </c>
      <c r="J15" s="161">
        <f t="shared" si="2"/>
        <v>675</v>
      </c>
      <c r="K15" s="161">
        <f t="shared" si="2"/>
        <v>58056553</v>
      </c>
      <c r="L15" s="395" t="s">
        <v>30</v>
      </c>
      <c r="M15" s="395"/>
      <c r="N15" s="396"/>
      <c r="O15" s="161">
        <f t="shared" si="2"/>
        <v>727</v>
      </c>
      <c r="P15" s="161">
        <f t="shared" si="2"/>
        <v>61742538</v>
      </c>
      <c r="Q15" s="161">
        <f t="shared" si="2"/>
        <v>790</v>
      </c>
      <c r="R15" s="161">
        <f t="shared" si="2"/>
        <v>65906865</v>
      </c>
      <c r="S15" s="161">
        <f t="shared" si="2"/>
        <v>765</v>
      </c>
      <c r="T15" s="161">
        <f t="shared" si="2"/>
        <v>64417102</v>
      </c>
      <c r="U15" s="161">
        <f t="shared" si="2"/>
        <v>742</v>
      </c>
      <c r="V15" s="161">
        <f t="shared" si="2"/>
        <v>63869590</v>
      </c>
      <c r="W15" s="161">
        <f t="shared" si="2"/>
        <v>754</v>
      </c>
      <c r="X15" s="161">
        <f t="shared" si="2"/>
        <v>62744574</v>
      </c>
    </row>
    <row r="16" spans="1:24" ht="12" customHeight="1">
      <c r="A16" s="389" t="s">
        <v>7</v>
      </c>
      <c r="B16" s="389"/>
      <c r="C16" s="390"/>
      <c r="D16" s="163">
        <v>1347</v>
      </c>
      <c r="E16" s="163">
        <v>10802790</v>
      </c>
      <c r="F16" s="163">
        <v>1354</v>
      </c>
      <c r="G16" s="163">
        <v>10778040</v>
      </c>
      <c r="H16" s="163">
        <v>1419</v>
      </c>
      <c r="I16" s="163">
        <v>11179170</v>
      </c>
      <c r="J16" s="163">
        <v>1373</v>
      </c>
      <c r="K16" s="163">
        <v>11068560</v>
      </c>
      <c r="L16" s="389" t="s">
        <v>7</v>
      </c>
      <c r="M16" s="389"/>
      <c r="N16" s="390"/>
      <c r="O16" s="163">
        <v>1465</v>
      </c>
      <c r="P16" s="163">
        <v>11860225</v>
      </c>
      <c r="Q16" s="163">
        <v>1434</v>
      </c>
      <c r="R16" s="164">
        <v>11500290</v>
      </c>
      <c r="S16" s="163">
        <v>1372</v>
      </c>
      <c r="T16" s="163">
        <v>11027860</v>
      </c>
      <c r="U16" s="163">
        <v>1449</v>
      </c>
      <c r="V16" s="163">
        <v>11542320</v>
      </c>
      <c r="W16" s="163">
        <v>1521</v>
      </c>
      <c r="X16" s="163">
        <v>12585780</v>
      </c>
    </row>
    <row r="17" spans="1:24" ht="12" customHeight="1">
      <c r="A17" s="397" t="s">
        <v>8</v>
      </c>
      <c r="B17" s="397"/>
      <c r="C17" s="398"/>
      <c r="D17" s="157">
        <v>148</v>
      </c>
      <c r="E17" s="157">
        <v>35747056</v>
      </c>
      <c r="F17" s="157">
        <v>155</v>
      </c>
      <c r="G17" s="157">
        <v>37312553</v>
      </c>
      <c r="H17" s="157">
        <v>171</v>
      </c>
      <c r="I17" s="157">
        <v>40074558</v>
      </c>
      <c r="J17" s="157">
        <v>172</v>
      </c>
      <c r="K17" s="157">
        <v>40553933</v>
      </c>
      <c r="L17" s="397" t="s">
        <v>8</v>
      </c>
      <c r="M17" s="397"/>
      <c r="N17" s="398"/>
      <c r="O17" s="157">
        <v>176</v>
      </c>
      <c r="P17" s="157">
        <v>43662489</v>
      </c>
      <c r="Q17" s="157">
        <v>187</v>
      </c>
      <c r="R17" s="159">
        <v>45720270</v>
      </c>
      <c r="S17" s="157">
        <v>191</v>
      </c>
      <c r="T17" s="157">
        <v>45232716</v>
      </c>
      <c r="U17" s="157">
        <v>190</v>
      </c>
      <c r="V17" s="157">
        <v>46264389</v>
      </c>
      <c r="W17" s="157">
        <v>193</v>
      </c>
      <c r="X17" s="157">
        <v>45696144</v>
      </c>
    </row>
    <row r="18" spans="1:24" ht="12" customHeight="1">
      <c r="A18" s="397" t="s">
        <v>31</v>
      </c>
      <c r="B18" s="397"/>
      <c r="C18" s="398"/>
      <c r="D18" s="157">
        <v>119</v>
      </c>
      <c r="E18" s="157">
        <v>20778487</v>
      </c>
      <c r="F18" s="157">
        <v>120</v>
      </c>
      <c r="G18" s="157">
        <v>20429307</v>
      </c>
      <c r="H18" s="157">
        <v>140</v>
      </c>
      <c r="I18" s="157">
        <v>23512965</v>
      </c>
      <c r="J18" s="157">
        <v>136</v>
      </c>
      <c r="K18" s="157">
        <v>23372548</v>
      </c>
      <c r="L18" s="397" t="s">
        <v>31</v>
      </c>
      <c r="M18" s="397"/>
      <c r="N18" s="398"/>
      <c r="O18" s="157">
        <v>140</v>
      </c>
      <c r="P18" s="157">
        <v>25238455</v>
      </c>
      <c r="Q18" s="157">
        <v>140</v>
      </c>
      <c r="R18" s="157">
        <v>24494059</v>
      </c>
      <c r="S18" s="157">
        <v>146</v>
      </c>
      <c r="T18" s="157">
        <v>24321023</v>
      </c>
      <c r="U18" s="157">
        <v>155</v>
      </c>
      <c r="V18" s="157">
        <v>26405124</v>
      </c>
      <c r="W18" s="157">
        <v>156</v>
      </c>
      <c r="X18" s="157">
        <v>25602289</v>
      </c>
    </row>
    <row r="19" spans="1:24" ht="12" customHeight="1">
      <c r="A19" s="393" t="s">
        <v>20</v>
      </c>
      <c r="B19" s="393"/>
      <c r="C19" s="394"/>
      <c r="D19" s="160">
        <v>9407</v>
      </c>
      <c r="E19" s="160">
        <v>85032824</v>
      </c>
      <c r="F19" s="160">
        <v>9574</v>
      </c>
      <c r="G19" s="160">
        <v>86458333</v>
      </c>
      <c r="H19" s="160">
        <v>9649</v>
      </c>
      <c r="I19" s="160">
        <v>87248342</v>
      </c>
      <c r="J19" s="160">
        <v>9822</v>
      </c>
      <c r="K19" s="160">
        <v>88790136</v>
      </c>
      <c r="L19" s="393" t="s">
        <v>20</v>
      </c>
      <c r="M19" s="393"/>
      <c r="N19" s="394"/>
      <c r="O19" s="160">
        <v>9810</v>
      </c>
      <c r="P19" s="160">
        <v>88673112</v>
      </c>
      <c r="Q19" s="160">
        <v>9890</v>
      </c>
      <c r="R19" s="160">
        <v>89376301</v>
      </c>
      <c r="S19" s="160">
        <v>9985</v>
      </c>
      <c r="T19" s="160">
        <v>90353453</v>
      </c>
      <c r="U19" s="160">
        <v>10156</v>
      </c>
      <c r="V19" s="160">
        <v>91889347</v>
      </c>
      <c r="W19" s="160">
        <v>10183</v>
      </c>
      <c r="X19" s="160">
        <v>92067194</v>
      </c>
    </row>
    <row r="20" spans="1:24" ht="12" customHeight="1">
      <c r="A20" s="395" t="s">
        <v>32</v>
      </c>
      <c r="B20" s="395"/>
      <c r="C20" s="396"/>
      <c r="D20" s="161">
        <f>SUM(D16:D19)</f>
        <v>11021</v>
      </c>
      <c r="E20" s="161">
        <f aca="true" t="shared" si="3" ref="E20:K20">SUM(E16:E19)</f>
        <v>152361157</v>
      </c>
      <c r="F20" s="161">
        <f t="shared" si="3"/>
        <v>11203</v>
      </c>
      <c r="G20" s="161">
        <f t="shared" si="3"/>
        <v>154978233</v>
      </c>
      <c r="H20" s="161">
        <f t="shared" si="3"/>
        <v>11379</v>
      </c>
      <c r="I20" s="161">
        <f>SUM(I16:I19)</f>
        <v>162015035</v>
      </c>
      <c r="J20" s="161">
        <f>SUM(J16:J19)</f>
        <v>11503</v>
      </c>
      <c r="K20" s="161">
        <f t="shared" si="3"/>
        <v>163785177</v>
      </c>
      <c r="L20" s="395" t="s">
        <v>32</v>
      </c>
      <c r="M20" s="395"/>
      <c r="N20" s="396"/>
      <c r="O20" s="161">
        <f aca="true" t="shared" si="4" ref="O20:X20">SUM(O16:O19)</f>
        <v>11591</v>
      </c>
      <c r="P20" s="161">
        <f t="shared" si="4"/>
        <v>169434281</v>
      </c>
      <c r="Q20" s="161">
        <f t="shared" si="4"/>
        <v>11651</v>
      </c>
      <c r="R20" s="161">
        <f>SUM(R16:R19)</f>
        <v>171090920</v>
      </c>
      <c r="S20" s="161">
        <f t="shared" si="4"/>
        <v>11694</v>
      </c>
      <c r="T20" s="161">
        <f t="shared" si="4"/>
        <v>170935052</v>
      </c>
      <c r="U20" s="161">
        <f t="shared" si="4"/>
        <v>11950</v>
      </c>
      <c r="V20" s="161">
        <f t="shared" si="4"/>
        <v>176101180</v>
      </c>
      <c r="W20" s="161">
        <f>SUM(W16:W19)</f>
        <v>12053</v>
      </c>
      <c r="X20" s="161">
        <f t="shared" si="4"/>
        <v>175951407</v>
      </c>
    </row>
    <row r="21" spans="1:24" ht="12" customHeight="1">
      <c r="A21" s="375" t="s">
        <v>21</v>
      </c>
      <c r="B21" s="376"/>
      <c r="C21" s="377"/>
      <c r="D21" s="161">
        <v>0</v>
      </c>
      <c r="E21" s="161">
        <v>0</v>
      </c>
      <c r="F21" s="161">
        <v>234</v>
      </c>
      <c r="G21" s="161">
        <v>6846352</v>
      </c>
      <c r="H21" s="161">
        <v>197</v>
      </c>
      <c r="I21" s="161">
        <v>5595452</v>
      </c>
      <c r="J21" s="161">
        <v>169</v>
      </c>
      <c r="K21" s="161">
        <v>4567485</v>
      </c>
      <c r="L21" s="375" t="s">
        <v>21</v>
      </c>
      <c r="M21" s="376"/>
      <c r="N21" s="377"/>
      <c r="O21" s="161">
        <v>159</v>
      </c>
      <c r="P21" s="161">
        <v>4443416</v>
      </c>
      <c r="Q21" s="161">
        <v>166</v>
      </c>
      <c r="R21" s="161">
        <v>4464964</v>
      </c>
      <c r="S21" s="161">
        <v>190</v>
      </c>
      <c r="T21" s="161">
        <v>4490116</v>
      </c>
      <c r="U21" s="161">
        <v>178</v>
      </c>
      <c r="V21" s="161">
        <v>4379103</v>
      </c>
      <c r="W21" s="161">
        <v>165</v>
      </c>
      <c r="X21" s="161">
        <v>4206305</v>
      </c>
    </row>
    <row r="22" spans="1:24" ht="12" customHeight="1">
      <c r="A22" s="375" t="s">
        <v>22</v>
      </c>
      <c r="B22" s="376"/>
      <c r="C22" s="377"/>
      <c r="D22" s="161">
        <v>0</v>
      </c>
      <c r="E22" s="161">
        <v>0</v>
      </c>
      <c r="F22" s="161">
        <v>171</v>
      </c>
      <c r="G22" s="161">
        <v>17378436</v>
      </c>
      <c r="H22" s="161">
        <v>170</v>
      </c>
      <c r="I22" s="161">
        <v>18298323</v>
      </c>
      <c r="J22" s="161">
        <v>158</v>
      </c>
      <c r="K22" s="161">
        <v>14500460</v>
      </c>
      <c r="L22" s="375" t="s">
        <v>22</v>
      </c>
      <c r="M22" s="376"/>
      <c r="N22" s="377"/>
      <c r="O22" s="161">
        <v>143</v>
      </c>
      <c r="P22" s="161">
        <v>15413270</v>
      </c>
      <c r="Q22" s="161">
        <v>143</v>
      </c>
      <c r="R22" s="161">
        <v>14963213</v>
      </c>
      <c r="S22" s="161">
        <v>150</v>
      </c>
      <c r="T22" s="161">
        <v>14316367</v>
      </c>
      <c r="U22" s="161">
        <v>135</v>
      </c>
      <c r="V22" s="161">
        <v>15476984</v>
      </c>
      <c r="W22" s="161">
        <v>117</v>
      </c>
      <c r="X22" s="161">
        <v>12408715</v>
      </c>
    </row>
    <row r="23" spans="1:24" ht="12" customHeight="1">
      <c r="A23" s="391" t="s">
        <v>33</v>
      </c>
      <c r="B23" s="391"/>
      <c r="C23" s="392"/>
      <c r="D23" s="161">
        <f>SUM(D24:D26)</f>
        <v>2392</v>
      </c>
      <c r="E23" s="161">
        <f aca="true" t="shared" si="5" ref="E23:X23">SUM(E24:E26)</f>
        <v>742633300</v>
      </c>
      <c r="F23" s="161">
        <f t="shared" si="5"/>
        <v>2426</v>
      </c>
      <c r="G23" s="161">
        <f t="shared" si="5"/>
        <v>725720971</v>
      </c>
      <c r="H23" s="161">
        <f t="shared" si="5"/>
        <v>2380</v>
      </c>
      <c r="I23" s="161">
        <f t="shared" si="5"/>
        <v>750285910</v>
      </c>
      <c r="J23" s="161">
        <f t="shared" si="5"/>
        <v>2393</v>
      </c>
      <c r="K23" s="161">
        <f t="shared" si="5"/>
        <v>720765618</v>
      </c>
      <c r="L23" s="391" t="s">
        <v>33</v>
      </c>
      <c r="M23" s="391"/>
      <c r="N23" s="392"/>
      <c r="O23" s="161">
        <f aca="true" t="shared" si="6" ref="O23:W23">SUM(O24:O26)</f>
        <v>2472</v>
      </c>
      <c r="P23" s="161">
        <f t="shared" si="5"/>
        <v>776371774</v>
      </c>
      <c r="Q23" s="161">
        <f t="shared" si="6"/>
        <v>2475</v>
      </c>
      <c r="R23" s="161">
        <f t="shared" si="5"/>
        <v>777637472</v>
      </c>
      <c r="S23" s="161">
        <f t="shared" si="6"/>
        <v>2388</v>
      </c>
      <c r="T23" s="161">
        <f t="shared" si="5"/>
        <v>722821349</v>
      </c>
      <c r="U23" s="161">
        <f t="shared" si="6"/>
        <v>2540</v>
      </c>
      <c r="V23" s="161">
        <f t="shared" si="5"/>
        <v>795111285</v>
      </c>
      <c r="W23" s="161">
        <f t="shared" si="6"/>
        <v>2495</v>
      </c>
      <c r="X23" s="161">
        <f t="shared" si="5"/>
        <v>753393741</v>
      </c>
    </row>
    <row r="24" spans="1:24" ht="12" customHeight="1">
      <c r="A24" s="29"/>
      <c r="B24" s="378" t="s">
        <v>144</v>
      </c>
      <c r="C24" s="379"/>
      <c r="D24" s="163">
        <v>1221</v>
      </c>
      <c r="E24" s="163">
        <v>355383045</v>
      </c>
      <c r="F24" s="163">
        <v>1229</v>
      </c>
      <c r="G24" s="165">
        <v>349276692</v>
      </c>
      <c r="H24" s="163">
        <v>1205</v>
      </c>
      <c r="I24" s="163">
        <v>356973901</v>
      </c>
      <c r="J24" s="163">
        <v>1224</v>
      </c>
      <c r="K24" s="163">
        <v>348401168</v>
      </c>
      <c r="L24" s="29"/>
      <c r="M24" s="378" t="s">
        <v>144</v>
      </c>
      <c r="N24" s="379"/>
      <c r="O24" s="163">
        <v>1218</v>
      </c>
      <c r="P24" s="163">
        <v>362720545</v>
      </c>
      <c r="Q24" s="163">
        <v>1251</v>
      </c>
      <c r="R24" s="163">
        <v>368574412</v>
      </c>
      <c r="S24" s="163">
        <v>1143</v>
      </c>
      <c r="T24" s="163">
        <v>323549975</v>
      </c>
      <c r="U24" s="163">
        <v>1276</v>
      </c>
      <c r="V24" s="163">
        <v>379454196</v>
      </c>
      <c r="W24" s="163">
        <v>1243</v>
      </c>
      <c r="X24" s="163">
        <v>354300709</v>
      </c>
    </row>
    <row r="25" spans="1:24" ht="12" customHeight="1">
      <c r="A25" s="29"/>
      <c r="B25" s="380" t="s">
        <v>145</v>
      </c>
      <c r="C25" s="381"/>
      <c r="D25" s="157">
        <v>760</v>
      </c>
      <c r="E25" s="157">
        <v>221571162</v>
      </c>
      <c r="F25" s="157">
        <v>781</v>
      </c>
      <c r="G25" s="166">
        <v>212085942</v>
      </c>
      <c r="H25" s="157">
        <v>763</v>
      </c>
      <c r="I25" s="157">
        <v>224125562</v>
      </c>
      <c r="J25" s="157">
        <v>796</v>
      </c>
      <c r="K25" s="157">
        <v>225233551</v>
      </c>
      <c r="L25" s="29"/>
      <c r="M25" s="380" t="s">
        <v>145</v>
      </c>
      <c r="N25" s="381"/>
      <c r="O25" s="157">
        <v>864</v>
      </c>
      <c r="P25" s="157">
        <v>252839942</v>
      </c>
      <c r="Q25" s="157">
        <v>844</v>
      </c>
      <c r="R25" s="157">
        <v>252754272</v>
      </c>
      <c r="S25" s="157">
        <v>864</v>
      </c>
      <c r="T25" s="157">
        <v>248845695</v>
      </c>
      <c r="U25" s="157">
        <v>872</v>
      </c>
      <c r="V25" s="157">
        <v>255999349</v>
      </c>
      <c r="W25" s="157">
        <v>878</v>
      </c>
      <c r="X25" s="157">
        <v>250556170</v>
      </c>
    </row>
    <row r="26" spans="1:24" ht="12" customHeight="1">
      <c r="A26" s="29"/>
      <c r="B26" s="382" t="s">
        <v>146</v>
      </c>
      <c r="C26" s="383"/>
      <c r="D26" s="167">
        <v>411</v>
      </c>
      <c r="E26" s="167">
        <v>165679093</v>
      </c>
      <c r="F26" s="167">
        <v>416</v>
      </c>
      <c r="G26" s="168">
        <v>164358337</v>
      </c>
      <c r="H26" s="167">
        <v>412</v>
      </c>
      <c r="I26" s="167">
        <v>169186447</v>
      </c>
      <c r="J26" s="167">
        <v>373</v>
      </c>
      <c r="K26" s="167">
        <v>147130899</v>
      </c>
      <c r="L26" s="29"/>
      <c r="M26" s="382" t="s">
        <v>146</v>
      </c>
      <c r="N26" s="383"/>
      <c r="O26" s="167">
        <v>390</v>
      </c>
      <c r="P26" s="167">
        <v>160811287</v>
      </c>
      <c r="Q26" s="167">
        <v>380</v>
      </c>
      <c r="R26" s="167">
        <v>156308788</v>
      </c>
      <c r="S26" s="167">
        <v>381</v>
      </c>
      <c r="T26" s="167">
        <v>150425679</v>
      </c>
      <c r="U26" s="167">
        <v>392</v>
      </c>
      <c r="V26" s="167">
        <v>159657740</v>
      </c>
      <c r="W26" s="167">
        <v>374</v>
      </c>
      <c r="X26" s="167">
        <v>148536862</v>
      </c>
    </row>
    <row r="27" spans="1:24" ht="12" customHeight="1">
      <c r="A27" s="29"/>
      <c r="B27" s="384" t="s">
        <v>24</v>
      </c>
      <c r="C27" s="385"/>
      <c r="D27" s="28">
        <f>SUM(D28:D30)</f>
        <v>2379</v>
      </c>
      <c r="E27" s="28">
        <f aca="true" t="shared" si="7" ref="E27:K27">SUM(E28:E30)</f>
        <v>148494300</v>
      </c>
      <c r="F27" s="28">
        <f t="shared" si="7"/>
        <v>2418</v>
      </c>
      <c r="G27" s="28">
        <f t="shared" si="7"/>
        <v>105983510</v>
      </c>
      <c r="H27" s="28">
        <f t="shared" si="7"/>
        <v>2367</v>
      </c>
      <c r="I27" s="28">
        <f t="shared" si="7"/>
        <v>109058500</v>
      </c>
      <c r="J27" s="28">
        <f t="shared" si="7"/>
        <v>2375</v>
      </c>
      <c r="K27" s="28">
        <f t="shared" si="7"/>
        <v>104972010</v>
      </c>
      <c r="L27" s="29"/>
      <c r="M27" s="384" t="s">
        <v>24</v>
      </c>
      <c r="N27" s="385"/>
      <c r="O27" s="28">
        <f aca="true" t="shared" si="8" ref="O27:X27">SUM(O28:O30)</f>
        <v>2471</v>
      </c>
      <c r="P27" s="28">
        <f t="shared" si="8"/>
        <v>112824080</v>
      </c>
      <c r="Q27" s="28">
        <f t="shared" si="8"/>
        <v>2460</v>
      </c>
      <c r="R27" s="28">
        <f t="shared" si="8"/>
        <v>113315320</v>
      </c>
      <c r="S27" s="28">
        <f t="shared" si="8"/>
        <v>2365</v>
      </c>
      <c r="T27" s="28">
        <f t="shared" si="8"/>
        <v>105076220</v>
      </c>
      <c r="U27" s="28">
        <f t="shared" si="8"/>
        <v>2521</v>
      </c>
      <c r="V27" s="28">
        <f t="shared" si="8"/>
        <v>115591190</v>
      </c>
      <c r="W27" s="28">
        <f t="shared" si="8"/>
        <v>2474</v>
      </c>
      <c r="X27" s="28">
        <f t="shared" si="8"/>
        <v>109549390</v>
      </c>
    </row>
    <row r="28" spans="1:24" ht="12" customHeight="1">
      <c r="A28" s="29"/>
      <c r="B28" s="29"/>
      <c r="C28" s="169" t="s">
        <v>144</v>
      </c>
      <c r="D28" s="159">
        <v>1210</v>
      </c>
      <c r="E28" s="159">
        <v>75193140</v>
      </c>
      <c r="F28" s="159">
        <v>1223</v>
      </c>
      <c r="G28" s="159">
        <v>55982100</v>
      </c>
      <c r="H28" s="159">
        <v>1198</v>
      </c>
      <c r="I28" s="159">
        <v>56970450</v>
      </c>
      <c r="J28" s="159">
        <v>1210</v>
      </c>
      <c r="K28" s="159">
        <v>55462740</v>
      </c>
      <c r="L28" s="29"/>
      <c r="M28" s="29"/>
      <c r="N28" s="169" t="s">
        <v>144</v>
      </c>
      <c r="O28" s="159">
        <v>1221</v>
      </c>
      <c r="P28" s="159">
        <v>57539060</v>
      </c>
      <c r="Q28" s="159">
        <v>1239</v>
      </c>
      <c r="R28" s="159">
        <v>58641940</v>
      </c>
      <c r="S28" s="159">
        <v>1130</v>
      </c>
      <c r="T28" s="159">
        <v>51705580</v>
      </c>
      <c r="U28" s="159">
        <v>1265</v>
      </c>
      <c r="V28" s="159">
        <v>60157250</v>
      </c>
      <c r="W28" s="159">
        <v>1229</v>
      </c>
      <c r="X28" s="159">
        <v>56358730</v>
      </c>
    </row>
    <row r="29" spans="1:24" ht="12" customHeight="1">
      <c r="A29" s="29"/>
      <c r="B29" s="29"/>
      <c r="C29" s="170" t="s">
        <v>145</v>
      </c>
      <c r="D29" s="157">
        <v>760</v>
      </c>
      <c r="E29" s="157">
        <v>46326840</v>
      </c>
      <c r="F29" s="157">
        <v>781</v>
      </c>
      <c r="G29" s="157">
        <v>30704920</v>
      </c>
      <c r="H29" s="157">
        <v>763</v>
      </c>
      <c r="I29" s="157">
        <v>32393640</v>
      </c>
      <c r="J29" s="157">
        <v>796</v>
      </c>
      <c r="K29" s="157">
        <v>32384070</v>
      </c>
      <c r="L29" s="29"/>
      <c r="M29" s="29"/>
      <c r="N29" s="170" t="s">
        <v>145</v>
      </c>
      <c r="O29" s="157">
        <v>864</v>
      </c>
      <c r="P29" s="157">
        <v>36477110</v>
      </c>
      <c r="Q29" s="157">
        <v>844</v>
      </c>
      <c r="R29" s="157">
        <v>36461510</v>
      </c>
      <c r="S29" s="157">
        <v>864</v>
      </c>
      <c r="T29" s="157">
        <v>36015320</v>
      </c>
      <c r="U29" s="157">
        <v>871</v>
      </c>
      <c r="V29" s="157">
        <v>36998420</v>
      </c>
      <c r="W29" s="157">
        <v>878</v>
      </c>
      <c r="X29" s="157">
        <v>35992910</v>
      </c>
    </row>
    <row r="30" spans="1:24" ht="12" customHeight="1">
      <c r="A30" s="24"/>
      <c r="B30" s="24"/>
      <c r="C30" s="171" t="s">
        <v>146</v>
      </c>
      <c r="D30" s="160">
        <v>409</v>
      </c>
      <c r="E30" s="160">
        <v>26974320</v>
      </c>
      <c r="F30" s="160">
        <v>414</v>
      </c>
      <c r="G30" s="160">
        <v>19296490</v>
      </c>
      <c r="H30" s="160">
        <v>406</v>
      </c>
      <c r="I30" s="160">
        <v>19694410</v>
      </c>
      <c r="J30" s="160">
        <v>369</v>
      </c>
      <c r="K30" s="160">
        <v>17125200</v>
      </c>
      <c r="L30" s="24"/>
      <c r="M30" s="24"/>
      <c r="N30" s="171" t="s">
        <v>146</v>
      </c>
      <c r="O30" s="160">
        <v>386</v>
      </c>
      <c r="P30" s="160">
        <v>18807910</v>
      </c>
      <c r="Q30" s="160">
        <v>377</v>
      </c>
      <c r="R30" s="160">
        <v>18211870</v>
      </c>
      <c r="S30" s="160">
        <v>371</v>
      </c>
      <c r="T30" s="160">
        <v>17355320</v>
      </c>
      <c r="U30" s="160">
        <v>385</v>
      </c>
      <c r="V30" s="160">
        <v>18435520</v>
      </c>
      <c r="W30" s="160">
        <v>367</v>
      </c>
      <c r="X30" s="160">
        <v>17197750</v>
      </c>
    </row>
    <row r="31" spans="1:24" ht="12" customHeight="1">
      <c r="A31" s="400" t="s">
        <v>18</v>
      </c>
      <c r="B31" s="401"/>
      <c r="C31" s="402"/>
      <c r="D31" s="160">
        <v>30662</v>
      </c>
      <c r="E31" s="160">
        <v>2912890</v>
      </c>
      <c r="F31" s="160">
        <v>31126</v>
      </c>
      <c r="G31" s="160">
        <v>2956970</v>
      </c>
      <c r="H31" s="160">
        <v>31400</v>
      </c>
      <c r="I31" s="160">
        <v>2983000</v>
      </c>
      <c r="J31" s="160">
        <v>31754</v>
      </c>
      <c r="K31" s="160">
        <v>3016630</v>
      </c>
      <c r="L31" s="400" t="s">
        <v>18</v>
      </c>
      <c r="M31" s="401"/>
      <c r="N31" s="402"/>
      <c r="O31" s="160">
        <v>32323</v>
      </c>
      <c r="P31" s="160">
        <v>3070685</v>
      </c>
      <c r="Q31" s="160">
        <v>32507</v>
      </c>
      <c r="R31" s="160">
        <v>3088165</v>
      </c>
      <c r="S31" s="160">
        <v>32644</v>
      </c>
      <c r="T31" s="160">
        <v>3101180</v>
      </c>
      <c r="U31" s="160">
        <v>33362</v>
      </c>
      <c r="V31" s="160">
        <v>3169390</v>
      </c>
      <c r="W31" s="160">
        <v>33400</v>
      </c>
      <c r="X31" s="160">
        <v>3173000</v>
      </c>
    </row>
    <row r="32" spans="1:24" ht="12" customHeight="1" thickBot="1">
      <c r="A32" s="403" t="s">
        <v>19</v>
      </c>
      <c r="B32" s="404"/>
      <c r="C32" s="405"/>
      <c r="D32" s="172">
        <v>493</v>
      </c>
      <c r="E32" s="172">
        <v>4737757</v>
      </c>
      <c r="F32" s="172">
        <v>2084</v>
      </c>
      <c r="G32" s="172">
        <v>14591940</v>
      </c>
      <c r="H32" s="172">
        <v>2175</v>
      </c>
      <c r="I32" s="172">
        <v>14551846</v>
      </c>
      <c r="J32" s="172">
        <v>1933</v>
      </c>
      <c r="K32" s="172">
        <v>13802889</v>
      </c>
      <c r="L32" s="403" t="s">
        <v>19</v>
      </c>
      <c r="M32" s="404"/>
      <c r="N32" s="405"/>
      <c r="O32" s="172">
        <v>1934</v>
      </c>
      <c r="P32" s="172">
        <v>14049533</v>
      </c>
      <c r="Q32" s="172">
        <v>1784</v>
      </c>
      <c r="R32" s="172">
        <v>13857809</v>
      </c>
      <c r="S32" s="172">
        <v>1952</v>
      </c>
      <c r="T32" s="172">
        <v>13947025</v>
      </c>
      <c r="U32" s="172">
        <v>2129</v>
      </c>
      <c r="V32" s="172">
        <v>15224129</v>
      </c>
      <c r="W32" s="172">
        <v>1931</v>
      </c>
      <c r="X32" s="172">
        <v>13495195</v>
      </c>
    </row>
    <row r="33" spans="1:24" ht="12" customHeight="1" thickTop="1">
      <c r="A33" s="399" t="s">
        <v>23</v>
      </c>
      <c r="B33" s="399"/>
      <c r="C33" s="399"/>
      <c r="D33" s="24">
        <f aca="true" t="shared" si="9" ref="D33:X33">SUM(D12,D15,D20:D23,D31,D32)</f>
        <v>62179</v>
      </c>
      <c r="E33" s="24">
        <f t="shared" si="9"/>
        <v>1729033965</v>
      </c>
      <c r="F33" s="24">
        <f t="shared" si="9"/>
        <v>65112</v>
      </c>
      <c r="G33" s="24">
        <f t="shared" si="9"/>
        <v>1743903783</v>
      </c>
      <c r="H33" s="24">
        <f>SUM(H12,H15,H20:H23,H31,H32)</f>
        <v>65701</v>
      </c>
      <c r="I33" s="24">
        <f t="shared" si="9"/>
        <v>1764588953</v>
      </c>
      <c r="J33" s="24">
        <f t="shared" si="9"/>
        <v>66173</v>
      </c>
      <c r="K33" s="24">
        <f t="shared" si="9"/>
        <v>1754679589</v>
      </c>
      <c r="L33" s="399" t="s">
        <v>23</v>
      </c>
      <c r="M33" s="399"/>
      <c r="N33" s="399"/>
      <c r="O33" s="24">
        <f t="shared" si="9"/>
        <v>67274</v>
      </c>
      <c r="P33" s="24">
        <f t="shared" si="9"/>
        <v>1850727516</v>
      </c>
      <c r="Q33" s="24">
        <f t="shared" si="9"/>
        <v>67468</v>
      </c>
      <c r="R33" s="24">
        <f t="shared" si="9"/>
        <v>1839340134</v>
      </c>
      <c r="S33" s="24">
        <f t="shared" si="9"/>
        <v>67931</v>
      </c>
      <c r="T33" s="24">
        <f t="shared" si="9"/>
        <v>1787978234</v>
      </c>
      <c r="U33" s="24">
        <f t="shared" si="9"/>
        <v>69532</v>
      </c>
      <c r="V33" s="24">
        <f t="shared" si="9"/>
        <v>1872456709</v>
      </c>
      <c r="W33" s="24">
        <f t="shared" si="9"/>
        <v>69390</v>
      </c>
      <c r="X33" s="24">
        <f t="shared" si="9"/>
        <v>1825730868</v>
      </c>
    </row>
    <row r="34" spans="3:16" ht="12" customHeight="1">
      <c r="C34" s="113"/>
      <c r="D34" s="114"/>
      <c r="E34" s="114"/>
      <c r="F34" s="114"/>
      <c r="G34" s="173"/>
      <c r="H34" s="173"/>
      <c r="I34" s="174"/>
      <c r="J34" s="174"/>
      <c r="K34" s="174"/>
      <c r="N34" s="113"/>
      <c r="O34" s="174"/>
      <c r="P34" s="174" t="s">
        <v>211</v>
      </c>
    </row>
    <row r="35" spans="1:24" ht="12" customHeight="1">
      <c r="A35" s="384" t="s">
        <v>25</v>
      </c>
      <c r="B35" s="386"/>
      <c r="C35" s="386"/>
      <c r="D35" s="373" t="s">
        <v>62</v>
      </c>
      <c r="E35" s="407"/>
      <c r="F35" s="373" t="s">
        <v>17</v>
      </c>
      <c r="G35" s="407"/>
      <c r="H35" s="373" t="s">
        <v>34</v>
      </c>
      <c r="I35" s="410"/>
      <c r="J35" s="373" t="s">
        <v>161</v>
      </c>
      <c r="K35" s="410"/>
      <c r="L35" s="384" t="s">
        <v>25</v>
      </c>
      <c r="M35" s="386"/>
      <c r="N35" s="386"/>
      <c r="O35" s="373" t="s">
        <v>162</v>
      </c>
      <c r="P35" s="410"/>
      <c r="Q35" s="373" t="s">
        <v>163</v>
      </c>
      <c r="R35" s="410"/>
      <c r="S35" s="373" t="s">
        <v>155</v>
      </c>
      <c r="T35" s="374"/>
      <c r="U35" s="373" t="s">
        <v>148</v>
      </c>
      <c r="V35" s="374"/>
      <c r="W35" s="373" t="s">
        <v>139</v>
      </c>
      <c r="X35" s="374"/>
    </row>
    <row r="36" spans="1:24" ht="12" customHeight="1">
      <c r="A36" s="387"/>
      <c r="B36" s="388"/>
      <c r="C36" s="388"/>
      <c r="D36" s="155" t="s">
        <v>27</v>
      </c>
      <c r="E36" s="155" t="s">
        <v>28</v>
      </c>
      <c r="F36" s="155" t="s">
        <v>27</v>
      </c>
      <c r="G36" s="155" t="s">
        <v>28</v>
      </c>
      <c r="H36" s="155" t="s">
        <v>27</v>
      </c>
      <c r="I36" s="155" t="s">
        <v>28</v>
      </c>
      <c r="J36" s="155" t="s">
        <v>27</v>
      </c>
      <c r="K36" s="175" t="s">
        <v>28</v>
      </c>
      <c r="L36" s="387"/>
      <c r="M36" s="388"/>
      <c r="N36" s="388"/>
      <c r="O36" s="176" t="s">
        <v>27</v>
      </c>
      <c r="P36" s="177" t="s">
        <v>28</v>
      </c>
      <c r="Q36" s="176" t="s">
        <v>27</v>
      </c>
      <c r="R36" s="177" t="s">
        <v>28</v>
      </c>
      <c r="S36" s="155" t="s">
        <v>27</v>
      </c>
      <c r="T36" s="155" t="s">
        <v>28</v>
      </c>
      <c r="U36" s="155" t="s">
        <v>27</v>
      </c>
      <c r="V36" s="155" t="s">
        <v>28</v>
      </c>
      <c r="W36" s="155" t="s">
        <v>27</v>
      </c>
      <c r="X36" s="155" t="s">
        <v>28</v>
      </c>
    </row>
    <row r="37" spans="1:24" ht="12" customHeight="1">
      <c r="A37" s="389" t="s">
        <v>0</v>
      </c>
      <c r="B37" s="389"/>
      <c r="C37" s="390"/>
      <c r="D37" s="156">
        <v>7072</v>
      </c>
      <c r="E37" s="156">
        <v>365987197</v>
      </c>
      <c r="F37" s="156">
        <v>7102</v>
      </c>
      <c r="G37" s="156">
        <v>344152380</v>
      </c>
      <c r="H37" s="156">
        <v>7110</v>
      </c>
      <c r="I37" s="156">
        <v>340631124</v>
      </c>
      <c r="J37" s="162">
        <f>SUM(D5,F5,H5,J5,O5,Q5,S5,U5,W5,D37,F37,H37)</f>
        <v>81210</v>
      </c>
      <c r="K37" s="178">
        <f>SUM(E5,G5,I5,K5,P5,R5,T5,V5,X5,E37,G37,I37)</f>
        <v>4212877749</v>
      </c>
      <c r="L37" s="389" t="s">
        <v>0</v>
      </c>
      <c r="M37" s="389"/>
      <c r="N37" s="390"/>
      <c r="O37" s="103">
        <v>68105</v>
      </c>
      <c r="P37" s="94">
        <v>3753178266</v>
      </c>
      <c r="Q37" s="103">
        <v>54588</v>
      </c>
      <c r="R37" s="94">
        <v>2950024515</v>
      </c>
      <c r="S37" s="156">
        <v>41627</v>
      </c>
      <c r="T37" s="156">
        <v>2206105355</v>
      </c>
      <c r="U37" s="156">
        <v>27301</v>
      </c>
      <c r="V37" s="156">
        <v>1278591898</v>
      </c>
      <c r="W37" s="179">
        <f>J37/O37</f>
        <v>1.19242346376918</v>
      </c>
      <c r="X37" s="179">
        <f>K37/P37</f>
        <v>1.1224827200893739</v>
      </c>
    </row>
    <row r="38" spans="1:24" ht="12" customHeight="1">
      <c r="A38" s="397" t="s">
        <v>1</v>
      </c>
      <c r="B38" s="397"/>
      <c r="C38" s="398"/>
      <c r="D38" s="157">
        <v>290</v>
      </c>
      <c r="E38" s="157">
        <v>15827296</v>
      </c>
      <c r="F38" s="157">
        <v>282</v>
      </c>
      <c r="G38" s="157">
        <v>14069402</v>
      </c>
      <c r="H38" s="157">
        <v>287</v>
      </c>
      <c r="I38" s="157">
        <v>13740210</v>
      </c>
      <c r="J38" s="157">
        <f aca="true" t="shared" si="10" ref="J38:J65">SUM(D6,F6,H6,J6,O6,Q6,S6,U6,W6,D38,F38,H38)</f>
        <v>3524</v>
      </c>
      <c r="K38" s="180">
        <f aca="true" t="shared" si="11" ref="K38:K65">SUM(E6,G6,I6,K6,P6,R6,T6,V6,X6,E38,G38,I38)</f>
        <v>182544717</v>
      </c>
      <c r="L38" s="397" t="s">
        <v>1</v>
      </c>
      <c r="M38" s="397"/>
      <c r="N38" s="398"/>
      <c r="O38" s="104">
        <v>3628</v>
      </c>
      <c r="P38" s="93">
        <v>173508698</v>
      </c>
      <c r="Q38" s="104">
        <v>3436</v>
      </c>
      <c r="R38" s="93">
        <v>153379946</v>
      </c>
      <c r="S38" s="157">
        <v>3629</v>
      </c>
      <c r="T38" s="157">
        <v>149126557</v>
      </c>
      <c r="U38" s="157">
        <v>3156</v>
      </c>
      <c r="V38" s="157">
        <v>113380401</v>
      </c>
      <c r="W38" s="181">
        <f aca="true" t="shared" si="12" ref="W38:W65">J38/O38</f>
        <v>0.9713340683572216</v>
      </c>
      <c r="X38" s="181">
        <f aca="true" t="shared" si="13" ref="X38:X65">K38/P38</f>
        <v>1.0520781903394838</v>
      </c>
    </row>
    <row r="39" spans="1:24" ht="12" customHeight="1">
      <c r="A39" s="397" t="s">
        <v>2</v>
      </c>
      <c r="B39" s="397"/>
      <c r="C39" s="398"/>
      <c r="D39" s="157">
        <v>1450</v>
      </c>
      <c r="E39" s="157">
        <v>60071765</v>
      </c>
      <c r="F39" s="157">
        <v>1473</v>
      </c>
      <c r="G39" s="157">
        <v>58309514</v>
      </c>
      <c r="H39" s="157">
        <v>1468</v>
      </c>
      <c r="I39" s="157">
        <v>57334976</v>
      </c>
      <c r="J39" s="157">
        <f t="shared" si="10"/>
        <v>17075</v>
      </c>
      <c r="K39" s="180">
        <f t="shared" si="11"/>
        <v>714128702</v>
      </c>
      <c r="L39" s="397" t="s">
        <v>2</v>
      </c>
      <c r="M39" s="397"/>
      <c r="N39" s="398"/>
      <c r="O39" s="104">
        <v>16199</v>
      </c>
      <c r="P39" s="93">
        <v>675072828</v>
      </c>
      <c r="Q39" s="104">
        <v>14831</v>
      </c>
      <c r="R39" s="93">
        <v>641194153</v>
      </c>
      <c r="S39" s="157">
        <v>13732</v>
      </c>
      <c r="T39" s="157">
        <v>584390407</v>
      </c>
      <c r="U39" s="157">
        <v>12172</v>
      </c>
      <c r="V39" s="157">
        <v>501956938</v>
      </c>
      <c r="W39" s="181">
        <f t="shared" si="12"/>
        <v>1.0540774121859373</v>
      </c>
      <c r="X39" s="181">
        <f t="shared" si="13"/>
        <v>1.057854311979507</v>
      </c>
    </row>
    <row r="40" spans="1:24" ht="12" customHeight="1">
      <c r="A40" s="397" t="s">
        <v>3</v>
      </c>
      <c r="B40" s="397"/>
      <c r="C40" s="398"/>
      <c r="D40" s="157">
        <v>179</v>
      </c>
      <c r="E40" s="157">
        <v>2967120</v>
      </c>
      <c r="F40" s="157">
        <v>176</v>
      </c>
      <c r="G40" s="157">
        <v>2866500</v>
      </c>
      <c r="H40" s="157">
        <v>190</v>
      </c>
      <c r="I40" s="157">
        <v>3112668</v>
      </c>
      <c r="J40" s="157">
        <f t="shared" si="10"/>
        <v>2239</v>
      </c>
      <c r="K40" s="180">
        <f t="shared" si="11"/>
        <v>38270574</v>
      </c>
      <c r="L40" s="397" t="s">
        <v>3</v>
      </c>
      <c r="M40" s="397"/>
      <c r="N40" s="398"/>
      <c r="O40" s="104">
        <v>2217</v>
      </c>
      <c r="P40" s="93">
        <v>35888174</v>
      </c>
      <c r="Q40" s="104">
        <v>1823</v>
      </c>
      <c r="R40" s="93">
        <v>29879160</v>
      </c>
      <c r="S40" s="157">
        <v>1435</v>
      </c>
      <c r="T40" s="157">
        <v>23084913</v>
      </c>
      <c r="U40" s="157">
        <v>1069</v>
      </c>
      <c r="V40" s="157">
        <v>18336769</v>
      </c>
      <c r="W40" s="181">
        <f t="shared" si="12"/>
        <v>1.0099233198015336</v>
      </c>
      <c r="X40" s="181">
        <f t="shared" si="13"/>
        <v>1.0663839848747947</v>
      </c>
    </row>
    <row r="41" spans="1:24" ht="12" customHeight="1">
      <c r="A41" s="397" t="s">
        <v>4</v>
      </c>
      <c r="B41" s="397"/>
      <c r="C41" s="398"/>
      <c r="D41" s="157">
        <v>3234</v>
      </c>
      <c r="E41" s="157">
        <v>207793919</v>
      </c>
      <c r="F41" s="157">
        <v>3297</v>
      </c>
      <c r="G41" s="157">
        <v>196034560</v>
      </c>
      <c r="H41" s="157">
        <v>3199</v>
      </c>
      <c r="I41" s="157">
        <v>192359283</v>
      </c>
      <c r="J41" s="157">
        <f t="shared" si="10"/>
        <v>37663</v>
      </c>
      <c r="K41" s="180">
        <f t="shared" si="11"/>
        <v>2372812373</v>
      </c>
      <c r="L41" s="397" t="s">
        <v>4</v>
      </c>
      <c r="M41" s="397"/>
      <c r="N41" s="398"/>
      <c r="O41" s="104">
        <v>30698</v>
      </c>
      <c r="P41" s="93">
        <v>1819821244</v>
      </c>
      <c r="Q41" s="104">
        <v>21938</v>
      </c>
      <c r="R41" s="93">
        <v>1228367011</v>
      </c>
      <c r="S41" s="157">
        <v>15610</v>
      </c>
      <c r="T41" s="157">
        <v>788515327</v>
      </c>
      <c r="U41" s="157">
        <v>10620</v>
      </c>
      <c r="V41" s="157">
        <v>455075303</v>
      </c>
      <c r="W41" s="181">
        <f t="shared" si="12"/>
        <v>1.226887745129976</v>
      </c>
      <c r="X41" s="181">
        <f t="shared" si="13"/>
        <v>1.3038711251576092</v>
      </c>
    </row>
    <row r="42" spans="1:24" ht="12" customHeight="1">
      <c r="A42" s="397" t="s">
        <v>5</v>
      </c>
      <c r="B42" s="397"/>
      <c r="C42" s="398"/>
      <c r="D42" s="157">
        <v>1366</v>
      </c>
      <c r="E42" s="157">
        <v>98125828</v>
      </c>
      <c r="F42" s="157">
        <v>1310</v>
      </c>
      <c r="G42" s="157">
        <v>88939790</v>
      </c>
      <c r="H42" s="157">
        <v>1328</v>
      </c>
      <c r="I42" s="157">
        <v>87900524</v>
      </c>
      <c r="J42" s="157">
        <f t="shared" si="10"/>
        <v>15953</v>
      </c>
      <c r="K42" s="180">
        <f t="shared" si="11"/>
        <v>1143349829</v>
      </c>
      <c r="L42" s="397" t="s">
        <v>5</v>
      </c>
      <c r="M42" s="397"/>
      <c r="N42" s="398"/>
      <c r="O42" s="104">
        <v>15272</v>
      </c>
      <c r="P42" s="93">
        <v>1072038630</v>
      </c>
      <c r="Q42" s="104">
        <v>14948</v>
      </c>
      <c r="R42" s="93">
        <v>1060265845</v>
      </c>
      <c r="S42" s="157">
        <v>14671</v>
      </c>
      <c r="T42" s="157">
        <v>1014435142</v>
      </c>
      <c r="U42" s="167">
        <v>12547</v>
      </c>
      <c r="V42" s="167">
        <v>842177123</v>
      </c>
      <c r="W42" s="181">
        <f t="shared" si="12"/>
        <v>1.0445914091147197</v>
      </c>
      <c r="X42" s="181">
        <f t="shared" si="13"/>
        <v>1.0665192438074735</v>
      </c>
    </row>
    <row r="43" spans="1:24" ht="12" customHeight="1">
      <c r="A43" s="393" t="s">
        <v>6</v>
      </c>
      <c r="B43" s="393"/>
      <c r="C43" s="394"/>
      <c r="D43" s="160">
        <v>5095</v>
      </c>
      <c r="E43" s="160">
        <v>62285709</v>
      </c>
      <c r="F43" s="160">
        <v>5195</v>
      </c>
      <c r="G43" s="160">
        <v>63351726</v>
      </c>
      <c r="H43" s="160">
        <v>5136</v>
      </c>
      <c r="I43" s="160">
        <v>62833290</v>
      </c>
      <c r="J43" s="167">
        <f t="shared" si="10"/>
        <v>58549</v>
      </c>
      <c r="K43" s="182">
        <f t="shared" si="11"/>
        <v>717619272</v>
      </c>
      <c r="L43" s="393" t="s">
        <v>6</v>
      </c>
      <c r="M43" s="393"/>
      <c r="N43" s="394"/>
      <c r="O43" s="105">
        <v>46665</v>
      </c>
      <c r="P43" s="100">
        <v>578588841</v>
      </c>
      <c r="Q43" s="105">
        <v>33560</v>
      </c>
      <c r="R43" s="100">
        <v>437800908</v>
      </c>
      <c r="S43" s="160">
        <v>19903</v>
      </c>
      <c r="T43" s="160">
        <v>248910606</v>
      </c>
      <c r="U43" s="183">
        <v>6701</v>
      </c>
      <c r="V43" s="183">
        <v>80035914</v>
      </c>
      <c r="W43" s="184">
        <f t="shared" si="12"/>
        <v>1.2546662380799314</v>
      </c>
      <c r="X43" s="184">
        <f t="shared" si="13"/>
        <v>1.2402922786407489</v>
      </c>
    </row>
    <row r="44" spans="1:24" ht="12" customHeight="1">
      <c r="A44" s="395" t="s">
        <v>29</v>
      </c>
      <c r="B44" s="395"/>
      <c r="C44" s="396"/>
      <c r="D44" s="161">
        <f aca="true" t="shared" si="14" ref="D44:I44">SUM(D37:D43)</f>
        <v>18686</v>
      </c>
      <c r="E44" s="161">
        <f t="shared" si="14"/>
        <v>813058834</v>
      </c>
      <c r="F44" s="161">
        <f t="shared" si="14"/>
        <v>18835</v>
      </c>
      <c r="G44" s="161">
        <f t="shared" si="14"/>
        <v>767723872</v>
      </c>
      <c r="H44" s="161">
        <f t="shared" si="14"/>
        <v>18718</v>
      </c>
      <c r="I44" s="161">
        <f t="shared" si="14"/>
        <v>757912075</v>
      </c>
      <c r="J44" s="161">
        <f>SUM(D12,F12,H12,J12,O12,Q12,S12,U12,W12,D44,F44,H44)</f>
        <v>216213</v>
      </c>
      <c r="K44" s="185">
        <f t="shared" si="11"/>
        <v>9381603216</v>
      </c>
      <c r="L44" s="395" t="s">
        <v>29</v>
      </c>
      <c r="M44" s="395"/>
      <c r="N44" s="396"/>
      <c r="O44" s="106">
        <f>SUM(O37:O43)</f>
        <v>182784</v>
      </c>
      <c r="P44" s="28">
        <v>8108096681</v>
      </c>
      <c r="Q44" s="106">
        <f aca="true" t="shared" si="15" ref="Q44:V44">SUM(Q37:Q43)</f>
        <v>145124</v>
      </c>
      <c r="R44" s="28">
        <f t="shared" si="15"/>
        <v>6500911538</v>
      </c>
      <c r="S44" s="161">
        <f t="shared" si="15"/>
        <v>110607</v>
      </c>
      <c r="T44" s="161">
        <f t="shared" si="15"/>
        <v>5014568307</v>
      </c>
      <c r="U44" s="161">
        <f t="shared" si="15"/>
        <v>73566</v>
      </c>
      <c r="V44" s="161">
        <f t="shared" si="15"/>
        <v>3289554346</v>
      </c>
      <c r="W44" s="179">
        <f t="shared" si="12"/>
        <v>1.1828879989495797</v>
      </c>
      <c r="X44" s="179">
        <f t="shared" si="13"/>
        <v>1.1570660273432918</v>
      </c>
    </row>
    <row r="45" spans="1:24" ht="12" customHeight="1">
      <c r="A45" s="378" t="s">
        <v>143</v>
      </c>
      <c r="B45" s="411"/>
      <c r="C45" s="379"/>
      <c r="D45" s="162">
        <v>571</v>
      </c>
      <c r="E45" s="162">
        <v>47394844</v>
      </c>
      <c r="F45" s="162">
        <v>510</v>
      </c>
      <c r="G45" s="162">
        <v>43697591</v>
      </c>
      <c r="H45" s="162">
        <v>498</v>
      </c>
      <c r="I45" s="162">
        <v>42353032</v>
      </c>
      <c r="J45" s="159">
        <f t="shared" si="10"/>
        <v>6415</v>
      </c>
      <c r="K45" s="186">
        <f t="shared" si="11"/>
        <v>552113923</v>
      </c>
      <c r="L45" s="378" t="s">
        <v>143</v>
      </c>
      <c r="M45" s="411"/>
      <c r="N45" s="379"/>
      <c r="O45" s="103">
        <v>6189</v>
      </c>
      <c r="P45" s="94">
        <v>548463290</v>
      </c>
      <c r="Q45" s="103">
        <v>6037</v>
      </c>
      <c r="R45" s="94">
        <v>562673609</v>
      </c>
      <c r="S45" s="162">
        <v>5366</v>
      </c>
      <c r="T45" s="162">
        <v>435605032</v>
      </c>
      <c r="U45" s="162">
        <v>3799</v>
      </c>
      <c r="V45" s="162">
        <v>257531445</v>
      </c>
      <c r="W45" s="179">
        <f t="shared" si="12"/>
        <v>1.0365164000646307</v>
      </c>
      <c r="X45" s="179">
        <f t="shared" si="13"/>
        <v>1.006656111842964</v>
      </c>
    </row>
    <row r="46" spans="1:24" ht="12" customHeight="1">
      <c r="A46" s="412" t="s">
        <v>128</v>
      </c>
      <c r="B46" s="413"/>
      <c r="C46" s="414"/>
      <c r="D46" s="157">
        <v>209</v>
      </c>
      <c r="E46" s="157">
        <v>16947306</v>
      </c>
      <c r="F46" s="157">
        <v>193</v>
      </c>
      <c r="G46" s="157">
        <v>14847596</v>
      </c>
      <c r="H46" s="157">
        <v>160</v>
      </c>
      <c r="I46" s="157">
        <v>12343913</v>
      </c>
      <c r="J46" s="167">
        <f t="shared" si="10"/>
        <v>2268</v>
      </c>
      <c r="K46" s="182">
        <f t="shared" si="11"/>
        <v>182128819</v>
      </c>
      <c r="L46" s="412" t="s">
        <v>128</v>
      </c>
      <c r="M46" s="413"/>
      <c r="N46" s="414"/>
      <c r="O46" s="105">
        <v>1801</v>
      </c>
      <c r="P46" s="100">
        <v>139857368</v>
      </c>
      <c r="Q46" s="105">
        <v>1380</v>
      </c>
      <c r="R46" s="100">
        <v>111449951</v>
      </c>
      <c r="S46" s="157">
        <v>1196</v>
      </c>
      <c r="T46" s="157">
        <v>89955624</v>
      </c>
      <c r="U46" s="157">
        <v>765</v>
      </c>
      <c r="V46" s="157">
        <v>52213924</v>
      </c>
      <c r="W46" s="184">
        <f t="shared" si="12"/>
        <v>1.2593003886729595</v>
      </c>
      <c r="X46" s="184">
        <f t="shared" si="13"/>
        <v>1.3022468648201646</v>
      </c>
    </row>
    <row r="47" spans="1:24" ht="12" customHeight="1">
      <c r="A47" s="395" t="s">
        <v>30</v>
      </c>
      <c r="B47" s="395"/>
      <c r="C47" s="396"/>
      <c r="D47" s="161">
        <f aca="true" t="shared" si="16" ref="D47:I47">SUM(D45:D46)</f>
        <v>780</v>
      </c>
      <c r="E47" s="161">
        <f t="shared" si="16"/>
        <v>64342150</v>
      </c>
      <c r="F47" s="161">
        <f t="shared" si="16"/>
        <v>703</v>
      </c>
      <c r="G47" s="161">
        <f t="shared" si="16"/>
        <v>58545187</v>
      </c>
      <c r="H47" s="161">
        <f t="shared" si="16"/>
        <v>658</v>
      </c>
      <c r="I47" s="161">
        <f t="shared" si="16"/>
        <v>54696945</v>
      </c>
      <c r="J47" s="161">
        <f t="shared" si="10"/>
        <v>8683</v>
      </c>
      <c r="K47" s="185">
        <f t="shared" si="11"/>
        <v>734242742</v>
      </c>
      <c r="L47" s="395" t="s">
        <v>30</v>
      </c>
      <c r="M47" s="395"/>
      <c r="N47" s="396"/>
      <c r="O47" s="107">
        <f>SUM(O45:O46)</f>
        <v>7990</v>
      </c>
      <c r="P47" s="99">
        <v>688320658</v>
      </c>
      <c r="Q47" s="107">
        <f aca="true" t="shared" si="17" ref="Q47:V47">SUM(Q45:Q46)</f>
        <v>7417</v>
      </c>
      <c r="R47" s="99">
        <f t="shared" si="17"/>
        <v>674123560</v>
      </c>
      <c r="S47" s="161">
        <f t="shared" si="17"/>
        <v>6562</v>
      </c>
      <c r="T47" s="161">
        <f t="shared" si="17"/>
        <v>525560656</v>
      </c>
      <c r="U47" s="161">
        <f t="shared" si="17"/>
        <v>4564</v>
      </c>
      <c r="V47" s="161">
        <f t="shared" si="17"/>
        <v>309745369</v>
      </c>
      <c r="W47" s="179">
        <f t="shared" si="12"/>
        <v>1.0867334167709637</v>
      </c>
      <c r="X47" s="179">
        <f t="shared" si="13"/>
        <v>1.0667161205555449</v>
      </c>
    </row>
    <row r="48" spans="1:24" ht="12" customHeight="1">
      <c r="A48" s="389" t="s">
        <v>7</v>
      </c>
      <c r="B48" s="389"/>
      <c r="C48" s="390"/>
      <c r="D48" s="163">
        <v>1423</v>
      </c>
      <c r="E48" s="163">
        <v>11484900</v>
      </c>
      <c r="F48" s="163">
        <v>1357</v>
      </c>
      <c r="G48" s="163">
        <v>10859670</v>
      </c>
      <c r="H48" s="163">
        <v>1456</v>
      </c>
      <c r="I48" s="163">
        <v>11546460</v>
      </c>
      <c r="J48" s="159">
        <f t="shared" si="10"/>
        <v>16970</v>
      </c>
      <c r="K48" s="186">
        <f t="shared" si="11"/>
        <v>136236065</v>
      </c>
      <c r="L48" s="389" t="s">
        <v>7</v>
      </c>
      <c r="M48" s="389"/>
      <c r="N48" s="390"/>
      <c r="O48" s="103">
        <v>16433</v>
      </c>
      <c r="P48" s="94">
        <v>127653450</v>
      </c>
      <c r="Q48" s="103">
        <v>13019</v>
      </c>
      <c r="R48" s="94">
        <v>97421670</v>
      </c>
      <c r="S48" s="163">
        <v>13084</v>
      </c>
      <c r="T48" s="163">
        <v>94224650</v>
      </c>
      <c r="U48" s="163">
        <v>11954</v>
      </c>
      <c r="V48" s="163">
        <v>82062529</v>
      </c>
      <c r="W48" s="179">
        <f t="shared" si="12"/>
        <v>1.0326781476297693</v>
      </c>
      <c r="X48" s="179">
        <f t="shared" si="13"/>
        <v>1.0672337097038898</v>
      </c>
    </row>
    <row r="49" spans="1:24" ht="12" customHeight="1">
      <c r="A49" s="397" t="s">
        <v>8</v>
      </c>
      <c r="B49" s="397"/>
      <c r="C49" s="398"/>
      <c r="D49" s="157">
        <v>194</v>
      </c>
      <c r="E49" s="157">
        <v>47524234</v>
      </c>
      <c r="F49" s="157">
        <v>197</v>
      </c>
      <c r="G49" s="157">
        <v>47685350</v>
      </c>
      <c r="H49" s="157">
        <v>199</v>
      </c>
      <c r="I49" s="157">
        <v>43612431</v>
      </c>
      <c r="J49" s="157">
        <f t="shared" si="10"/>
        <v>2173</v>
      </c>
      <c r="K49" s="180">
        <f t="shared" si="11"/>
        <v>519086123</v>
      </c>
      <c r="L49" s="397" t="s">
        <v>8</v>
      </c>
      <c r="M49" s="397"/>
      <c r="N49" s="398"/>
      <c r="O49" s="104">
        <v>1493</v>
      </c>
      <c r="P49" s="93">
        <v>351592755</v>
      </c>
      <c r="Q49" s="104">
        <v>977</v>
      </c>
      <c r="R49" s="93">
        <v>222742738</v>
      </c>
      <c r="S49" s="157">
        <v>629</v>
      </c>
      <c r="T49" s="157">
        <v>143203067</v>
      </c>
      <c r="U49" s="157">
        <v>212</v>
      </c>
      <c r="V49" s="157">
        <v>46093034</v>
      </c>
      <c r="W49" s="181">
        <f t="shared" si="12"/>
        <v>1.4554588077695914</v>
      </c>
      <c r="X49" s="181">
        <f t="shared" si="13"/>
        <v>1.4763845830668496</v>
      </c>
    </row>
    <row r="50" spans="1:24" ht="12" customHeight="1">
      <c r="A50" s="397" t="s">
        <v>31</v>
      </c>
      <c r="B50" s="397"/>
      <c r="C50" s="398"/>
      <c r="D50" s="157">
        <v>167</v>
      </c>
      <c r="E50" s="157">
        <v>27952229</v>
      </c>
      <c r="F50" s="157">
        <v>168</v>
      </c>
      <c r="G50" s="157">
        <v>28774138</v>
      </c>
      <c r="H50" s="157">
        <v>185</v>
      </c>
      <c r="I50" s="157">
        <v>28684127</v>
      </c>
      <c r="J50" s="157">
        <f t="shared" si="10"/>
        <v>1772</v>
      </c>
      <c r="K50" s="180">
        <f t="shared" si="11"/>
        <v>299564751</v>
      </c>
      <c r="L50" s="397" t="s">
        <v>31</v>
      </c>
      <c r="M50" s="397"/>
      <c r="N50" s="398"/>
      <c r="O50" s="104">
        <v>1078</v>
      </c>
      <c r="P50" s="93">
        <v>183437683</v>
      </c>
      <c r="Q50" s="104">
        <v>596</v>
      </c>
      <c r="R50" s="93">
        <v>99982419</v>
      </c>
      <c r="S50" s="157">
        <v>483</v>
      </c>
      <c r="T50" s="157">
        <v>78579352</v>
      </c>
      <c r="U50" s="157">
        <v>233</v>
      </c>
      <c r="V50" s="157">
        <v>34875703</v>
      </c>
      <c r="W50" s="181">
        <f t="shared" si="12"/>
        <v>1.6437847866419295</v>
      </c>
      <c r="X50" s="181">
        <f t="shared" si="13"/>
        <v>1.6330600457922269</v>
      </c>
    </row>
    <row r="51" spans="1:24" ht="12" customHeight="1">
      <c r="A51" s="393" t="s">
        <v>20</v>
      </c>
      <c r="B51" s="393"/>
      <c r="C51" s="394"/>
      <c r="D51" s="160">
        <v>10317</v>
      </c>
      <c r="E51" s="160">
        <v>93300257</v>
      </c>
      <c r="F51" s="160">
        <v>10294</v>
      </c>
      <c r="G51" s="160">
        <v>93014517</v>
      </c>
      <c r="H51" s="160">
        <v>10263</v>
      </c>
      <c r="I51" s="160">
        <v>92755648</v>
      </c>
      <c r="J51" s="167">
        <f t="shared" si="10"/>
        <v>119350</v>
      </c>
      <c r="K51" s="182">
        <f t="shared" si="11"/>
        <v>1078959464</v>
      </c>
      <c r="L51" s="393" t="s">
        <v>20</v>
      </c>
      <c r="M51" s="393"/>
      <c r="N51" s="394"/>
      <c r="O51" s="105">
        <v>103069</v>
      </c>
      <c r="P51" s="100">
        <v>917452260</v>
      </c>
      <c r="Q51" s="105">
        <v>84143</v>
      </c>
      <c r="R51" s="100">
        <v>631396140</v>
      </c>
      <c r="S51" s="160">
        <v>66812</v>
      </c>
      <c r="T51" s="160">
        <v>503282200</v>
      </c>
      <c r="U51" s="160">
        <v>47236</v>
      </c>
      <c r="V51" s="160">
        <v>357670580</v>
      </c>
      <c r="W51" s="184">
        <f t="shared" si="12"/>
        <v>1.1579621418661286</v>
      </c>
      <c r="X51" s="184">
        <f t="shared" si="13"/>
        <v>1.1760388099103924</v>
      </c>
    </row>
    <row r="52" spans="1:24" ht="12" customHeight="1">
      <c r="A52" s="395" t="s">
        <v>32</v>
      </c>
      <c r="B52" s="395"/>
      <c r="C52" s="396"/>
      <c r="D52" s="161">
        <f aca="true" t="shared" si="18" ref="D52:I52">SUM(D48:D51)</f>
        <v>12101</v>
      </c>
      <c r="E52" s="161">
        <f t="shared" si="18"/>
        <v>180261620</v>
      </c>
      <c r="F52" s="161">
        <f t="shared" si="18"/>
        <v>12016</v>
      </c>
      <c r="G52" s="161">
        <f t="shared" si="18"/>
        <v>180333675</v>
      </c>
      <c r="H52" s="161">
        <f t="shared" si="18"/>
        <v>12103</v>
      </c>
      <c r="I52" s="161">
        <f t="shared" si="18"/>
        <v>176598666</v>
      </c>
      <c r="J52" s="161">
        <f t="shared" si="10"/>
        <v>140265</v>
      </c>
      <c r="K52" s="185">
        <f t="shared" si="11"/>
        <v>2033846403</v>
      </c>
      <c r="L52" s="395" t="s">
        <v>32</v>
      </c>
      <c r="M52" s="395"/>
      <c r="N52" s="396"/>
      <c r="O52" s="106">
        <f>SUM(O48:O51)</f>
        <v>122073</v>
      </c>
      <c r="P52" s="28">
        <v>1580136148</v>
      </c>
      <c r="Q52" s="106">
        <f aca="true" t="shared" si="19" ref="Q52:V52">SUM(Q48:Q51)</f>
        <v>98735</v>
      </c>
      <c r="R52" s="28">
        <f t="shared" si="19"/>
        <v>1051542967</v>
      </c>
      <c r="S52" s="161">
        <f t="shared" si="19"/>
        <v>81008</v>
      </c>
      <c r="T52" s="161">
        <f t="shared" si="19"/>
        <v>819289269</v>
      </c>
      <c r="U52" s="161">
        <f t="shared" si="19"/>
        <v>59635</v>
      </c>
      <c r="V52" s="161">
        <f t="shared" si="19"/>
        <v>520701846</v>
      </c>
      <c r="W52" s="179">
        <f t="shared" si="12"/>
        <v>1.1490255830527636</v>
      </c>
      <c r="X52" s="179">
        <f t="shared" si="13"/>
        <v>1.2871336470431787</v>
      </c>
    </row>
    <row r="53" spans="1:24" ht="12" customHeight="1">
      <c r="A53" s="375" t="s">
        <v>21</v>
      </c>
      <c r="B53" s="376"/>
      <c r="C53" s="377"/>
      <c r="D53" s="161">
        <v>171</v>
      </c>
      <c r="E53" s="161">
        <v>4500017</v>
      </c>
      <c r="F53" s="161">
        <v>207</v>
      </c>
      <c r="G53" s="161">
        <v>5856020</v>
      </c>
      <c r="H53" s="161">
        <v>158</v>
      </c>
      <c r="I53" s="161">
        <v>4229375</v>
      </c>
      <c r="J53" s="161">
        <f t="shared" si="10"/>
        <v>1994</v>
      </c>
      <c r="K53" s="185">
        <f t="shared" si="11"/>
        <v>53578605</v>
      </c>
      <c r="L53" s="375" t="s">
        <v>21</v>
      </c>
      <c r="M53" s="376"/>
      <c r="N53" s="377"/>
      <c r="O53" s="106">
        <v>2098</v>
      </c>
      <c r="P53" s="28">
        <v>52767518</v>
      </c>
      <c r="Q53" s="106">
        <v>1881</v>
      </c>
      <c r="R53" s="28">
        <v>49120655</v>
      </c>
      <c r="S53" s="161">
        <v>1396</v>
      </c>
      <c r="T53" s="161">
        <v>37260109</v>
      </c>
      <c r="U53" s="161">
        <v>1029</v>
      </c>
      <c r="V53" s="161">
        <v>27293181</v>
      </c>
      <c r="W53" s="179">
        <f t="shared" si="12"/>
        <v>0.9504289799809342</v>
      </c>
      <c r="X53" s="179">
        <f t="shared" si="13"/>
        <v>1.0153709522589256</v>
      </c>
    </row>
    <row r="54" spans="1:24" ht="12" customHeight="1">
      <c r="A54" s="375" t="s">
        <v>22</v>
      </c>
      <c r="B54" s="376"/>
      <c r="C54" s="377"/>
      <c r="D54" s="161">
        <v>135</v>
      </c>
      <c r="E54" s="161">
        <v>13908438</v>
      </c>
      <c r="F54" s="161">
        <v>166</v>
      </c>
      <c r="G54" s="161">
        <v>15754771</v>
      </c>
      <c r="H54" s="161">
        <v>161</v>
      </c>
      <c r="I54" s="161">
        <v>16890801</v>
      </c>
      <c r="J54" s="161">
        <f t="shared" si="10"/>
        <v>1649</v>
      </c>
      <c r="K54" s="185">
        <f t="shared" si="11"/>
        <v>169309778</v>
      </c>
      <c r="L54" s="375" t="s">
        <v>22</v>
      </c>
      <c r="M54" s="376"/>
      <c r="N54" s="377"/>
      <c r="O54" s="106">
        <v>1754</v>
      </c>
      <c r="P54" s="28">
        <v>187213746</v>
      </c>
      <c r="Q54" s="106">
        <v>1446</v>
      </c>
      <c r="R54" s="28">
        <v>154730337</v>
      </c>
      <c r="S54" s="161">
        <v>1144</v>
      </c>
      <c r="T54" s="161">
        <v>117060389</v>
      </c>
      <c r="U54" s="161">
        <v>717</v>
      </c>
      <c r="V54" s="161">
        <v>67625453</v>
      </c>
      <c r="W54" s="179">
        <f t="shared" si="12"/>
        <v>0.9401368301026226</v>
      </c>
      <c r="X54" s="179">
        <f t="shared" si="13"/>
        <v>0.9043661676424123</v>
      </c>
    </row>
    <row r="55" spans="1:24" ht="12" customHeight="1">
      <c r="A55" s="391" t="s">
        <v>33</v>
      </c>
      <c r="B55" s="391"/>
      <c r="C55" s="392"/>
      <c r="D55" s="161">
        <f aca="true" t="shared" si="20" ref="D55:I55">SUM(D56:D58)</f>
        <v>2492</v>
      </c>
      <c r="E55" s="161">
        <f t="shared" si="20"/>
        <v>776347007</v>
      </c>
      <c r="F55" s="161">
        <f t="shared" si="20"/>
        <v>2442</v>
      </c>
      <c r="G55" s="161">
        <f t="shared" si="20"/>
        <v>763685453</v>
      </c>
      <c r="H55" s="161">
        <f t="shared" si="20"/>
        <v>2447</v>
      </c>
      <c r="I55" s="161">
        <f t="shared" si="20"/>
        <v>699540663</v>
      </c>
      <c r="J55" s="161">
        <f t="shared" si="10"/>
        <v>29342</v>
      </c>
      <c r="K55" s="185">
        <f t="shared" si="11"/>
        <v>9004314543</v>
      </c>
      <c r="L55" s="391" t="s">
        <v>33</v>
      </c>
      <c r="M55" s="391"/>
      <c r="N55" s="392"/>
      <c r="O55" s="106">
        <f>SUM(O56:O58)</f>
        <v>28382</v>
      </c>
      <c r="P55" s="28">
        <v>8685720672</v>
      </c>
      <c r="Q55" s="106">
        <v>27419</v>
      </c>
      <c r="R55" s="28">
        <v>8641711896</v>
      </c>
      <c r="S55" s="161">
        <f>SUM(S56:S58)</f>
        <v>26882</v>
      </c>
      <c r="T55" s="161">
        <f>SUM(T56:T58)</f>
        <v>8184419841</v>
      </c>
      <c r="U55" s="161">
        <f>SUM(U56:U58)</f>
        <v>22439</v>
      </c>
      <c r="V55" s="161">
        <f>SUM(V56:V58)</f>
        <v>7001640360</v>
      </c>
      <c r="W55" s="179">
        <f t="shared" si="12"/>
        <v>1.0338242548093863</v>
      </c>
      <c r="X55" s="179">
        <f t="shared" si="13"/>
        <v>1.036680188441593</v>
      </c>
    </row>
    <row r="56" spans="1:24" ht="12" customHeight="1">
      <c r="A56" s="29"/>
      <c r="B56" s="378" t="s">
        <v>147</v>
      </c>
      <c r="C56" s="379"/>
      <c r="D56" s="163">
        <v>1232</v>
      </c>
      <c r="E56" s="163">
        <v>363156517</v>
      </c>
      <c r="F56" s="163">
        <v>1219</v>
      </c>
      <c r="G56" s="163">
        <v>359289591</v>
      </c>
      <c r="H56" s="163">
        <v>1204</v>
      </c>
      <c r="I56" s="163">
        <v>322796371</v>
      </c>
      <c r="J56" s="159">
        <f t="shared" si="10"/>
        <v>14665</v>
      </c>
      <c r="K56" s="186">
        <f t="shared" si="11"/>
        <v>4243877122</v>
      </c>
      <c r="L56" s="29"/>
      <c r="M56" s="378" t="s">
        <v>147</v>
      </c>
      <c r="N56" s="379"/>
      <c r="O56" s="103">
        <v>14633</v>
      </c>
      <c r="P56" s="94">
        <v>4230452396</v>
      </c>
      <c r="Q56" s="103">
        <v>14615</v>
      </c>
      <c r="R56" s="94">
        <v>4405601410</v>
      </c>
      <c r="S56" s="163">
        <v>14755</v>
      </c>
      <c r="T56" s="163">
        <v>4293810249</v>
      </c>
      <c r="U56" s="163">
        <v>11336</v>
      </c>
      <c r="V56" s="163">
        <v>3380009742</v>
      </c>
      <c r="W56" s="179">
        <f t="shared" si="12"/>
        <v>1.0021868379689742</v>
      </c>
      <c r="X56" s="179">
        <f t="shared" si="13"/>
        <v>1.0031733547014248</v>
      </c>
    </row>
    <row r="57" spans="1:24" ht="12" customHeight="1">
      <c r="A57" s="29"/>
      <c r="B57" s="380" t="s">
        <v>145</v>
      </c>
      <c r="C57" s="381"/>
      <c r="D57" s="157">
        <v>869</v>
      </c>
      <c r="E57" s="157">
        <v>255859661</v>
      </c>
      <c r="F57" s="157">
        <v>856</v>
      </c>
      <c r="G57" s="157">
        <v>255905523</v>
      </c>
      <c r="H57" s="157">
        <v>873</v>
      </c>
      <c r="I57" s="157">
        <v>239026779</v>
      </c>
      <c r="J57" s="157">
        <f t="shared" si="10"/>
        <v>10020</v>
      </c>
      <c r="K57" s="180">
        <f t="shared" si="11"/>
        <v>2894803608</v>
      </c>
      <c r="L57" s="29"/>
      <c r="M57" s="380" t="s">
        <v>145</v>
      </c>
      <c r="N57" s="381"/>
      <c r="O57" s="104">
        <v>8781</v>
      </c>
      <c r="P57" s="93">
        <v>2471383625</v>
      </c>
      <c r="Q57" s="104">
        <v>8087</v>
      </c>
      <c r="R57" s="93">
        <v>2368011302</v>
      </c>
      <c r="S57" s="157">
        <v>7464</v>
      </c>
      <c r="T57" s="157">
        <v>2123835656</v>
      </c>
      <c r="U57" s="157">
        <v>6557</v>
      </c>
      <c r="V57" s="157">
        <v>1884362572</v>
      </c>
      <c r="W57" s="181">
        <f t="shared" si="12"/>
        <v>1.1411001024940213</v>
      </c>
      <c r="X57" s="181">
        <f t="shared" si="13"/>
        <v>1.1713291205447718</v>
      </c>
    </row>
    <row r="58" spans="1:24" ht="12" customHeight="1">
      <c r="A58" s="29"/>
      <c r="B58" s="382" t="s">
        <v>146</v>
      </c>
      <c r="C58" s="383"/>
      <c r="D58" s="167">
        <v>391</v>
      </c>
      <c r="E58" s="167">
        <v>157330829</v>
      </c>
      <c r="F58" s="167">
        <v>367</v>
      </c>
      <c r="G58" s="167">
        <v>148490339</v>
      </c>
      <c r="H58" s="167">
        <v>370</v>
      </c>
      <c r="I58" s="167">
        <v>137717513</v>
      </c>
      <c r="J58" s="167">
        <f t="shared" si="10"/>
        <v>4657</v>
      </c>
      <c r="K58" s="182">
        <f t="shared" si="11"/>
        <v>1865633813</v>
      </c>
      <c r="L58" s="29"/>
      <c r="M58" s="382" t="s">
        <v>146</v>
      </c>
      <c r="N58" s="383"/>
      <c r="O58" s="105">
        <v>4968</v>
      </c>
      <c r="P58" s="100">
        <v>1983884651</v>
      </c>
      <c r="Q58" s="105">
        <v>4717</v>
      </c>
      <c r="R58" s="100">
        <v>1868099184</v>
      </c>
      <c r="S58" s="167">
        <v>4663</v>
      </c>
      <c r="T58" s="167">
        <v>1766773936</v>
      </c>
      <c r="U58" s="167">
        <v>4546</v>
      </c>
      <c r="V58" s="167">
        <v>1737268046</v>
      </c>
      <c r="W58" s="184">
        <f t="shared" si="12"/>
        <v>0.9373993558776168</v>
      </c>
      <c r="X58" s="184">
        <f t="shared" si="13"/>
        <v>0.940394297652137</v>
      </c>
    </row>
    <row r="59" spans="1:24" ht="12" customHeight="1">
      <c r="A59" s="29"/>
      <c r="B59" s="384" t="s">
        <v>24</v>
      </c>
      <c r="C59" s="385"/>
      <c r="D59" s="28">
        <f aca="true" t="shared" si="21" ref="D59:I59">SUM(D60:D62)</f>
        <v>2478</v>
      </c>
      <c r="E59" s="28">
        <f t="shared" si="21"/>
        <v>112754550</v>
      </c>
      <c r="F59" s="28">
        <f t="shared" si="21"/>
        <v>2431</v>
      </c>
      <c r="G59" s="28">
        <f t="shared" si="21"/>
        <v>111302420</v>
      </c>
      <c r="H59" s="28">
        <f t="shared" si="21"/>
        <v>2447</v>
      </c>
      <c r="I59" s="28">
        <f t="shared" si="21"/>
        <v>67395830</v>
      </c>
      <c r="J59" s="161">
        <f t="shared" si="10"/>
        <v>29186</v>
      </c>
      <c r="K59" s="185">
        <f t="shared" si="11"/>
        <v>1316317320</v>
      </c>
      <c r="L59" s="29"/>
      <c r="M59" s="384" t="s">
        <v>24</v>
      </c>
      <c r="N59" s="385"/>
      <c r="O59" s="107">
        <v>28228</v>
      </c>
      <c r="P59" s="99">
        <v>1270605040</v>
      </c>
      <c r="Q59" s="107">
        <v>27299</v>
      </c>
      <c r="R59" s="99">
        <v>1222503240</v>
      </c>
      <c r="S59" s="28">
        <f>SUM(S60:S62)</f>
        <v>26735</v>
      </c>
      <c r="T59" s="28">
        <f>SUM(T60:T62)</f>
        <v>1146107770</v>
      </c>
      <c r="U59" s="28">
        <f>SUM(U60:U62)</f>
        <v>22304</v>
      </c>
      <c r="V59" s="28">
        <f>SUM(V60:V62)</f>
        <v>964523179</v>
      </c>
      <c r="W59" s="179">
        <f t="shared" si="12"/>
        <v>1.0339379339662746</v>
      </c>
      <c r="X59" s="179">
        <f t="shared" si="13"/>
        <v>1.0359767815811591</v>
      </c>
    </row>
    <row r="60" spans="1:24" ht="12" customHeight="1">
      <c r="A60" s="29"/>
      <c r="B60" s="29"/>
      <c r="C60" s="169" t="s">
        <v>144</v>
      </c>
      <c r="D60" s="159">
        <v>1226</v>
      </c>
      <c r="E60" s="157">
        <v>57564730</v>
      </c>
      <c r="F60" s="159">
        <v>1215</v>
      </c>
      <c r="G60" s="157">
        <v>56977150</v>
      </c>
      <c r="H60" s="159">
        <v>1204</v>
      </c>
      <c r="I60" s="159">
        <v>16534930</v>
      </c>
      <c r="J60" s="159">
        <f t="shared" si="10"/>
        <v>14570</v>
      </c>
      <c r="K60" s="186">
        <f t="shared" si="11"/>
        <v>659087800</v>
      </c>
      <c r="L60" s="29"/>
      <c r="M60" s="29"/>
      <c r="N60" s="169" t="s">
        <v>144</v>
      </c>
      <c r="O60" s="103">
        <v>14523</v>
      </c>
      <c r="P60" s="94">
        <v>681990470</v>
      </c>
      <c r="Q60" s="103">
        <v>14545</v>
      </c>
      <c r="R60" s="94">
        <v>684063260</v>
      </c>
      <c r="S60" s="159">
        <v>14624</v>
      </c>
      <c r="T60" s="159">
        <v>648950770</v>
      </c>
      <c r="U60" s="159">
        <v>11239</v>
      </c>
      <c r="V60" s="159">
        <v>514622160</v>
      </c>
      <c r="W60" s="179">
        <f t="shared" si="12"/>
        <v>1.0032362459546926</v>
      </c>
      <c r="X60" s="179">
        <f t="shared" si="13"/>
        <v>0.966417903170993</v>
      </c>
    </row>
    <row r="61" spans="1:24" ht="12" customHeight="1">
      <c r="A61" s="29"/>
      <c r="B61" s="29"/>
      <c r="C61" s="170" t="s">
        <v>145</v>
      </c>
      <c r="D61" s="157">
        <v>869</v>
      </c>
      <c r="E61" s="157">
        <v>36816560</v>
      </c>
      <c r="F61" s="157">
        <v>856</v>
      </c>
      <c r="G61" s="157">
        <v>36955930</v>
      </c>
      <c r="H61" s="157">
        <v>873</v>
      </c>
      <c r="I61" s="157">
        <v>34740110</v>
      </c>
      <c r="J61" s="157">
        <f t="shared" si="10"/>
        <v>10019</v>
      </c>
      <c r="K61" s="180">
        <f t="shared" si="11"/>
        <v>432267340</v>
      </c>
      <c r="L61" s="29"/>
      <c r="M61" s="29"/>
      <c r="N61" s="170" t="s">
        <v>145</v>
      </c>
      <c r="O61" s="104">
        <v>8779</v>
      </c>
      <c r="P61" s="93">
        <v>355046120</v>
      </c>
      <c r="Q61" s="104">
        <v>8035</v>
      </c>
      <c r="R61" s="93">
        <v>323677630</v>
      </c>
      <c r="S61" s="157">
        <v>7462</v>
      </c>
      <c r="T61" s="157">
        <v>289403770</v>
      </c>
      <c r="U61" s="157">
        <v>6550</v>
      </c>
      <c r="V61" s="157">
        <v>248892814</v>
      </c>
      <c r="W61" s="181">
        <f t="shared" si="12"/>
        <v>1.1412461555985876</v>
      </c>
      <c r="X61" s="181">
        <f t="shared" si="13"/>
        <v>1.21749630724031</v>
      </c>
    </row>
    <row r="62" spans="1:24" ht="12" customHeight="1">
      <c r="A62" s="24"/>
      <c r="B62" s="24"/>
      <c r="C62" s="171" t="s">
        <v>146</v>
      </c>
      <c r="D62" s="160">
        <v>383</v>
      </c>
      <c r="E62" s="160">
        <v>18373260</v>
      </c>
      <c r="F62" s="160">
        <v>360</v>
      </c>
      <c r="G62" s="160">
        <v>17369340</v>
      </c>
      <c r="H62" s="160">
        <v>370</v>
      </c>
      <c r="I62" s="160">
        <v>16120790</v>
      </c>
      <c r="J62" s="167">
        <f t="shared" si="10"/>
        <v>4597</v>
      </c>
      <c r="K62" s="182">
        <f t="shared" si="11"/>
        <v>224962180</v>
      </c>
      <c r="L62" s="24"/>
      <c r="M62" s="24"/>
      <c r="N62" s="171" t="s">
        <v>146</v>
      </c>
      <c r="O62" s="105">
        <v>4926</v>
      </c>
      <c r="P62" s="100">
        <v>233568450</v>
      </c>
      <c r="Q62" s="105">
        <v>4669</v>
      </c>
      <c r="R62" s="100">
        <v>214762350</v>
      </c>
      <c r="S62" s="160">
        <v>4649</v>
      </c>
      <c r="T62" s="160">
        <v>207753230</v>
      </c>
      <c r="U62" s="160">
        <v>4515</v>
      </c>
      <c r="V62" s="160">
        <v>201008205</v>
      </c>
      <c r="W62" s="181">
        <f t="shared" si="12"/>
        <v>0.9332115306536743</v>
      </c>
      <c r="X62" s="181">
        <f t="shared" si="13"/>
        <v>0.9631531142155544</v>
      </c>
    </row>
    <row r="63" spans="1:24" ht="12" customHeight="1">
      <c r="A63" s="400" t="s">
        <v>18</v>
      </c>
      <c r="B63" s="401"/>
      <c r="C63" s="402"/>
      <c r="D63" s="160">
        <v>33705</v>
      </c>
      <c r="E63" s="160">
        <v>3201975</v>
      </c>
      <c r="F63" s="160">
        <v>33647</v>
      </c>
      <c r="G63" s="160">
        <v>3196465</v>
      </c>
      <c r="H63" s="160">
        <v>33534</v>
      </c>
      <c r="I63" s="160">
        <v>3185730</v>
      </c>
      <c r="J63" s="161">
        <f t="shared" si="10"/>
        <v>390064</v>
      </c>
      <c r="K63" s="185">
        <f t="shared" si="11"/>
        <v>37056080</v>
      </c>
      <c r="L63" s="400" t="s">
        <v>18</v>
      </c>
      <c r="M63" s="401"/>
      <c r="N63" s="402"/>
      <c r="O63" s="106">
        <v>336550</v>
      </c>
      <c r="P63" s="28">
        <v>31972250</v>
      </c>
      <c r="Q63" s="106">
        <v>274042</v>
      </c>
      <c r="R63" s="28">
        <v>32117714</v>
      </c>
      <c r="S63" s="160">
        <v>218514</v>
      </c>
      <c r="T63" s="160">
        <v>25609831</v>
      </c>
      <c r="U63" s="160">
        <v>154525</v>
      </c>
      <c r="V63" s="160">
        <v>15412315</v>
      </c>
      <c r="W63" s="181">
        <f t="shared" si="12"/>
        <v>1.1590075768830783</v>
      </c>
      <c r="X63" s="181">
        <f t="shared" si="13"/>
        <v>1.1590075768830783</v>
      </c>
    </row>
    <row r="64" spans="1:24" ht="12" customHeight="1" thickBot="1">
      <c r="A64" s="403" t="s">
        <v>19</v>
      </c>
      <c r="B64" s="404"/>
      <c r="C64" s="405"/>
      <c r="D64" s="172">
        <v>2200</v>
      </c>
      <c r="E64" s="172">
        <v>16057639</v>
      </c>
      <c r="F64" s="172">
        <v>2126</v>
      </c>
      <c r="G64" s="172">
        <v>16549873</v>
      </c>
      <c r="H64" s="172">
        <v>2183</v>
      </c>
      <c r="I64" s="172">
        <v>14852498</v>
      </c>
      <c r="J64" s="187">
        <f t="shared" si="10"/>
        <v>22924</v>
      </c>
      <c r="K64" s="188">
        <f t="shared" si="11"/>
        <v>165718133</v>
      </c>
      <c r="L64" s="403" t="s">
        <v>19</v>
      </c>
      <c r="M64" s="404"/>
      <c r="N64" s="405"/>
      <c r="O64" s="108">
        <v>21547</v>
      </c>
      <c r="P64" s="101">
        <v>152268941</v>
      </c>
      <c r="Q64" s="108">
        <v>19618</v>
      </c>
      <c r="R64" s="101">
        <v>133795069</v>
      </c>
      <c r="S64" s="172">
        <v>14529</v>
      </c>
      <c r="T64" s="172">
        <v>106609619</v>
      </c>
      <c r="U64" s="172">
        <v>8737</v>
      </c>
      <c r="V64" s="172">
        <v>66955256</v>
      </c>
      <c r="W64" s="189">
        <f t="shared" si="12"/>
        <v>1.0639068083723953</v>
      </c>
      <c r="X64" s="189">
        <f t="shared" si="13"/>
        <v>1.0883252481541852</v>
      </c>
    </row>
    <row r="65" spans="1:24" ht="12" customHeight="1" thickTop="1">
      <c r="A65" s="399" t="s">
        <v>23</v>
      </c>
      <c r="B65" s="399"/>
      <c r="C65" s="399"/>
      <c r="D65" s="24">
        <f aca="true" t="shared" si="22" ref="D65:I65">SUM(D44,D47,D52:D55,D63,D64)</f>
        <v>70270</v>
      </c>
      <c r="E65" s="24">
        <f t="shared" si="22"/>
        <v>1871677680</v>
      </c>
      <c r="F65" s="24">
        <f t="shared" si="22"/>
        <v>70142</v>
      </c>
      <c r="G65" s="24">
        <f t="shared" si="22"/>
        <v>1811645316</v>
      </c>
      <c r="H65" s="24">
        <f t="shared" si="22"/>
        <v>69962</v>
      </c>
      <c r="I65" s="24">
        <f t="shared" si="22"/>
        <v>1727906753</v>
      </c>
      <c r="J65" s="160">
        <f t="shared" si="10"/>
        <v>811134</v>
      </c>
      <c r="K65" s="190">
        <f t="shared" si="11"/>
        <v>21579669500</v>
      </c>
      <c r="L65" s="399" t="s">
        <v>23</v>
      </c>
      <c r="M65" s="399"/>
      <c r="N65" s="399"/>
      <c r="O65" s="109">
        <f>SUM(O44,O47,O52,O53,O54,O55,O63,O64)</f>
        <v>703178</v>
      </c>
      <c r="P65" s="102">
        <v>19486496614</v>
      </c>
      <c r="Q65" s="109">
        <f>SUM(Q44,Q47,Q52,Q53,Q54,Q55,Q63,Q64)</f>
        <v>575682</v>
      </c>
      <c r="R65" s="102">
        <f>SUM(R44,R47,R52,R53,R54,R55,R63,R64)</f>
        <v>17238053736</v>
      </c>
      <c r="S65" s="24">
        <f>SUM(S44,S47,S52:S55,S63,S64)</f>
        <v>460642</v>
      </c>
      <c r="T65" s="24">
        <f>SUM(T44,T47,T52:T55,T63,T64)</f>
        <v>14830378021</v>
      </c>
      <c r="U65" s="24">
        <f>SUM(U44,U47,U52:U55,U63,U64)</f>
        <v>325212</v>
      </c>
      <c r="V65" s="24">
        <f>SUM(V44,V47,V52:V55,V63,V64)</f>
        <v>11298928126</v>
      </c>
      <c r="W65" s="191">
        <f t="shared" si="12"/>
        <v>1.153525849784834</v>
      </c>
      <c r="X65" s="191">
        <f t="shared" si="13"/>
        <v>1.1074165832608498</v>
      </c>
    </row>
  </sheetData>
  <mergeCells count="126">
    <mergeCell ref="L63:N63"/>
    <mergeCell ref="L64:N64"/>
    <mergeCell ref="L65:N65"/>
    <mergeCell ref="M56:N56"/>
    <mergeCell ref="M57:N57"/>
    <mergeCell ref="M58:N58"/>
    <mergeCell ref="M59:N59"/>
    <mergeCell ref="L52:N52"/>
    <mergeCell ref="L53:N53"/>
    <mergeCell ref="L54:N54"/>
    <mergeCell ref="L55:N55"/>
    <mergeCell ref="L48:N48"/>
    <mergeCell ref="L49:N49"/>
    <mergeCell ref="L50:N50"/>
    <mergeCell ref="L51:N51"/>
    <mergeCell ref="L44:N44"/>
    <mergeCell ref="L45:N45"/>
    <mergeCell ref="L46:N46"/>
    <mergeCell ref="L47:N47"/>
    <mergeCell ref="L40:N40"/>
    <mergeCell ref="L41:N41"/>
    <mergeCell ref="L42:N42"/>
    <mergeCell ref="L43:N43"/>
    <mergeCell ref="L35:N36"/>
    <mergeCell ref="L37:N37"/>
    <mergeCell ref="L38:N38"/>
    <mergeCell ref="L39:N39"/>
    <mergeCell ref="M27:N27"/>
    <mergeCell ref="L31:N31"/>
    <mergeCell ref="L32:N32"/>
    <mergeCell ref="L33:N33"/>
    <mergeCell ref="L20:N20"/>
    <mergeCell ref="L21:N21"/>
    <mergeCell ref="L22:N22"/>
    <mergeCell ref="L23:N23"/>
    <mergeCell ref="L16:N16"/>
    <mergeCell ref="L17:N17"/>
    <mergeCell ref="L18:N18"/>
    <mergeCell ref="L19:N19"/>
    <mergeCell ref="L12:N12"/>
    <mergeCell ref="L13:N13"/>
    <mergeCell ref="L14:N14"/>
    <mergeCell ref="L15:N15"/>
    <mergeCell ref="L8:N8"/>
    <mergeCell ref="L9:N9"/>
    <mergeCell ref="L10:N10"/>
    <mergeCell ref="L11:N11"/>
    <mergeCell ref="L3:N4"/>
    <mergeCell ref="L5:N5"/>
    <mergeCell ref="L6:N6"/>
    <mergeCell ref="L7:N7"/>
    <mergeCell ref="W35:X35"/>
    <mergeCell ref="A51:C51"/>
    <mergeCell ref="A52:C52"/>
    <mergeCell ref="A53:C53"/>
    <mergeCell ref="A50:C50"/>
    <mergeCell ref="A44:C44"/>
    <mergeCell ref="A45:C45"/>
    <mergeCell ref="A46:C46"/>
    <mergeCell ref="A47:C47"/>
    <mergeCell ref="A48:C48"/>
    <mergeCell ref="A54:C54"/>
    <mergeCell ref="A65:C65"/>
    <mergeCell ref="A55:C55"/>
    <mergeCell ref="B56:C56"/>
    <mergeCell ref="B57:C57"/>
    <mergeCell ref="B58:C58"/>
    <mergeCell ref="B59:C59"/>
    <mergeCell ref="A63:C63"/>
    <mergeCell ref="A64:C64"/>
    <mergeCell ref="A41:C41"/>
    <mergeCell ref="A42:C42"/>
    <mergeCell ref="A43:C43"/>
    <mergeCell ref="A49:C49"/>
    <mergeCell ref="A37:C37"/>
    <mergeCell ref="A38:C38"/>
    <mergeCell ref="A39:C39"/>
    <mergeCell ref="A40:C40"/>
    <mergeCell ref="Q3:R3"/>
    <mergeCell ref="S3:T3"/>
    <mergeCell ref="U3:V3"/>
    <mergeCell ref="H35:I35"/>
    <mergeCell ref="J3:K3"/>
    <mergeCell ref="O3:P3"/>
    <mergeCell ref="J35:K35"/>
    <mergeCell ref="Q35:R35"/>
    <mergeCell ref="S35:T35"/>
    <mergeCell ref="O35:P35"/>
    <mergeCell ref="W3:X3"/>
    <mergeCell ref="D35:E35"/>
    <mergeCell ref="F35:G35"/>
    <mergeCell ref="A3:C4"/>
    <mergeCell ref="D3:E3"/>
    <mergeCell ref="F3:G3"/>
    <mergeCell ref="H3:I3"/>
    <mergeCell ref="A13:C13"/>
    <mergeCell ref="A14:C14"/>
    <mergeCell ref="A15:C15"/>
    <mergeCell ref="A9:C9"/>
    <mergeCell ref="A10:C10"/>
    <mergeCell ref="A33:C33"/>
    <mergeCell ref="A17:C17"/>
    <mergeCell ref="A18:C18"/>
    <mergeCell ref="A19:C19"/>
    <mergeCell ref="A20:C20"/>
    <mergeCell ref="A31:C31"/>
    <mergeCell ref="A32:C32"/>
    <mergeCell ref="A21:C21"/>
    <mergeCell ref="A5:C5"/>
    <mergeCell ref="A6:C6"/>
    <mergeCell ref="A7:C7"/>
    <mergeCell ref="A8:C8"/>
    <mergeCell ref="A16:C16"/>
    <mergeCell ref="A23:C23"/>
    <mergeCell ref="A11:C11"/>
    <mergeCell ref="A12:C12"/>
    <mergeCell ref="U35:V35"/>
    <mergeCell ref="A22:C22"/>
    <mergeCell ref="B24:C24"/>
    <mergeCell ref="B25:C25"/>
    <mergeCell ref="B26:C26"/>
    <mergeCell ref="B27:C27"/>
    <mergeCell ref="A35:C36"/>
    <mergeCell ref="M24:N24"/>
    <mergeCell ref="M25:N25"/>
    <mergeCell ref="M26:N26"/>
  </mergeCells>
  <printOptions/>
  <pageMargins left="0.984251968503937" right="0.68" top="0.7874015748031497" bottom="0.5905511811023623" header="0.5118110236220472" footer="0.31496062992125984"/>
  <pageSetup fitToWidth="0" fitToHeight="1" horizontalDpi="600" verticalDpi="600" orientation="portrait" paperSize="9" scale="76" r:id="rId2"/>
  <headerFooter alignWithMargins="0">
    <oddFooter>&amp;C&amp;P+21</oddFooter>
  </headerFooter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H7">
      <selection activeCell="N11" sqref="N11"/>
    </sheetView>
  </sheetViews>
  <sheetFormatPr defaultColWidth="9.00390625" defaultRowHeight="24" customHeight="1"/>
  <cols>
    <col min="1" max="1" width="9.125" style="19" customWidth="1"/>
    <col min="2" max="2" width="10.50390625" style="19" customWidth="1"/>
    <col min="3" max="3" width="4.875" style="19" customWidth="1"/>
    <col min="4" max="4" width="8.625" style="19" customWidth="1"/>
    <col min="5" max="5" width="6.75390625" style="19" customWidth="1"/>
    <col min="6" max="6" width="4.875" style="19" customWidth="1"/>
    <col min="7" max="7" width="8.625" style="20" customWidth="1"/>
    <col min="8" max="8" width="6.75390625" style="20" customWidth="1"/>
    <col min="9" max="9" width="4.875" style="20" customWidth="1"/>
    <col min="10" max="10" width="8.625" style="20" customWidth="1"/>
    <col min="11" max="11" width="6.75390625" style="20" customWidth="1"/>
    <col min="12" max="12" width="4.875" style="20" customWidth="1"/>
    <col min="13" max="13" width="8.625" style="20" customWidth="1"/>
    <col min="14" max="14" width="6.75390625" style="20" customWidth="1"/>
    <col min="15" max="15" width="4.875" style="20" customWidth="1"/>
    <col min="16" max="16" width="8.625" style="20" customWidth="1"/>
    <col min="17" max="17" width="6.75390625" style="20" customWidth="1"/>
    <col min="18" max="18" width="4.875" style="20" customWidth="1"/>
    <col min="19" max="19" width="8.625" style="20" customWidth="1"/>
    <col min="20" max="20" width="6.75390625" style="20" customWidth="1"/>
    <col min="21" max="21" width="4.875" style="20" customWidth="1"/>
    <col min="22" max="22" width="8.625" style="20" customWidth="1"/>
    <col min="23" max="23" width="6.75390625" style="20" customWidth="1"/>
    <col min="24" max="24" width="2.875" style="20" customWidth="1"/>
    <col min="25" max="16384" width="9.00390625" style="20" customWidth="1"/>
  </cols>
  <sheetData>
    <row r="1" spans="1:24" s="18" customFormat="1" ht="24" customHeight="1">
      <c r="A1" s="21" t="s">
        <v>188</v>
      </c>
      <c r="D1" s="1"/>
      <c r="E1" s="1"/>
      <c r="F1" s="1"/>
      <c r="G1" s="1"/>
      <c r="H1" s="78" t="s">
        <v>136</v>
      </c>
      <c r="I1" s="1"/>
      <c r="J1" s="1" t="s">
        <v>189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189</v>
      </c>
      <c r="W1" s="43"/>
      <c r="X1" s="1"/>
    </row>
    <row r="2" spans="1:23" s="56" customFormat="1" ht="24" customHeight="1">
      <c r="A2" s="435"/>
      <c r="B2" s="55" t="s">
        <v>72</v>
      </c>
      <c r="C2" s="425" t="s">
        <v>53</v>
      </c>
      <c r="D2" s="437"/>
      <c r="E2" s="438"/>
      <c r="F2" s="425" t="s">
        <v>54</v>
      </c>
      <c r="G2" s="426"/>
      <c r="H2" s="427"/>
      <c r="I2" s="425" t="s">
        <v>55</v>
      </c>
      <c r="J2" s="426"/>
      <c r="K2" s="427"/>
      <c r="L2" s="425" t="s">
        <v>56</v>
      </c>
      <c r="M2" s="426"/>
      <c r="N2" s="427"/>
      <c r="O2" s="425" t="s">
        <v>57</v>
      </c>
      <c r="P2" s="426"/>
      <c r="Q2" s="427"/>
      <c r="R2" s="425" t="s">
        <v>58</v>
      </c>
      <c r="S2" s="426"/>
      <c r="T2" s="427"/>
      <c r="U2" s="425" t="s">
        <v>59</v>
      </c>
      <c r="V2" s="426"/>
      <c r="W2" s="427"/>
    </row>
    <row r="3" spans="1:23" s="56" customFormat="1" ht="24" customHeight="1">
      <c r="A3" s="436"/>
      <c r="B3" s="57" t="s">
        <v>125</v>
      </c>
      <c r="C3" s="58" t="s">
        <v>186</v>
      </c>
      <c r="D3" s="59" t="s">
        <v>71</v>
      </c>
      <c r="E3" s="59" t="s">
        <v>141</v>
      </c>
      <c r="F3" s="58" t="s">
        <v>186</v>
      </c>
      <c r="G3" s="59" t="s">
        <v>71</v>
      </c>
      <c r="H3" s="59" t="s">
        <v>141</v>
      </c>
      <c r="I3" s="58" t="s">
        <v>186</v>
      </c>
      <c r="J3" s="59" t="s">
        <v>71</v>
      </c>
      <c r="K3" s="59" t="s">
        <v>141</v>
      </c>
      <c r="L3" s="58" t="s">
        <v>186</v>
      </c>
      <c r="M3" s="59" t="s">
        <v>71</v>
      </c>
      <c r="N3" s="59" t="s">
        <v>141</v>
      </c>
      <c r="O3" s="58" t="s">
        <v>186</v>
      </c>
      <c r="P3" s="59" t="s">
        <v>71</v>
      </c>
      <c r="Q3" s="59" t="s">
        <v>141</v>
      </c>
      <c r="R3" s="58" t="s">
        <v>186</v>
      </c>
      <c r="S3" s="59" t="s">
        <v>71</v>
      </c>
      <c r="T3" s="59" t="s">
        <v>141</v>
      </c>
      <c r="U3" s="58" t="s">
        <v>186</v>
      </c>
      <c r="V3" s="59" t="s">
        <v>71</v>
      </c>
      <c r="W3" s="59" t="s">
        <v>141</v>
      </c>
    </row>
    <row r="4" spans="1:23" s="56" customFormat="1" ht="24" customHeight="1">
      <c r="A4" s="60" t="s">
        <v>70</v>
      </c>
      <c r="B4" s="61">
        <v>6150</v>
      </c>
      <c r="C4" s="192">
        <v>1183</v>
      </c>
      <c r="D4" s="193">
        <v>2991968</v>
      </c>
      <c r="E4" s="194">
        <f aca="true" t="shared" si="0" ref="E4:E9">ROUND(D4/($B4*C4),4)*100</f>
        <v>41.120000000000005</v>
      </c>
      <c r="F4" s="195">
        <v>1211</v>
      </c>
      <c r="G4" s="193">
        <v>2995184</v>
      </c>
      <c r="H4" s="194">
        <f aca="true" t="shared" si="1" ref="H4:H9">ROUND(G4/($B4*F4),4)*100</f>
        <v>40.22</v>
      </c>
      <c r="I4" s="195">
        <v>1262</v>
      </c>
      <c r="J4" s="193">
        <v>3084306</v>
      </c>
      <c r="K4" s="194">
        <f aca="true" t="shared" si="2" ref="K4:K9">ROUND(J4/($B4*I4),4)*100</f>
        <v>39.739999999999995</v>
      </c>
      <c r="L4" s="195">
        <v>1306</v>
      </c>
      <c r="M4" s="193">
        <v>3333680</v>
      </c>
      <c r="N4" s="194">
        <f aca="true" t="shared" si="3" ref="N4:N9">ROUND(M4/($B4*L4),4)*100</f>
        <v>41.510000000000005</v>
      </c>
      <c r="O4" s="195">
        <v>1351</v>
      </c>
      <c r="P4" s="193">
        <v>3393869</v>
      </c>
      <c r="Q4" s="194">
        <f aca="true" t="shared" si="4" ref="Q4:Q9">ROUND(P4/($B4*O4),4)*100</f>
        <v>40.849999999999994</v>
      </c>
      <c r="R4" s="195">
        <v>1397</v>
      </c>
      <c r="S4" s="193">
        <v>3507406</v>
      </c>
      <c r="T4" s="194">
        <f aca="true" t="shared" si="5" ref="T4:T9">ROUND(S4/($B4*R4),4)*100</f>
        <v>40.82</v>
      </c>
      <c r="U4" s="195">
        <v>1416</v>
      </c>
      <c r="V4" s="193">
        <v>3555585</v>
      </c>
      <c r="W4" s="194">
        <f aca="true" t="shared" si="6" ref="W4:W9">ROUND(V4/($B4*U4),4)*100</f>
        <v>40.83</v>
      </c>
    </row>
    <row r="5" spans="1:23" s="56" customFormat="1" ht="24" customHeight="1">
      <c r="A5" s="62" t="s">
        <v>65</v>
      </c>
      <c r="B5" s="63">
        <v>16580</v>
      </c>
      <c r="C5" s="196">
        <v>3849</v>
      </c>
      <c r="D5" s="197">
        <v>22160293</v>
      </c>
      <c r="E5" s="198">
        <f t="shared" si="0"/>
        <v>34.73</v>
      </c>
      <c r="F5" s="199">
        <v>3895</v>
      </c>
      <c r="G5" s="197">
        <v>21667463</v>
      </c>
      <c r="H5" s="198">
        <f t="shared" si="1"/>
        <v>33.550000000000004</v>
      </c>
      <c r="I5" s="199">
        <v>3890</v>
      </c>
      <c r="J5" s="197">
        <v>21846608</v>
      </c>
      <c r="K5" s="198">
        <f t="shared" si="2"/>
        <v>33.87</v>
      </c>
      <c r="L5" s="199">
        <v>3889</v>
      </c>
      <c r="M5" s="197">
        <v>22739320</v>
      </c>
      <c r="N5" s="198">
        <f t="shared" si="3"/>
        <v>35.27</v>
      </c>
      <c r="O5" s="199">
        <v>3881</v>
      </c>
      <c r="P5" s="197">
        <v>22076180</v>
      </c>
      <c r="Q5" s="198">
        <f t="shared" si="4"/>
        <v>34.31</v>
      </c>
      <c r="R5" s="199">
        <v>3956</v>
      </c>
      <c r="S5" s="197">
        <v>22475081</v>
      </c>
      <c r="T5" s="198">
        <f t="shared" si="5"/>
        <v>34.27</v>
      </c>
      <c r="U5" s="199">
        <v>4014</v>
      </c>
      <c r="V5" s="197">
        <v>22443889</v>
      </c>
      <c r="W5" s="198">
        <f t="shared" si="6"/>
        <v>33.72</v>
      </c>
    </row>
    <row r="6" spans="1:23" s="56" customFormat="1" ht="24" customHeight="1">
      <c r="A6" s="62" t="s">
        <v>66</v>
      </c>
      <c r="B6" s="63">
        <v>19480</v>
      </c>
      <c r="C6" s="196">
        <v>1818</v>
      </c>
      <c r="D6" s="200">
        <v>15913803</v>
      </c>
      <c r="E6" s="198">
        <f t="shared" si="0"/>
        <v>44.940000000000005</v>
      </c>
      <c r="F6" s="199">
        <v>1815</v>
      </c>
      <c r="G6" s="197">
        <v>15346656</v>
      </c>
      <c r="H6" s="198">
        <f t="shared" si="1"/>
        <v>43.41</v>
      </c>
      <c r="I6" s="199">
        <v>1877</v>
      </c>
      <c r="J6" s="197">
        <v>16100872</v>
      </c>
      <c r="K6" s="198">
        <f t="shared" si="2"/>
        <v>44.03</v>
      </c>
      <c r="L6" s="199">
        <v>1901</v>
      </c>
      <c r="M6" s="197">
        <v>17613969</v>
      </c>
      <c r="N6" s="198">
        <f t="shared" si="3"/>
        <v>47.56</v>
      </c>
      <c r="O6" s="199">
        <v>1904</v>
      </c>
      <c r="P6" s="197">
        <v>16686804</v>
      </c>
      <c r="Q6" s="198">
        <f t="shared" si="4"/>
        <v>44.99</v>
      </c>
      <c r="R6" s="199">
        <v>1911</v>
      </c>
      <c r="S6" s="197">
        <v>16976396</v>
      </c>
      <c r="T6" s="198">
        <f t="shared" si="5"/>
        <v>45.6</v>
      </c>
      <c r="U6" s="199">
        <v>1941</v>
      </c>
      <c r="V6" s="197">
        <v>17332851</v>
      </c>
      <c r="W6" s="198">
        <f t="shared" si="6"/>
        <v>45.839999999999996</v>
      </c>
    </row>
    <row r="7" spans="1:23" s="56" customFormat="1" ht="24" customHeight="1">
      <c r="A7" s="62" t="s">
        <v>67</v>
      </c>
      <c r="B7" s="63">
        <v>26750</v>
      </c>
      <c r="C7" s="196">
        <v>1319</v>
      </c>
      <c r="D7" s="197">
        <v>17251408</v>
      </c>
      <c r="E7" s="198">
        <f t="shared" si="0"/>
        <v>48.89</v>
      </c>
      <c r="F7" s="199">
        <v>1350</v>
      </c>
      <c r="G7" s="197">
        <v>17016391</v>
      </c>
      <c r="H7" s="198">
        <f t="shared" si="1"/>
        <v>47.12</v>
      </c>
      <c r="I7" s="199">
        <v>1317</v>
      </c>
      <c r="J7" s="197">
        <v>17305310</v>
      </c>
      <c r="K7" s="198">
        <f t="shared" si="2"/>
        <v>49.120000000000005</v>
      </c>
      <c r="L7" s="199">
        <v>1326</v>
      </c>
      <c r="M7" s="197">
        <v>17635538</v>
      </c>
      <c r="N7" s="198">
        <f t="shared" si="3"/>
        <v>49.72</v>
      </c>
      <c r="O7" s="199">
        <v>1339</v>
      </c>
      <c r="P7" s="197">
        <v>17625981</v>
      </c>
      <c r="Q7" s="198">
        <f t="shared" si="4"/>
        <v>49.21</v>
      </c>
      <c r="R7" s="199">
        <v>1358</v>
      </c>
      <c r="S7" s="197">
        <v>17514805</v>
      </c>
      <c r="T7" s="198">
        <f t="shared" si="5"/>
        <v>48.209999999999994</v>
      </c>
      <c r="U7" s="199">
        <v>1362</v>
      </c>
      <c r="V7" s="197">
        <v>17360227</v>
      </c>
      <c r="W7" s="198">
        <f t="shared" si="6"/>
        <v>47.65</v>
      </c>
    </row>
    <row r="8" spans="1:23" s="56" customFormat="1" ht="24" customHeight="1">
      <c r="A8" s="62" t="s">
        <v>68</v>
      </c>
      <c r="B8" s="63">
        <v>30600</v>
      </c>
      <c r="C8" s="196">
        <v>941</v>
      </c>
      <c r="D8" s="197">
        <v>15006282</v>
      </c>
      <c r="E8" s="198">
        <f t="shared" si="0"/>
        <v>52.11</v>
      </c>
      <c r="F8" s="199">
        <v>957</v>
      </c>
      <c r="G8" s="197">
        <v>15130814</v>
      </c>
      <c r="H8" s="198">
        <f t="shared" si="1"/>
        <v>51.67</v>
      </c>
      <c r="I8" s="199">
        <v>962</v>
      </c>
      <c r="J8" s="197">
        <v>15749014</v>
      </c>
      <c r="K8" s="198">
        <f t="shared" si="2"/>
        <v>53.5</v>
      </c>
      <c r="L8" s="199">
        <v>964</v>
      </c>
      <c r="M8" s="197">
        <v>16203151</v>
      </c>
      <c r="N8" s="198">
        <f t="shared" si="3"/>
        <v>54.93</v>
      </c>
      <c r="O8" s="199">
        <v>972</v>
      </c>
      <c r="P8" s="197">
        <v>16332164</v>
      </c>
      <c r="Q8" s="198">
        <f t="shared" si="4"/>
        <v>54.910000000000004</v>
      </c>
      <c r="R8" s="199">
        <v>987</v>
      </c>
      <c r="S8" s="197">
        <v>16022211</v>
      </c>
      <c r="T8" s="198">
        <f t="shared" si="5"/>
        <v>53.05</v>
      </c>
      <c r="U8" s="199">
        <v>1002</v>
      </c>
      <c r="V8" s="197">
        <v>16121093</v>
      </c>
      <c r="W8" s="198">
        <f t="shared" si="6"/>
        <v>52.580000000000005</v>
      </c>
    </row>
    <row r="9" spans="1:23" s="56" customFormat="1" ht="24" customHeight="1">
      <c r="A9" s="64" t="s">
        <v>69</v>
      </c>
      <c r="B9" s="65">
        <v>35830</v>
      </c>
      <c r="C9" s="201">
        <v>683</v>
      </c>
      <c r="D9" s="202">
        <v>13598285</v>
      </c>
      <c r="E9" s="203">
        <f t="shared" si="0"/>
        <v>55.57</v>
      </c>
      <c r="F9" s="204">
        <v>704</v>
      </c>
      <c r="G9" s="202">
        <v>13628980</v>
      </c>
      <c r="H9" s="203">
        <f t="shared" si="1"/>
        <v>54.03</v>
      </c>
      <c r="I9" s="204">
        <v>705</v>
      </c>
      <c r="J9" s="202">
        <v>14202385</v>
      </c>
      <c r="K9" s="203">
        <f t="shared" si="2"/>
        <v>56.220000000000006</v>
      </c>
      <c r="L9" s="204">
        <v>714</v>
      </c>
      <c r="M9" s="202">
        <v>14302271</v>
      </c>
      <c r="N9" s="203">
        <f t="shared" si="3"/>
        <v>55.910000000000004</v>
      </c>
      <c r="O9" s="204">
        <v>717</v>
      </c>
      <c r="P9" s="202">
        <v>14274540</v>
      </c>
      <c r="Q9" s="203">
        <f t="shared" si="4"/>
        <v>55.559999999999995</v>
      </c>
      <c r="R9" s="204">
        <v>710</v>
      </c>
      <c r="S9" s="197">
        <v>14333998</v>
      </c>
      <c r="T9" s="203">
        <f t="shared" si="5"/>
        <v>56.35</v>
      </c>
      <c r="U9" s="204">
        <v>717</v>
      </c>
      <c r="V9" s="202">
        <v>14507729</v>
      </c>
      <c r="W9" s="203">
        <f t="shared" si="6"/>
        <v>56.47</v>
      </c>
    </row>
    <row r="10" spans="1:23" s="56" customFormat="1" ht="24" customHeight="1">
      <c r="A10" s="66" t="s">
        <v>76</v>
      </c>
      <c r="B10" s="67"/>
      <c r="C10" s="205">
        <f aca="true" t="shared" si="7" ref="C10:P10">SUM(C4:C9)</f>
        <v>9793</v>
      </c>
      <c r="D10" s="67">
        <f t="shared" si="7"/>
        <v>86922039</v>
      </c>
      <c r="E10" s="206">
        <f>ROUND(D10/($B4*C4+$B5*C5+$B6*C6+$B7*C7+$B8*C8+$B9*C9),4)*100</f>
        <v>44.56</v>
      </c>
      <c r="F10" s="205">
        <f t="shared" si="7"/>
        <v>9932</v>
      </c>
      <c r="G10" s="67">
        <f>SUM(G4:G9)</f>
        <v>85785488</v>
      </c>
      <c r="H10" s="206">
        <f>ROUND(G10/($B4*F4+$B5*F5+$B6*F6+$B7*F7+$B8*F8+$B9*F9),4)*100</f>
        <v>43.33</v>
      </c>
      <c r="I10" s="205">
        <f t="shared" si="7"/>
        <v>10013</v>
      </c>
      <c r="J10" s="67">
        <f t="shared" si="7"/>
        <v>88288495</v>
      </c>
      <c r="K10" s="206">
        <f>ROUND(J10/($B4*I4+$B5*I5+$B6*I6+$B7*I7+$B8*I8+$B9*I9),4)*100</f>
        <v>44.42</v>
      </c>
      <c r="L10" s="205">
        <f t="shared" si="7"/>
        <v>10100</v>
      </c>
      <c r="M10" s="67">
        <f t="shared" si="7"/>
        <v>91827929</v>
      </c>
      <c r="N10" s="206">
        <f>ROUND(M10/($B4*L4+$B5*L5+$B6*L6+$B7*L7+$B8*L8+$B9*L9),4)*100</f>
        <v>45.89</v>
      </c>
      <c r="O10" s="205">
        <f t="shared" si="7"/>
        <v>10164</v>
      </c>
      <c r="P10" s="67">
        <f t="shared" si="7"/>
        <v>90389538</v>
      </c>
      <c r="Q10" s="206">
        <f>ROUND(P10/($B4*O4+$B5*O5+$B6*O6+$B7*O7+$B8*O8+$B9*O9),4)*100</f>
        <v>44.97</v>
      </c>
      <c r="R10" s="205">
        <f>SUM(R4:R9)</f>
        <v>10319</v>
      </c>
      <c r="S10" s="67">
        <f>SUM(S4:S9)</f>
        <v>90829897</v>
      </c>
      <c r="T10" s="206">
        <f>ROUND(S10/($B4*R4+$B5*R5+$B6*R6+$B7*R7+$B8*R8+$B9*R9),4)*100</f>
        <v>44.66</v>
      </c>
      <c r="U10" s="205">
        <f>SUM(U4:U9)</f>
        <v>10452</v>
      </c>
      <c r="V10" s="67">
        <f>SUM(V4:V9)</f>
        <v>91321374</v>
      </c>
      <c r="W10" s="206">
        <f>ROUND(V10/($B4*U4+$B5*U5+$B6*U6+$B7*U7+$B8*U8+$B9*U9),4)*100</f>
        <v>44.36</v>
      </c>
    </row>
    <row r="11" spans="1:6" s="69" customFormat="1" ht="24" customHeight="1" thickBot="1">
      <c r="A11" s="68"/>
      <c r="B11" s="68"/>
      <c r="C11" s="68"/>
      <c r="D11" s="68"/>
      <c r="E11" s="82"/>
      <c r="F11" s="68"/>
    </row>
    <row r="12" spans="1:24" s="69" customFormat="1" ht="24" customHeight="1" thickBot="1">
      <c r="A12" s="435"/>
      <c r="B12" s="55" t="s">
        <v>72</v>
      </c>
      <c r="C12" s="428" t="s">
        <v>60</v>
      </c>
      <c r="D12" s="439"/>
      <c r="E12" s="440"/>
      <c r="F12" s="425" t="s">
        <v>61</v>
      </c>
      <c r="G12" s="434"/>
      <c r="H12" s="427"/>
      <c r="I12" s="425" t="s">
        <v>62</v>
      </c>
      <c r="J12" s="434"/>
      <c r="K12" s="427"/>
      <c r="L12" s="425" t="s">
        <v>63</v>
      </c>
      <c r="M12" s="434"/>
      <c r="N12" s="427"/>
      <c r="O12" s="428" t="s">
        <v>64</v>
      </c>
      <c r="P12" s="429"/>
      <c r="Q12" s="430"/>
      <c r="R12" s="431" t="s">
        <v>40</v>
      </c>
      <c r="S12" s="432"/>
      <c r="T12" s="433"/>
      <c r="V12" s="422" t="s">
        <v>129</v>
      </c>
      <c r="W12" s="423"/>
      <c r="X12" s="424"/>
    </row>
    <row r="13" spans="1:24" s="69" customFormat="1" ht="24" customHeight="1">
      <c r="A13" s="436"/>
      <c r="B13" s="57" t="s">
        <v>125</v>
      </c>
      <c r="C13" s="58" t="s">
        <v>186</v>
      </c>
      <c r="D13" s="59" t="s">
        <v>71</v>
      </c>
      <c r="E13" s="59" t="s">
        <v>141</v>
      </c>
      <c r="F13" s="58" t="s">
        <v>186</v>
      </c>
      <c r="G13" s="59" t="s">
        <v>71</v>
      </c>
      <c r="H13" s="59" t="s">
        <v>141</v>
      </c>
      <c r="I13" s="58" t="s">
        <v>186</v>
      </c>
      <c r="J13" s="59" t="s">
        <v>71</v>
      </c>
      <c r="K13" s="59" t="s">
        <v>141</v>
      </c>
      <c r="L13" s="58" t="s">
        <v>186</v>
      </c>
      <c r="M13" s="59" t="s">
        <v>71</v>
      </c>
      <c r="N13" s="59" t="s">
        <v>141</v>
      </c>
      <c r="O13" s="58" t="s">
        <v>186</v>
      </c>
      <c r="P13" s="59" t="s">
        <v>71</v>
      </c>
      <c r="Q13" s="59" t="s">
        <v>141</v>
      </c>
      <c r="R13" s="70" t="s">
        <v>186</v>
      </c>
      <c r="S13" s="59" t="s">
        <v>71</v>
      </c>
      <c r="T13" s="71" t="s">
        <v>141</v>
      </c>
      <c r="V13" s="79" t="s">
        <v>187</v>
      </c>
      <c r="W13" s="420" t="s">
        <v>71</v>
      </c>
      <c r="X13" s="421"/>
    </row>
    <row r="14" spans="1:24" s="69" customFormat="1" ht="24" customHeight="1">
      <c r="A14" s="60" t="s">
        <v>70</v>
      </c>
      <c r="B14" s="61">
        <v>6150</v>
      </c>
      <c r="C14" s="195">
        <v>1452</v>
      </c>
      <c r="D14" s="193">
        <v>3656788</v>
      </c>
      <c r="E14" s="194">
        <f aca="true" t="shared" si="8" ref="E14:E19">ROUND(D14/($B4*C14),4)*100</f>
        <v>40.949999999999996</v>
      </c>
      <c r="F14" s="195">
        <v>1490</v>
      </c>
      <c r="G14" s="193">
        <v>3756527</v>
      </c>
      <c r="H14" s="194">
        <f aca="true" t="shared" si="9" ref="H14:H19">ROUND(G14/($B14*F14),4)*100</f>
        <v>40.99</v>
      </c>
      <c r="I14" s="207">
        <v>1496</v>
      </c>
      <c r="J14" s="208">
        <v>3522831</v>
      </c>
      <c r="K14" s="194">
        <f aca="true" t="shared" si="10" ref="K14:K19">ROUND(J14/($B14*I14),4)*100</f>
        <v>38.29</v>
      </c>
      <c r="L14" s="207">
        <v>1528</v>
      </c>
      <c r="M14" s="208">
        <v>3622059</v>
      </c>
      <c r="N14" s="194">
        <f aca="true" t="shared" si="11" ref="N14:N19">ROUND(M14/($B14*L14),4)*100</f>
        <v>38.54</v>
      </c>
      <c r="O14" s="209">
        <v>1590</v>
      </c>
      <c r="P14" s="208">
        <v>4023929</v>
      </c>
      <c r="Q14" s="210">
        <f aca="true" t="shared" si="12" ref="Q14:Q19">ROUND(P14/($B14*O14),4)*100</f>
        <v>41.15</v>
      </c>
      <c r="R14" s="211">
        <f>ROUND(AVERAGE(O14,L14,I14,F14,C14,U4,R4,O4,L4,I4,F4,C4),0)</f>
        <v>1390</v>
      </c>
      <c r="S14" s="212">
        <f>ROUND(AVERAGE(P14,M14,J14,G14,D14,V4,S4,P4,M4,J4,G4,D4),0)</f>
        <v>3453678</v>
      </c>
      <c r="T14" s="213">
        <f aca="true" t="shared" si="13" ref="T14:T19">ROUND(S14/($B14*R14),4)*100</f>
        <v>40.400000000000006</v>
      </c>
      <c r="V14" s="214">
        <f aca="true" t="shared" si="14" ref="V14:W20">SUM(C4,F4,I4,L4,O4,R4,U4,C14,F14,I14,L14,O14)</f>
        <v>16682</v>
      </c>
      <c r="W14" s="415">
        <f t="shared" si="14"/>
        <v>41444132</v>
      </c>
      <c r="X14" s="417"/>
    </row>
    <row r="15" spans="1:24" s="69" customFormat="1" ht="24" customHeight="1">
      <c r="A15" s="62" t="s">
        <v>65</v>
      </c>
      <c r="B15" s="63">
        <v>16580</v>
      </c>
      <c r="C15" s="199">
        <v>4010</v>
      </c>
      <c r="D15" s="197">
        <v>22113752</v>
      </c>
      <c r="E15" s="198">
        <f t="shared" si="8"/>
        <v>33.26</v>
      </c>
      <c r="F15" s="199">
        <v>4017</v>
      </c>
      <c r="G15" s="197">
        <v>22324063</v>
      </c>
      <c r="H15" s="198">
        <f t="shared" si="9"/>
        <v>33.52</v>
      </c>
      <c r="I15" s="215">
        <v>4006</v>
      </c>
      <c r="J15" s="216">
        <v>20860654</v>
      </c>
      <c r="K15" s="198">
        <f t="shared" si="10"/>
        <v>31.41</v>
      </c>
      <c r="L15" s="215">
        <v>3975</v>
      </c>
      <c r="M15" s="216">
        <v>20839246</v>
      </c>
      <c r="N15" s="198">
        <f t="shared" si="11"/>
        <v>31.619999999999997</v>
      </c>
      <c r="O15" s="217">
        <v>4012</v>
      </c>
      <c r="P15" s="216">
        <v>22977799</v>
      </c>
      <c r="Q15" s="218">
        <f t="shared" si="12"/>
        <v>34.54</v>
      </c>
      <c r="R15" s="219">
        <f aca="true" t="shared" si="15" ref="R15:S20">ROUND(AVERAGE(O15,L15,I15,F15,C15,U5,R5,O5,L5,I5,F5,C5),0)</f>
        <v>3950</v>
      </c>
      <c r="S15" s="220">
        <f t="shared" si="15"/>
        <v>22043696</v>
      </c>
      <c r="T15" s="218">
        <f t="shared" si="13"/>
        <v>33.660000000000004</v>
      </c>
      <c r="V15" s="214">
        <f t="shared" si="14"/>
        <v>47394</v>
      </c>
      <c r="W15" s="415">
        <f t="shared" si="14"/>
        <v>264524348</v>
      </c>
      <c r="X15" s="417"/>
    </row>
    <row r="16" spans="1:24" s="69" customFormat="1" ht="24" customHeight="1">
      <c r="A16" s="62" t="s">
        <v>66</v>
      </c>
      <c r="B16" s="63">
        <v>19480</v>
      </c>
      <c r="C16" s="199">
        <v>1983</v>
      </c>
      <c r="D16" s="197">
        <v>17490892</v>
      </c>
      <c r="E16" s="198">
        <f t="shared" si="8"/>
        <v>45.28</v>
      </c>
      <c r="F16" s="199">
        <v>1986</v>
      </c>
      <c r="G16" s="197">
        <v>17519113</v>
      </c>
      <c r="H16" s="198">
        <f t="shared" si="9"/>
        <v>45.28</v>
      </c>
      <c r="I16" s="215">
        <v>1986</v>
      </c>
      <c r="J16" s="216">
        <v>16742177</v>
      </c>
      <c r="K16" s="198">
        <f t="shared" si="10"/>
        <v>43.28</v>
      </c>
      <c r="L16" s="215">
        <v>1983</v>
      </c>
      <c r="M16" s="216">
        <v>16257032</v>
      </c>
      <c r="N16" s="198">
        <f t="shared" si="11"/>
        <v>42.089999999999996</v>
      </c>
      <c r="O16" s="217">
        <v>1996</v>
      </c>
      <c r="P16" s="216">
        <v>18131673</v>
      </c>
      <c r="Q16" s="218">
        <f t="shared" si="12"/>
        <v>46.63</v>
      </c>
      <c r="R16" s="219">
        <f t="shared" si="15"/>
        <v>1925</v>
      </c>
      <c r="S16" s="220">
        <f t="shared" si="15"/>
        <v>16842687</v>
      </c>
      <c r="T16" s="221">
        <f t="shared" si="13"/>
        <v>44.92</v>
      </c>
      <c r="V16" s="214">
        <f t="shared" si="14"/>
        <v>23101</v>
      </c>
      <c r="W16" s="415">
        <f t="shared" si="14"/>
        <v>202112238</v>
      </c>
      <c r="X16" s="417"/>
    </row>
    <row r="17" spans="1:24" s="69" customFormat="1" ht="24" customHeight="1">
      <c r="A17" s="62" t="s">
        <v>67</v>
      </c>
      <c r="B17" s="63">
        <v>26750</v>
      </c>
      <c r="C17" s="199">
        <v>1360</v>
      </c>
      <c r="D17" s="197">
        <v>17530074</v>
      </c>
      <c r="E17" s="198">
        <f t="shared" si="8"/>
        <v>48.19</v>
      </c>
      <c r="F17" s="199">
        <v>1395</v>
      </c>
      <c r="G17" s="197">
        <v>17866359</v>
      </c>
      <c r="H17" s="198">
        <f t="shared" si="9"/>
        <v>47.88</v>
      </c>
      <c r="I17" s="215">
        <v>1386</v>
      </c>
      <c r="J17" s="216">
        <v>17062573</v>
      </c>
      <c r="K17" s="198">
        <f t="shared" si="10"/>
        <v>46.02</v>
      </c>
      <c r="L17" s="215">
        <v>1381</v>
      </c>
      <c r="M17" s="216">
        <v>16390241</v>
      </c>
      <c r="N17" s="198">
        <f t="shared" si="11"/>
        <v>44.37</v>
      </c>
      <c r="O17" s="217">
        <v>1427</v>
      </c>
      <c r="P17" s="216">
        <v>18586492</v>
      </c>
      <c r="Q17" s="218">
        <f t="shared" si="12"/>
        <v>48.69</v>
      </c>
      <c r="R17" s="219">
        <f t="shared" si="15"/>
        <v>1360</v>
      </c>
      <c r="S17" s="220">
        <f t="shared" si="15"/>
        <v>17428783</v>
      </c>
      <c r="T17" s="218">
        <f t="shared" si="13"/>
        <v>47.910000000000004</v>
      </c>
      <c r="V17" s="214">
        <f t="shared" si="14"/>
        <v>16320</v>
      </c>
      <c r="W17" s="415">
        <f t="shared" si="14"/>
        <v>209145399</v>
      </c>
      <c r="X17" s="416"/>
    </row>
    <row r="18" spans="1:24" s="69" customFormat="1" ht="24" customHeight="1">
      <c r="A18" s="62" t="s">
        <v>68</v>
      </c>
      <c r="B18" s="63">
        <v>30600</v>
      </c>
      <c r="C18" s="199">
        <v>1014</v>
      </c>
      <c r="D18" s="197">
        <v>16043113</v>
      </c>
      <c r="E18" s="198">
        <f t="shared" si="8"/>
        <v>51.7</v>
      </c>
      <c r="F18" s="199">
        <v>1041</v>
      </c>
      <c r="G18" s="197">
        <v>16451499</v>
      </c>
      <c r="H18" s="198">
        <f t="shared" si="9"/>
        <v>51.65</v>
      </c>
      <c r="I18" s="215">
        <v>1024</v>
      </c>
      <c r="J18" s="216">
        <v>15248547</v>
      </c>
      <c r="K18" s="198">
        <f t="shared" si="10"/>
        <v>48.66</v>
      </c>
      <c r="L18" s="215">
        <v>1043</v>
      </c>
      <c r="M18" s="216">
        <v>15470884</v>
      </c>
      <c r="N18" s="198">
        <f t="shared" si="11"/>
        <v>48.47</v>
      </c>
      <c r="O18" s="217">
        <v>1035</v>
      </c>
      <c r="P18" s="216">
        <v>16916497</v>
      </c>
      <c r="Q18" s="218">
        <f t="shared" si="12"/>
        <v>53.410000000000004</v>
      </c>
      <c r="R18" s="219">
        <f t="shared" si="15"/>
        <v>995</v>
      </c>
      <c r="S18" s="220">
        <f t="shared" si="15"/>
        <v>15891272</v>
      </c>
      <c r="T18" s="218">
        <f t="shared" si="13"/>
        <v>52.190000000000005</v>
      </c>
      <c r="V18" s="214">
        <f t="shared" si="14"/>
        <v>11942</v>
      </c>
      <c r="W18" s="415">
        <f t="shared" si="14"/>
        <v>190695269</v>
      </c>
      <c r="X18" s="417"/>
    </row>
    <row r="19" spans="1:24" s="69" customFormat="1" ht="24" customHeight="1">
      <c r="A19" s="64" t="s">
        <v>69</v>
      </c>
      <c r="B19" s="65">
        <v>35830</v>
      </c>
      <c r="C19" s="204">
        <v>720</v>
      </c>
      <c r="D19" s="202">
        <v>14491643</v>
      </c>
      <c r="E19" s="203">
        <f t="shared" si="8"/>
        <v>56.169999999999995</v>
      </c>
      <c r="F19" s="204">
        <v>728</v>
      </c>
      <c r="G19" s="202">
        <v>14920046</v>
      </c>
      <c r="H19" s="203">
        <f t="shared" si="9"/>
        <v>57.199999999999996</v>
      </c>
      <c r="I19" s="222">
        <v>721</v>
      </c>
      <c r="J19" s="223">
        <v>14010414</v>
      </c>
      <c r="K19" s="203">
        <f t="shared" si="10"/>
        <v>54.230000000000004</v>
      </c>
      <c r="L19" s="222">
        <v>710</v>
      </c>
      <c r="M19" s="223">
        <v>13426029</v>
      </c>
      <c r="N19" s="203">
        <f t="shared" si="11"/>
        <v>52.78</v>
      </c>
      <c r="O19" s="224">
        <v>705</v>
      </c>
      <c r="P19" s="223">
        <v>14638985</v>
      </c>
      <c r="Q19" s="225">
        <f t="shared" si="12"/>
        <v>57.95</v>
      </c>
      <c r="R19" s="226">
        <f t="shared" si="15"/>
        <v>711</v>
      </c>
      <c r="S19" s="227">
        <f t="shared" si="15"/>
        <v>14194609</v>
      </c>
      <c r="T19" s="228">
        <f t="shared" si="13"/>
        <v>55.720000000000006</v>
      </c>
      <c r="V19" s="214">
        <f t="shared" si="14"/>
        <v>8534</v>
      </c>
      <c r="W19" s="415">
        <f t="shared" si="14"/>
        <v>170335305</v>
      </c>
      <c r="X19" s="417"/>
    </row>
    <row r="20" spans="1:24" s="69" customFormat="1" ht="24" customHeight="1" thickBot="1">
      <c r="A20" s="66" t="s">
        <v>76</v>
      </c>
      <c r="B20" s="67"/>
      <c r="C20" s="205">
        <f>SUM(C14:C19)</f>
        <v>10539</v>
      </c>
      <c r="D20" s="67">
        <f>SUM(D14:D19)</f>
        <v>91326262</v>
      </c>
      <c r="E20" s="206">
        <f>ROUND(D20/($B4*C14+$B5*C15+$B6*C16+$B7*C17+$B8*C18+$B9*C19),4)*100</f>
        <v>44.07</v>
      </c>
      <c r="F20" s="205">
        <f>SUM(F14:F19)</f>
        <v>10657</v>
      </c>
      <c r="G20" s="67">
        <f>SUM(G14:G19)</f>
        <v>92837607</v>
      </c>
      <c r="H20" s="206">
        <f>ROUND(G20/($B14*F14+$B15*F15+$B16*F16+$B17*F17+$B18*F18+$B19*F19),4)*100</f>
        <v>44.269999999999996</v>
      </c>
      <c r="I20" s="205">
        <f>SUM(I14:I19)</f>
        <v>10619</v>
      </c>
      <c r="J20" s="67">
        <f>SUM(J14:J19)</f>
        <v>87447196</v>
      </c>
      <c r="K20" s="206">
        <f>ROUND(J20/($B14*I14+$B15*I15+$B16*I16+$B17*I17+$B18*I18+$B19*I19),4)*100</f>
        <v>41.93</v>
      </c>
      <c r="L20" s="205">
        <f>SUM(L14:L19)</f>
        <v>10620</v>
      </c>
      <c r="M20" s="67">
        <f>SUM(M14:M19)</f>
        <v>86005491</v>
      </c>
      <c r="N20" s="206">
        <f>ROUND(M20/($B14*L14+$B15*L15+$B16*L16+$B17*L17+$B18*L18+$B19*L19),4)*100</f>
        <v>41.3</v>
      </c>
      <c r="O20" s="205">
        <f>SUM(O14:O19)</f>
        <v>10765</v>
      </c>
      <c r="P20" s="67">
        <f>SUM(P14:P19)</f>
        <v>95275375</v>
      </c>
      <c r="Q20" s="229">
        <f>ROUND(P20/($B14*O14+$B15*O15+$B16*O16+$B17*O17+$B18*O18+$B19*O19),4)*100</f>
        <v>45.31</v>
      </c>
      <c r="R20" s="230">
        <f>ROUND(AVERAGE(O20,L20,I20,F20,C20,U10,R10,O10,L10,I10,F10,C10),0)</f>
        <v>10331</v>
      </c>
      <c r="S20" s="231">
        <f t="shared" si="15"/>
        <v>89854724</v>
      </c>
      <c r="T20" s="232">
        <f>ROUND(S20/($B14*R14+$B15*R15+$B16*R16+$B17*R17+$B18*R18+$B19*R19),4)*100</f>
        <v>44.080000000000005</v>
      </c>
      <c r="V20" s="233">
        <f>SUM(C10,F10,I10,L10,O10,R10,U10,C20,F20,I20,L20,O20)</f>
        <v>123973</v>
      </c>
      <c r="W20" s="418">
        <f t="shared" si="14"/>
        <v>1078256691</v>
      </c>
      <c r="X20" s="419"/>
    </row>
  </sheetData>
  <mergeCells count="24">
    <mergeCell ref="A12:A13"/>
    <mergeCell ref="C2:E2"/>
    <mergeCell ref="F2:H2"/>
    <mergeCell ref="A2:A3"/>
    <mergeCell ref="C12:E12"/>
    <mergeCell ref="F12:H12"/>
    <mergeCell ref="I2:K2"/>
    <mergeCell ref="L2:N2"/>
    <mergeCell ref="I12:K12"/>
    <mergeCell ref="L12:N12"/>
    <mergeCell ref="V12:X12"/>
    <mergeCell ref="O2:Q2"/>
    <mergeCell ref="R2:T2"/>
    <mergeCell ref="U2:W2"/>
    <mergeCell ref="O12:Q12"/>
    <mergeCell ref="R12:T12"/>
    <mergeCell ref="W14:X14"/>
    <mergeCell ref="W15:X15"/>
    <mergeCell ref="W16:X16"/>
    <mergeCell ref="W13:X13"/>
    <mergeCell ref="W17:X17"/>
    <mergeCell ref="W18:X18"/>
    <mergeCell ref="W19:X19"/>
    <mergeCell ref="W20:X20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6" r:id="rId2"/>
  <headerFooter alignWithMargins="0">
    <oddFooter>&amp;C&amp;P+23</oddFooter>
  </headerFooter>
  <colBreaks count="1" manualBreakCount="1">
    <brk id="11" max="3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workbookViewId="0" topLeftCell="A7">
      <selection activeCell="U12" sqref="U12"/>
    </sheetView>
  </sheetViews>
  <sheetFormatPr defaultColWidth="9.00390625" defaultRowHeight="13.5"/>
  <cols>
    <col min="1" max="45" width="2.75390625" style="110" customWidth="1"/>
    <col min="46" max="16384" width="9.00390625" style="110" customWidth="1"/>
  </cols>
  <sheetData>
    <row r="1" spans="1:2" s="33" customFormat="1" ht="18" customHeight="1">
      <c r="A1" s="34" t="s">
        <v>83</v>
      </c>
      <c r="B1" s="34"/>
    </row>
    <row r="2" spans="1:2" ht="13.5" customHeight="1">
      <c r="A2" s="37"/>
      <c r="B2" s="37"/>
    </row>
    <row r="3" spans="1:31" s="50" customFormat="1" ht="30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56"/>
      <c r="M3" s="456"/>
      <c r="N3" s="456"/>
      <c r="O3" s="456"/>
      <c r="P3" s="456"/>
      <c r="Q3" s="456" t="s">
        <v>105</v>
      </c>
      <c r="R3" s="456"/>
      <c r="S3" s="456"/>
      <c r="T3" s="456"/>
      <c r="U3" s="456"/>
      <c r="V3" s="463" t="s">
        <v>82</v>
      </c>
      <c r="W3" s="463"/>
      <c r="X3" s="463"/>
      <c r="Y3" s="463"/>
      <c r="Z3" s="463"/>
      <c r="AA3" s="462" t="s">
        <v>107</v>
      </c>
      <c r="AB3" s="463"/>
      <c r="AC3" s="463"/>
      <c r="AD3" s="463"/>
      <c r="AE3" s="464"/>
    </row>
    <row r="4" spans="1:31" s="50" customFormat="1" ht="30" customHeight="1">
      <c r="A4" s="467" t="s">
        <v>222</v>
      </c>
      <c r="B4" s="468"/>
      <c r="C4" s="468"/>
      <c r="D4" s="468"/>
      <c r="E4" s="468"/>
      <c r="F4" s="468"/>
      <c r="G4" s="468"/>
      <c r="H4" s="468"/>
      <c r="I4" s="468"/>
      <c r="J4" s="468"/>
      <c r="K4" s="469"/>
      <c r="L4" s="462" t="s">
        <v>192</v>
      </c>
      <c r="M4" s="463"/>
      <c r="N4" s="463"/>
      <c r="O4" s="463"/>
      <c r="P4" s="464"/>
      <c r="Q4" s="457">
        <v>14</v>
      </c>
      <c r="R4" s="457"/>
      <c r="S4" s="457"/>
      <c r="T4" s="457"/>
      <c r="U4" s="457"/>
      <c r="V4" s="461">
        <v>260</v>
      </c>
      <c r="W4" s="461"/>
      <c r="X4" s="461"/>
      <c r="Y4" s="461"/>
      <c r="Z4" s="461"/>
      <c r="AA4" s="445">
        <f aca="true" t="shared" si="0" ref="AA4:AA11">SUM(K4:W4)</f>
        <v>274</v>
      </c>
      <c r="AB4" s="461"/>
      <c r="AC4" s="461"/>
      <c r="AD4" s="461"/>
      <c r="AE4" s="465"/>
    </row>
    <row r="5" spans="1:31" s="50" customFormat="1" ht="30" customHeight="1">
      <c r="A5" s="450" t="s">
        <v>194</v>
      </c>
      <c r="B5" s="451"/>
      <c r="C5" s="451"/>
      <c r="D5" s="451"/>
      <c r="E5" s="451"/>
      <c r="F5" s="451"/>
      <c r="G5" s="451"/>
      <c r="H5" s="451"/>
      <c r="I5" s="451"/>
      <c r="J5" s="451"/>
      <c r="K5" s="452"/>
      <c r="L5" s="462" t="s">
        <v>191</v>
      </c>
      <c r="M5" s="463"/>
      <c r="N5" s="463"/>
      <c r="O5" s="463"/>
      <c r="P5" s="464"/>
      <c r="Q5" s="457">
        <v>247466</v>
      </c>
      <c r="R5" s="457"/>
      <c r="S5" s="457"/>
      <c r="T5" s="457"/>
      <c r="U5" s="457"/>
      <c r="V5" s="461">
        <v>3745091</v>
      </c>
      <c r="W5" s="461"/>
      <c r="X5" s="461"/>
      <c r="Y5" s="461"/>
      <c r="Z5" s="461"/>
      <c r="AA5" s="445">
        <f t="shared" si="0"/>
        <v>3992557</v>
      </c>
      <c r="AB5" s="461"/>
      <c r="AC5" s="461"/>
      <c r="AD5" s="461"/>
      <c r="AE5" s="465"/>
    </row>
    <row r="6" spans="1:31" s="50" customFormat="1" ht="30" customHeight="1">
      <c r="A6" s="467" t="s">
        <v>196</v>
      </c>
      <c r="B6" s="468"/>
      <c r="C6" s="468"/>
      <c r="D6" s="468"/>
      <c r="E6" s="468"/>
      <c r="F6" s="468"/>
      <c r="G6" s="468"/>
      <c r="H6" s="468"/>
      <c r="I6" s="468"/>
      <c r="J6" s="468"/>
      <c r="K6" s="469"/>
      <c r="L6" s="462" t="s">
        <v>192</v>
      </c>
      <c r="M6" s="463"/>
      <c r="N6" s="463"/>
      <c r="O6" s="463"/>
      <c r="P6" s="464"/>
      <c r="Q6" s="457">
        <v>3035</v>
      </c>
      <c r="R6" s="457"/>
      <c r="S6" s="457"/>
      <c r="T6" s="457"/>
      <c r="U6" s="457"/>
      <c r="V6" s="461">
        <v>16414</v>
      </c>
      <c r="W6" s="461"/>
      <c r="X6" s="461"/>
      <c r="Y6" s="461"/>
      <c r="Z6" s="461"/>
      <c r="AA6" s="445">
        <f t="shared" si="0"/>
        <v>19449</v>
      </c>
      <c r="AB6" s="461"/>
      <c r="AC6" s="461"/>
      <c r="AD6" s="461"/>
      <c r="AE6" s="465"/>
    </row>
    <row r="7" spans="1:31" s="50" customFormat="1" ht="30" customHeight="1">
      <c r="A7" s="450" t="s">
        <v>195</v>
      </c>
      <c r="B7" s="451"/>
      <c r="C7" s="451"/>
      <c r="D7" s="451"/>
      <c r="E7" s="451"/>
      <c r="F7" s="451"/>
      <c r="G7" s="451"/>
      <c r="H7" s="451"/>
      <c r="I7" s="451"/>
      <c r="J7" s="451"/>
      <c r="K7" s="452"/>
      <c r="L7" s="462" t="s">
        <v>191</v>
      </c>
      <c r="M7" s="463"/>
      <c r="N7" s="463"/>
      <c r="O7" s="463"/>
      <c r="P7" s="464"/>
      <c r="Q7" s="457">
        <v>27375047</v>
      </c>
      <c r="R7" s="457"/>
      <c r="S7" s="457"/>
      <c r="T7" s="457"/>
      <c r="U7" s="457"/>
      <c r="V7" s="461">
        <v>112326764</v>
      </c>
      <c r="W7" s="461"/>
      <c r="X7" s="461"/>
      <c r="Y7" s="461"/>
      <c r="Z7" s="461"/>
      <c r="AA7" s="445">
        <f t="shared" si="0"/>
        <v>139701811</v>
      </c>
      <c r="AB7" s="461"/>
      <c r="AC7" s="461"/>
      <c r="AD7" s="461"/>
      <c r="AE7" s="465"/>
    </row>
    <row r="8" spans="1:31" s="50" customFormat="1" ht="30" customHeight="1">
      <c r="A8" s="467" t="s">
        <v>190</v>
      </c>
      <c r="B8" s="468"/>
      <c r="C8" s="468"/>
      <c r="D8" s="468"/>
      <c r="E8" s="468"/>
      <c r="F8" s="468"/>
      <c r="G8" s="468"/>
      <c r="H8" s="468"/>
      <c r="I8" s="468"/>
      <c r="J8" s="468"/>
      <c r="K8" s="469"/>
      <c r="L8" s="462" t="s">
        <v>192</v>
      </c>
      <c r="M8" s="463"/>
      <c r="N8" s="463"/>
      <c r="O8" s="463"/>
      <c r="P8" s="464"/>
      <c r="Q8" s="457">
        <v>1571</v>
      </c>
      <c r="R8" s="457"/>
      <c r="S8" s="457"/>
      <c r="T8" s="457"/>
      <c r="U8" s="457"/>
      <c r="V8" s="461">
        <v>1630</v>
      </c>
      <c r="W8" s="461"/>
      <c r="X8" s="461"/>
      <c r="Y8" s="461"/>
      <c r="Z8" s="461"/>
      <c r="AA8" s="445">
        <f t="shared" si="0"/>
        <v>3201</v>
      </c>
      <c r="AB8" s="461"/>
      <c r="AC8" s="461"/>
      <c r="AD8" s="461"/>
      <c r="AE8" s="465"/>
    </row>
    <row r="9" spans="1:31" s="50" customFormat="1" ht="30" customHeight="1">
      <c r="A9" s="450" t="s">
        <v>197</v>
      </c>
      <c r="B9" s="451"/>
      <c r="C9" s="451"/>
      <c r="D9" s="451"/>
      <c r="E9" s="451"/>
      <c r="F9" s="451"/>
      <c r="G9" s="451"/>
      <c r="H9" s="451"/>
      <c r="I9" s="451"/>
      <c r="J9" s="451"/>
      <c r="K9" s="452"/>
      <c r="L9" s="462" t="s">
        <v>191</v>
      </c>
      <c r="M9" s="463"/>
      <c r="N9" s="463"/>
      <c r="O9" s="463"/>
      <c r="P9" s="464"/>
      <c r="Q9" s="457">
        <v>11628067</v>
      </c>
      <c r="R9" s="457"/>
      <c r="S9" s="457"/>
      <c r="T9" s="457"/>
      <c r="U9" s="457"/>
      <c r="V9" s="461">
        <v>10395698</v>
      </c>
      <c r="W9" s="461"/>
      <c r="X9" s="461"/>
      <c r="Y9" s="461"/>
      <c r="Z9" s="461"/>
      <c r="AA9" s="445">
        <f t="shared" si="0"/>
        <v>22023765</v>
      </c>
      <c r="AB9" s="461"/>
      <c r="AC9" s="461"/>
      <c r="AD9" s="461"/>
      <c r="AE9" s="465"/>
    </row>
    <row r="10" spans="1:31" ht="30" customHeight="1">
      <c r="A10" s="441" t="s">
        <v>193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9"/>
      <c r="L10" s="462" t="s">
        <v>192</v>
      </c>
      <c r="M10" s="463"/>
      <c r="N10" s="463"/>
      <c r="O10" s="463"/>
      <c r="P10" s="464"/>
      <c r="Q10" s="457">
        <f>SUM(Q4,Q6,Q8)</f>
        <v>4620</v>
      </c>
      <c r="R10" s="457"/>
      <c r="S10" s="457"/>
      <c r="T10" s="457"/>
      <c r="U10" s="457"/>
      <c r="V10" s="457">
        <f>SUM(V4,V6,V8)</f>
        <v>18304</v>
      </c>
      <c r="W10" s="457"/>
      <c r="X10" s="457"/>
      <c r="Y10" s="457"/>
      <c r="Z10" s="445"/>
      <c r="AA10" s="445">
        <f t="shared" si="0"/>
        <v>22924</v>
      </c>
      <c r="AB10" s="461"/>
      <c r="AC10" s="461"/>
      <c r="AD10" s="461"/>
      <c r="AE10" s="465"/>
    </row>
    <row r="11" spans="1:31" ht="30" customHeight="1">
      <c r="A11" s="450"/>
      <c r="B11" s="451"/>
      <c r="C11" s="451"/>
      <c r="D11" s="451"/>
      <c r="E11" s="451"/>
      <c r="F11" s="451"/>
      <c r="G11" s="451"/>
      <c r="H11" s="451"/>
      <c r="I11" s="451"/>
      <c r="J11" s="451"/>
      <c r="K11" s="452"/>
      <c r="L11" s="462" t="s">
        <v>191</v>
      </c>
      <c r="M11" s="463"/>
      <c r="N11" s="463"/>
      <c r="O11" s="463"/>
      <c r="P11" s="464"/>
      <c r="Q11" s="457">
        <f>SUM(Q5,Q7,Q9)</f>
        <v>39250580</v>
      </c>
      <c r="R11" s="457"/>
      <c r="S11" s="457"/>
      <c r="T11" s="457"/>
      <c r="U11" s="457"/>
      <c r="V11" s="457">
        <f>SUM(V5,V7,V9)</f>
        <v>126467553</v>
      </c>
      <c r="W11" s="457"/>
      <c r="X11" s="457"/>
      <c r="Y11" s="457"/>
      <c r="Z11" s="445"/>
      <c r="AA11" s="445">
        <f t="shared" si="0"/>
        <v>165718133</v>
      </c>
      <c r="AB11" s="461"/>
      <c r="AC11" s="461"/>
      <c r="AD11" s="461"/>
      <c r="AE11" s="465"/>
    </row>
    <row r="12" s="40" customFormat="1" ht="13.5" customHeight="1"/>
    <row r="13" ht="13.5" customHeight="1"/>
    <row r="14" spans="1:31" ht="13.5" customHeight="1">
      <c r="A14" s="37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>
      <c r="A15" s="37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t="13.5" customHeight="1"/>
    <row r="17" ht="13.5" customHeight="1">
      <c r="A17" s="110" t="s">
        <v>198</v>
      </c>
    </row>
    <row r="18" ht="13.5" customHeight="1">
      <c r="A18" s="110" t="s">
        <v>212</v>
      </c>
    </row>
    <row r="19" spans="1:36" ht="13.5" customHeight="1">
      <c r="A19" s="37"/>
      <c r="B19" s="37"/>
      <c r="AJ19" s="41" t="s">
        <v>115</v>
      </c>
    </row>
    <row r="20" spans="2:36" s="50" customFormat="1" ht="18" customHeight="1">
      <c r="B20" s="456"/>
      <c r="C20" s="456"/>
      <c r="D20" s="456"/>
      <c r="E20" s="456"/>
      <c r="F20" s="456"/>
      <c r="G20" s="456"/>
      <c r="H20" s="456"/>
      <c r="I20" s="456"/>
      <c r="J20" s="456"/>
      <c r="K20" s="441" t="s">
        <v>100</v>
      </c>
      <c r="L20" s="448"/>
      <c r="M20" s="448"/>
      <c r="N20" s="448"/>
      <c r="O20" s="449"/>
      <c r="P20" s="441" t="s">
        <v>100</v>
      </c>
      <c r="Q20" s="448"/>
      <c r="R20" s="448"/>
      <c r="S20" s="448"/>
      <c r="T20" s="449"/>
      <c r="U20" s="441" t="s">
        <v>102</v>
      </c>
      <c r="V20" s="448"/>
      <c r="W20" s="448"/>
      <c r="X20" s="448"/>
      <c r="Y20" s="449"/>
      <c r="Z20" s="441" t="s">
        <v>154</v>
      </c>
      <c r="AA20" s="448"/>
      <c r="AB20" s="448"/>
      <c r="AC20" s="448"/>
      <c r="AD20" s="449"/>
      <c r="AE20" s="441" t="s">
        <v>213</v>
      </c>
      <c r="AF20" s="442"/>
      <c r="AG20" s="442"/>
      <c r="AH20" s="442"/>
      <c r="AI20" s="442"/>
      <c r="AJ20" s="443"/>
    </row>
    <row r="21" spans="2:36" s="50" customFormat="1" ht="18" customHeight="1">
      <c r="B21" s="456"/>
      <c r="C21" s="456"/>
      <c r="D21" s="456"/>
      <c r="E21" s="456"/>
      <c r="F21" s="456"/>
      <c r="G21" s="456"/>
      <c r="H21" s="456"/>
      <c r="I21" s="456"/>
      <c r="J21" s="456"/>
      <c r="K21" s="458" t="s">
        <v>214</v>
      </c>
      <c r="L21" s="459"/>
      <c r="M21" s="459"/>
      <c r="N21" s="459"/>
      <c r="O21" s="460"/>
      <c r="P21" s="458" t="s">
        <v>101</v>
      </c>
      <c r="Q21" s="459"/>
      <c r="R21" s="459"/>
      <c r="S21" s="459"/>
      <c r="T21" s="460"/>
      <c r="U21" s="458" t="s">
        <v>103</v>
      </c>
      <c r="V21" s="459"/>
      <c r="W21" s="459"/>
      <c r="X21" s="459"/>
      <c r="Y21" s="460"/>
      <c r="Z21" s="450"/>
      <c r="AA21" s="451"/>
      <c r="AB21" s="451"/>
      <c r="AC21" s="451"/>
      <c r="AD21" s="452"/>
      <c r="AE21" s="296"/>
      <c r="AF21" s="297"/>
      <c r="AG21" s="297"/>
      <c r="AH21" s="297"/>
      <c r="AI21" s="297"/>
      <c r="AJ21" s="444"/>
    </row>
    <row r="22" spans="2:36" s="50" customFormat="1" ht="30" customHeight="1">
      <c r="B22" s="456" t="s">
        <v>99</v>
      </c>
      <c r="C22" s="456"/>
      <c r="D22" s="456"/>
      <c r="E22" s="456"/>
      <c r="F22" s="456"/>
      <c r="G22" s="456"/>
      <c r="H22" s="456"/>
      <c r="I22" s="456"/>
      <c r="J22" s="456"/>
      <c r="K22" s="457">
        <v>472</v>
      </c>
      <c r="L22" s="457"/>
      <c r="M22" s="457"/>
      <c r="N22" s="457"/>
      <c r="O22" s="457"/>
      <c r="P22" s="457">
        <v>365</v>
      </c>
      <c r="Q22" s="457"/>
      <c r="R22" s="457"/>
      <c r="S22" s="457"/>
      <c r="T22" s="457"/>
      <c r="U22" s="457">
        <v>174</v>
      </c>
      <c r="V22" s="457"/>
      <c r="W22" s="457"/>
      <c r="X22" s="457"/>
      <c r="Y22" s="457"/>
      <c r="Z22" s="453">
        <v>0</v>
      </c>
      <c r="AA22" s="454"/>
      <c r="AB22" s="454"/>
      <c r="AC22" s="454"/>
      <c r="AD22" s="455"/>
      <c r="AE22" s="445">
        <f>SUM(K22:AD22)</f>
        <v>1011</v>
      </c>
      <c r="AF22" s="446"/>
      <c r="AG22" s="446"/>
      <c r="AH22" s="446"/>
      <c r="AI22" s="446"/>
      <c r="AJ22" s="447"/>
    </row>
    <row r="23" spans="2:36" s="50" customFormat="1" ht="30" customHeight="1">
      <c r="B23" s="456" t="s">
        <v>104</v>
      </c>
      <c r="C23" s="456"/>
      <c r="D23" s="456"/>
      <c r="E23" s="456"/>
      <c r="F23" s="456"/>
      <c r="G23" s="456"/>
      <c r="H23" s="456"/>
      <c r="I23" s="456"/>
      <c r="J23" s="456"/>
      <c r="K23" s="457">
        <v>85</v>
      </c>
      <c r="L23" s="457"/>
      <c r="M23" s="457"/>
      <c r="N23" s="457"/>
      <c r="O23" s="457"/>
      <c r="P23" s="457">
        <v>103</v>
      </c>
      <c r="Q23" s="457"/>
      <c r="R23" s="457"/>
      <c r="S23" s="457"/>
      <c r="T23" s="457"/>
      <c r="U23" s="457">
        <v>63</v>
      </c>
      <c r="V23" s="457"/>
      <c r="W23" s="457"/>
      <c r="X23" s="457"/>
      <c r="Y23" s="457"/>
      <c r="Z23" s="453">
        <v>0</v>
      </c>
      <c r="AA23" s="454"/>
      <c r="AB23" s="454"/>
      <c r="AC23" s="454"/>
      <c r="AD23" s="455"/>
      <c r="AE23" s="445">
        <f>SUM(K23:AD23)</f>
        <v>251</v>
      </c>
      <c r="AF23" s="446"/>
      <c r="AG23" s="446"/>
      <c r="AH23" s="446"/>
      <c r="AI23" s="446"/>
      <c r="AJ23" s="447"/>
    </row>
    <row r="24" ht="13.5" customHeight="1"/>
    <row r="25" ht="13.5" customHeight="1">
      <c r="A25" s="110" t="s">
        <v>215</v>
      </c>
    </row>
    <row r="26" ht="13.5" customHeight="1">
      <c r="O26" s="41" t="s">
        <v>115</v>
      </c>
    </row>
    <row r="27" spans="2:15" s="50" customFormat="1" ht="30" customHeight="1">
      <c r="B27" s="456" t="s">
        <v>120</v>
      </c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</row>
    <row r="28" spans="2:15" s="50" customFormat="1" ht="30" customHeight="1">
      <c r="B28" s="456" t="s">
        <v>118</v>
      </c>
      <c r="C28" s="456"/>
      <c r="D28" s="456"/>
      <c r="E28" s="456"/>
      <c r="F28" s="456"/>
      <c r="G28" s="456"/>
      <c r="H28" s="456"/>
      <c r="I28" s="456"/>
      <c r="J28" s="456"/>
      <c r="K28" s="457">
        <v>6</v>
      </c>
      <c r="L28" s="457"/>
      <c r="M28" s="457"/>
      <c r="N28" s="457"/>
      <c r="O28" s="457"/>
    </row>
    <row r="29" spans="2:15" s="50" customFormat="1" ht="30" customHeight="1">
      <c r="B29" s="456" t="s">
        <v>119</v>
      </c>
      <c r="C29" s="456"/>
      <c r="D29" s="456"/>
      <c r="E29" s="456"/>
      <c r="F29" s="456"/>
      <c r="G29" s="456"/>
      <c r="H29" s="456"/>
      <c r="I29" s="456"/>
      <c r="J29" s="456"/>
      <c r="K29" s="457">
        <v>0</v>
      </c>
      <c r="L29" s="457"/>
      <c r="M29" s="457"/>
      <c r="N29" s="457"/>
      <c r="O29" s="457"/>
    </row>
    <row r="30" ht="13.5" customHeight="1"/>
    <row r="31" ht="13.5" customHeight="1">
      <c r="A31" s="110" t="s">
        <v>216</v>
      </c>
    </row>
    <row r="32" spans="15:31" ht="13.5" customHeight="1">
      <c r="O32" s="41" t="s">
        <v>115</v>
      </c>
      <c r="AE32" s="41" t="s">
        <v>115</v>
      </c>
    </row>
    <row r="33" spans="2:31" s="50" customFormat="1" ht="30" customHeight="1">
      <c r="B33" s="456" t="s">
        <v>110</v>
      </c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R33" s="456" t="s">
        <v>111</v>
      </c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</row>
    <row r="34" spans="2:31" s="50" customFormat="1" ht="30" customHeight="1">
      <c r="B34" s="456" t="s">
        <v>99</v>
      </c>
      <c r="C34" s="456"/>
      <c r="D34" s="456"/>
      <c r="E34" s="456"/>
      <c r="F34" s="456"/>
      <c r="G34" s="456"/>
      <c r="H34" s="456"/>
      <c r="I34" s="456"/>
      <c r="J34" s="456"/>
      <c r="K34" s="457">
        <v>293</v>
      </c>
      <c r="L34" s="457"/>
      <c r="M34" s="457"/>
      <c r="N34" s="457"/>
      <c r="O34" s="457"/>
      <c r="R34" s="456" t="s">
        <v>108</v>
      </c>
      <c r="S34" s="456"/>
      <c r="T34" s="456"/>
      <c r="U34" s="456"/>
      <c r="V34" s="456"/>
      <c r="W34" s="456"/>
      <c r="X34" s="456"/>
      <c r="Y34" s="456"/>
      <c r="Z34" s="456"/>
      <c r="AA34" s="457">
        <v>351</v>
      </c>
      <c r="AB34" s="457"/>
      <c r="AC34" s="457"/>
      <c r="AD34" s="457"/>
      <c r="AE34" s="457"/>
    </row>
    <row r="35" spans="2:31" s="50" customFormat="1" ht="30" customHeight="1">
      <c r="B35" s="456" t="s">
        <v>104</v>
      </c>
      <c r="C35" s="456"/>
      <c r="D35" s="456"/>
      <c r="E35" s="456"/>
      <c r="F35" s="456"/>
      <c r="G35" s="456"/>
      <c r="H35" s="456"/>
      <c r="I35" s="456"/>
      <c r="J35" s="456"/>
      <c r="K35" s="457">
        <v>149</v>
      </c>
      <c r="L35" s="457"/>
      <c r="M35" s="457"/>
      <c r="N35" s="457"/>
      <c r="O35" s="457"/>
      <c r="R35" s="456" t="s">
        <v>109</v>
      </c>
      <c r="S35" s="456"/>
      <c r="T35" s="456"/>
      <c r="U35" s="456"/>
      <c r="V35" s="456"/>
      <c r="W35" s="456"/>
      <c r="X35" s="456"/>
      <c r="Y35" s="456"/>
      <c r="Z35" s="456"/>
      <c r="AA35" s="457">
        <v>91</v>
      </c>
      <c r="AB35" s="457"/>
      <c r="AC35" s="457"/>
      <c r="AD35" s="457"/>
      <c r="AE35" s="457"/>
    </row>
    <row r="36" ht="18" customHeight="1"/>
    <row r="37" ht="18" customHeight="1"/>
    <row r="38" ht="13.5" customHeight="1"/>
    <row r="39" ht="13.5" customHeight="1"/>
    <row r="40" ht="13.5" customHeight="1"/>
    <row r="41" ht="18" customHeight="1"/>
    <row r="42" ht="18" customHeight="1"/>
    <row r="43" ht="18" customHeight="1"/>
    <row r="44" ht="18" customHeight="1"/>
  </sheetData>
  <mergeCells count="80">
    <mergeCell ref="V10:Z10"/>
    <mergeCell ref="AA10:AE10"/>
    <mergeCell ref="L11:P11"/>
    <mergeCell ref="Q11:U11"/>
    <mergeCell ref="V11:Z11"/>
    <mergeCell ref="AA11:AE11"/>
    <mergeCell ref="L3:P3"/>
    <mergeCell ref="A10:K11"/>
    <mergeCell ref="L10:P10"/>
    <mergeCell ref="Q10:U10"/>
    <mergeCell ref="A4:K4"/>
    <mergeCell ref="A5:K5"/>
    <mergeCell ref="A6:K6"/>
    <mergeCell ref="A7:K7"/>
    <mergeCell ref="A8:K8"/>
    <mergeCell ref="A9:K9"/>
    <mergeCell ref="L4:P4"/>
    <mergeCell ref="L5:P5"/>
    <mergeCell ref="L6:P6"/>
    <mergeCell ref="L7:P7"/>
    <mergeCell ref="L8:P8"/>
    <mergeCell ref="L9:P9"/>
    <mergeCell ref="A3:K3"/>
    <mergeCell ref="V8:Z8"/>
    <mergeCell ref="Q7:U7"/>
    <mergeCell ref="V7:Z7"/>
    <mergeCell ref="Q3:U3"/>
    <mergeCell ref="Q4:U4"/>
    <mergeCell ref="Q5:U5"/>
    <mergeCell ref="V3:Z3"/>
    <mergeCell ref="AA8:AE8"/>
    <mergeCell ref="Q9:U9"/>
    <mergeCell ref="V9:Z9"/>
    <mergeCell ref="AA9:AE9"/>
    <mergeCell ref="Q8:U8"/>
    <mergeCell ref="AA7:AE7"/>
    <mergeCell ref="Q6:U6"/>
    <mergeCell ref="V6:Z6"/>
    <mergeCell ref="AA6:AE6"/>
    <mergeCell ref="V4:Z4"/>
    <mergeCell ref="V5:Z5"/>
    <mergeCell ref="AA3:AE3"/>
    <mergeCell ref="AA4:AE4"/>
    <mergeCell ref="AA5:AE5"/>
    <mergeCell ref="AA35:AE35"/>
    <mergeCell ref="AA34:AE34"/>
    <mergeCell ref="P23:T23"/>
    <mergeCell ref="U23:Y23"/>
    <mergeCell ref="R33:AE33"/>
    <mergeCell ref="B35:J35"/>
    <mergeCell ref="K35:O35"/>
    <mergeCell ref="R35:Z35"/>
    <mergeCell ref="B34:J34"/>
    <mergeCell ref="K34:O34"/>
    <mergeCell ref="R34:Z34"/>
    <mergeCell ref="U22:Y22"/>
    <mergeCell ref="K20:O20"/>
    <mergeCell ref="U20:Y20"/>
    <mergeCell ref="U21:Y21"/>
    <mergeCell ref="P20:T20"/>
    <mergeCell ref="K21:O21"/>
    <mergeCell ref="B20:J21"/>
    <mergeCell ref="B29:J29"/>
    <mergeCell ref="K29:O29"/>
    <mergeCell ref="P21:T21"/>
    <mergeCell ref="P22:T22"/>
    <mergeCell ref="B33:O33"/>
    <mergeCell ref="K22:O22"/>
    <mergeCell ref="B23:J23"/>
    <mergeCell ref="K23:O23"/>
    <mergeCell ref="B28:J28"/>
    <mergeCell ref="K28:O28"/>
    <mergeCell ref="B22:J22"/>
    <mergeCell ref="B27:O27"/>
    <mergeCell ref="AE20:AJ21"/>
    <mergeCell ref="AE22:AJ22"/>
    <mergeCell ref="AE23:AJ23"/>
    <mergeCell ref="Z20:AD21"/>
    <mergeCell ref="Z22:AD22"/>
    <mergeCell ref="Z23:AD23"/>
  </mergeCells>
  <printOptions/>
  <pageMargins left="0.75" right="0.75" top="1" bottom="1" header="0.512" footer="0.512"/>
  <pageSetup horizontalDpi="600" verticalDpi="600" orientation="portrait" paperSize="9" scale="87" r:id="rId2"/>
  <headerFooter alignWithMargins="0">
    <oddFooter>&amp;C&amp;12&amp;P+25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60" workbookViewId="0" topLeftCell="A1">
      <selection activeCell="E38" sqref="E38:F38"/>
    </sheetView>
  </sheetViews>
  <sheetFormatPr defaultColWidth="9.00390625" defaultRowHeight="18" customHeight="1"/>
  <cols>
    <col min="1" max="12" width="6.625" style="34" customWidth="1"/>
    <col min="13" max="18" width="5.625" style="34" customWidth="1"/>
    <col min="19" max="16384" width="9.00390625" style="34" customWidth="1"/>
  </cols>
  <sheetData>
    <row r="1" spans="1:15" s="237" customFormat="1" ht="18" customHeight="1">
      <c r="A1" s="470" t="s">
        <v>84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="237" customFormat="1" ht="18" customHeight="1">
      <c r="A2" s="238" t="s">
        <v>167</v>
      </c>
    </row>
    <row r="3" s="237" customFormat="1" ht="18" customHeight="1" thickBot="1">
      <c r="A3" s="238" t="s">
        <v>171</v>
      </c>
    </row>
    <row r="4" spans="1:15" ht="24.75" customHeight="1">
      <c r="A4" s="471"/>
      <c r="B4" s="472"/>
      <c r="C4" s="477" t="s">
        <v>199</v>
      </c>
      <c r="D4" s="478"/>
      <c r="E4" s="479"/>
      <c r="F4" s="486" t="s">
        <v>200</v>
      </c>
      <c r="G4" s="487"/>
      <c r="J4" s="33"/>
      <c r="K4" s="33"/>
      <c r="L4" s="33"/>
      <c r="M4" s="33"/>
      <c r="N4" s="33"/>
      <c r="O4" s="33"/>
    </row>
    <row r="5" spans="1:15" ht="24.75" customHeight="1">
      <c r="A5" s="473" t="s">
        <v>85</v>
      </c>
      <c r="B5" s="474"/>
      <c r="C5" s="480">
        <v>1153</v>
      </c>
      <c r="D5" s="481"/>
      <c r="E5" s="482"/>
      <c r="F5" s="488">
        <f>C5/C7</f>
        <v>0.42420897718910966</v>
      </c>
      <c r="G5" s="489"/>
      <c r="J5" s="33"/>
      <c r="K5" s="33"/>
      <c r="L5" s="33"/>
      <c r="M5" s="33"/>
      <c r="N5" s="33"/>
      <c r="O5" s="33"/>
    </row>
    <row r="6" spans="1:15" ht="24.75" customHeight="1" thickBot="1">
      <c r="A6" s="475" t="s">
        <v>86</v>
      </c>
      <c r="B6" s="476"/>
      <c r="C6" s="483">
        <v>1565</v>
      </c>
      <c r="D6" s="484"/>
      <c r="E6" s="485"/>
      <c r="F6" s="488">
        <f>C6/C7</f>
        <v>0.5757910228108903</v>
      </c>
      <c r="G6" s="489"/>
      <c r="J6" s="33"/>
      <c r="K6" s="33"/>
      <c r="L6" s="33"/>
      <c r="M6" s="33"/>
      <c r="N6" s="33"/>
      <c r="O6" s="33"/>
    </row>
    <row r="7" spans="1:15" ht="24.75" customHeight="1" thickBot="1" thickTop="1">
      <c r="A7" s="494" t="s">
        <v>35</v>
      </c>
      <c r="B7" s="495"/>
      <c r="C7" s="496">
        <f>SUM(C5:E6)</f>
        <v>2718</v>
      </c>
      <c r="D7" s="497"/>
      <c r="E7" s="498"/>
      <c r="F7" s="490">
        <v>1</v>
      </c>
      <c r="G7" s="491"/>
      <c r="J7" s="33"/>
      <c r="K7" s="33"/>
      <c r="L7" s="33"/>
      <c r="M7" s="33"/>
      <c r="N7" s="33"/>
      <c r="O7" s="33"/>
    </row>
    <row r="8" spans="1:15" ht="18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8" customHeight="1" thickBot="1">
      <c r="A9" s="34" t="s">
        <v>173</v>
      </c>
      <c r="B9" s="33"/>
      <c r="C9" s="33"/>
      <c r="D9" s="33"/>
      <c r="E9" s="33"/>
      <c r="G9" s="33"/>
      <c r="H9" s="33"/>
      <c r="I9" s="33"/>
      <c r="J9" s="33"/>
      <c r="K9" s="33" t="s">
        <v>113</v>
      </c>
      <c r="L9" s="33"/>
      <c r="M9" s="33"/>
      <c r="N9" s="33"/>
      <c r="O9" s="33"/>
    </row>
    <row r="10" spans="1:15" ht="24.75" customHeight="1">
      <c r="A10" s="240"/>
      <c r="B10" s="111" t="s">
        <v>55</v>
      </c>
      <c r="C10" s="80" t="s">
        <v>56</v>
      </c>
      <c r="D10" s="111" t="s">
        <v>89</v>
      </c>
      <c r="E10" s="80" t="s">
        <v>90</v>
      </c>
      <c r="F10" s="239" t="s">
        <v>95</v>
      </c>
      <c r="G10" s="80" t="s">
        <v>91</v>
      </c>
      <c r="H10" s="111" t="s">
        <v>92</v>
      </c>
      <c r="I10" s="80" t="s">
        <v>93</v>
      </c>
      <c r="J10" s="111" t="s">
        <v>94</v>
      </c>
      <c r="K10" s="80" t="s">
        <v>96</v>
      </c>
      <c r="L10" s="112" t="s">
        <v>35</v>
      </c>
      <c r="M10" s="40"/>
      <c r="N10" s="40"/>
      <c r="O10" s="33"/>
    </row>
    <row r="11" spans="1:15" ht="24.75" customHeight="1">
      <c r="A11" s="241" t="s">
        <v>85</v>
      </c>
      <c r="B11" s="236">
        <v>510</v>
      </c>
      <c r="C11" s="234">
        <v>114</v>
      </c>
      <c r="D11" s="234">
        <v>33</v>
      </c>
      <c r="E11" s="234">
        <v>172</v>
      </c>
      <c r="F11" s="235">
        <v>37</v>
      </c>
      <c r="G11" s="234">
        <v>23</v>
      </c>
      <c r="H11" s="234">
        <v>44</v>
      </c>
      <c r="I11" s="234">
        <v>157</v>
      </c>
      <c r="J11" s="234">
        <v>49</v>
      </c>
      <c r="K11" s="234">
        <v>14</v>
      </c>
      <c r="L11" s="242">
        <f>SUM(B11:F11,G11:K11)</f>
        <v>1153</v>
      </c>
      <c r="M11" s="40"/>
      <c r="N11" s="40"/>
      <c r="O11" s="33"/>
    </row>
    <row r="12" spans="1:15" ht="24.75" customHeight="1" thickBot="1">
      <c r="A12" s="243" t="s">
        <v>86</v>
      </c>
      <c r="B12" s="244">
        <v>666</v>
      </c>
      <c r="C12" s="245">
        <v>175</v>
      </c>
      <c r="D12" s="245">
        <v>55</v>
      </c>
      <c r="E12" s="245">
        <v>189</v>
      </c>
      <c r="F12" s="246">
        <v>73</v>
      </c>
      <c r="G12" s="245">
        <v>55</v>
      </c>
      <c r="H12" s="245">
        <v>65</v>
      </c>
      <c r="I12" s="245">
        <v>192</v>
      </c>
      <c r="J12" s="245">
        <v>70</v>
      </c>
      <c r="K12" s="245">
        <v>25</v>
      </c>
      <c r="L12" s="247">
        <f>SUM(B12:F12,G12:K12)</f>
        <v>1565</v>
      </c>
      <c r="M12" s="40"/>
      <c r="N12" s="40"/>
      <c r="O12" s="33"/>
    </row>
    <row r="13" spans="1:15" ht="24.75" customHeight="1" thickBot="1" thickTop="1">
      <c r="A13" s="248" t="s">
        <v>35</v>
      </c>
      <c r="B13" s="249">
        <f>SUM(B11:B12)</f>
        <v>1176</v>
      </c>
      <c r="C13" s="249">
        <f>SUM(C11:C12)</f>
        <v>289</v>
      </c>
      <c r="D13" s="249">
        <f>SUM(D11:D12)</f>
        <v>88</v>
      </c>
      <c r="E13" s="249">
        <f>SUM(E11:E12)</f>
        <v>361</v>
      </c>
      <c r="F13" s="250">
        <f>SUM(F11:F12)</f>
        <v>110</v>
      </c>
      <c r="G13" s="251">
        <f aca="true" t="shared" si="0" ref="G13:L13">SUM(G11:G12)</f>
        <v>78</v>
      </c>
      <c r="H13" s="249">
        <f t="shared" si="0"/>
        <v>109</v>
      </c>
      <c r="I13" s="249">
        <f t="shared" si="0"/>
        <v>349</v>
      </c>
      <c r="J13" s="249">
        <f t="shared" si="0"/>
        <v>119</v>
      </c>
      <c r="K13" s="249">
        <f t="shared" si="0"/>
        <v>39</v>
      </c>
      <c r="L13" s="252">
        <f t="shared" si="0"/>
        <v>2718</v>
      </c>
      <c r="M13" s="40"/>
      <c r="N13" s="40"/>
      <c r="O13" s="33"/>
    </row>
    <row r="14" spans="1:15" ht="18" customHeight="1">
      <c r="A14" s="33"/>
      <c r="B14" s="33"/>
      <c r="C14" s="33"/>
      <c r="D14" s="33"/>
      <c r="E14" s="33"/>
      <c r="F14" s="33"/>
      <c r="G14" s="33"/>
      <c r="H14" s="33"/>
      <c r="I14" s="33"/>
      <c r="J14" s="253"/>
      <c r="K14" s="33"/>
      <c r="L14" s="33"/>
      <c r="M14" s="33"/>
      <c r="N14" s="33"/>
      <c r="O14" s="33"/>
    </row>
    <row r="15" spans="1:15" ht="18" customHeight="1" thickBot="1">
      <c r="A15" s="34" t="s">
        <v>172</v>
      </c>
      <c r="B15" s="33"/>
      <c r="C15" s="33"/>
      <c r="D15" s="33"/>
      <c r="F15" s="33"/>
      <c r="G15" s="33"/>
      <c r="H15" s="33"/>
      <c r="I15" s="33" t="s">
        <v>113</v>
      </c>
      <c r="J15" s="33"/>
      <c r="K15" s="33"/>
      <c r="L15" s="33"/>
      <c r="M15" s="33"/>
      <c r="N15" s="33"/>
      <c r="O15" s="33"/>
    </row>
    <row r="16" spans="1:15" ht="19.5" customHeight="1" thickBot="1">
      <c r="A16" s="492"/>
      <c r="B16" s="493"/>
      <c r="C16" s="501" t="s">
        <v>85</v>
      </c>
      <c r="D16" s="502"/>
      <c r="E16" s="502" t="s">
        <v>86</v>
      </c>
      <c r="F16" s="502"/>
      <c r="G16" s="502" t="s">
        <v>35</v>
      </c>
      <c r="H16" s="502"/>
      <c r="I16" s="502" t="s">
        <v>200</v>
      </c>
      <c r="J16" s="517"/>
      <c r="K16" s="33"/>
      <c r="L16" s="33"/>
      <c r="M16" s="33"/>
      <c r="N16" s="33"/>
      <c r="O16" s="33"/>
    </row>
    <row r="17" spans="1:15" ht="19.5" customHeight="1" thickTop="1">
      <c r="A17" s="512" t="s">
        <v>164</v>
      </c>
      <c r="B17" s="513"/>
      <c r="C17" s="503">
        <v>6</v>
      </c>
      <c r="D17" s="504"/>
      <c r="E17" s="504">
        <v>7</v>
      </c>
      <c r="F17" s="504"/>
      <c r="G17" s="504">
        <f>SUM(C17:E17)</f>
        <v>13</v>
      </c>
      <c r="H17" s="504"/>
      <c r="I17" s="518">
        <f>G17/G21</f>
        <v>0.004782928623988227</v>
      </c>
      <c r="J17" s="519"/>
      <c r="K17" s="33"/>
      <c r="L17" s="33"/>
      <c r="M17" s="33"/>
      <c r="N17" s="33"/>
      <c r="O17" s="33"/>
    </row>
    <row r="18" spans="1:15" ht="19.5" customHeight="1">
      <c r="A18" s="473" t="s">
        <v>165</v>
      </c>
      <c r="B18" s="474"/>
      <c r="C18" s="482">
        <v>130</v>
      </c>
      <c r="D18" s="505"/>
      <c r="E18" s="505">
        <v>182</v>
      </c>
      <c r="F18" s="505"/>
      <c r="G18" s="505">
        <f>SUM(C18:E18)</f>
        <v>312</v>
      </c>
      <c r="H18" s="505"/>
      <c r="I18" s="520">
        <f>G18/G21</f>
        <v>0.11479028697571744</v>
      </c>
      <c r="J18" s="521"/>
      <c r="K18" s="33"/>
      <c r="L18" s="33"/>
      <c r="M18" s="33"/>
      <c r="N18" s="33"/>
      <c r="O18" s="33"/>
    </row>
    <row r="19" spans="1:15" ht="19.5" customHeight="1">
      <c r="A19" s="473" t="s">
        <v>166</v>
      </c>
      <c r="B19" s="474"/>
      <c r="C19" s="482">
        <v>689</v>
      </c>
      <c r="D19" s="505"/>
      <c r="E19" s="505">
        <v>895</v>
      </c>
      <c r="F19" s="505"/>
      <c r="G19" s="505">
        <f>SUM(C19:E19)</f>
        <v>1584</v>
      </c>
      <c r="H19" s="505"/>
      <c r="I19" s="520">
        <f>G19/G21</f>
        <v>0.5827814569536424</v>
      </c>
      <c r="J19" s="521"/>
      <c r="K19" s="33"/>
      <c r="L19" s="33"/>
      <c r="M19" s="33"/>
      <c r="N19" s="33"/>
      <c r="O19" s="33"/>
    </row>
    <row r="20" spans="1:15" ht="19.5" customHeight="1" thickBot="1">
      <c r="A20" s="475" t="s">
        <v>223</v>
      </c>
      <c r="B20" s="476"/>
      <c r="C20" s="506">
        <v>328</v>
      </c>
      <c r="D20" s="507"/>
      <c r="E20" s="507">
        <v>481</v>
      </c>
      <c r="F20" s="507"/>
      <c r="G20" s="507">
        <f>SUM(C20:E20)</f>
        <v>809</v>
      </c>
      <c r="H20" s="507"/>
      <c r="I20" s="522">
        <f>G20/G21</f>
        <v>0.29764532744665195</v>
      </c>
      <c r="J20" s="523"/>
      <c r="K20" s="33"/>
      <c r="L20" s="33"/>
      <c r="M20" s="33"/>
      <c r="N20" s="33"/>
      <c r="O20" s="33"/>
    </row>
    <row r="21" spans="1:15" ht="19.5" customHeight="1" thickBot="1" thickTop="1">
      <c r="A21" s="514" t="s">
        <v>35</v>
      </c>
      <c r="B21" s="515"/>
      <c r="C21" s="508">
        <f>SUM(C17:C20)</f>
        <v>1153</v>
      </c>
      <c r="D21" s="509"/>
      <c r="E21" s="509">
        <f>SUM(E17:F20)</f>
        <v>1565</v>
      </c>
      <c r="F21" s="509"/>
      <c r="G21" s="509">
        <f>SUM(G17:G20)</f>
        <v>2718</v>
      </c>
      <c r="H21" s="509"/>
      <c r="I21" s="524">
        <v>1</v>
      </c>
      <c r="J21" s="525"/>
      <c r="K21" s="33"/>
      <c r="L21" s="33"/>
      <c r="M21" s="33"/>
      <c r="N21" s="33"/>
      <c r="O21" s="33"/>
    </row>
    <row r="22" spans="1:15" ht="19.5" customHeight="1" thickBot="1" thickTop="1">
      <c r="A22" s="499" t="s">
        <v>200</v>
      </c>
      <c r="B22" s="500"/>
      <c r="C22" s="510">
        <f>C21/G21</f>
        <v>0.42420897718910966</v>
      </c>
      <c r="D22" s="511"/>
      <c r="E22" s="511">
        <f>E21/G21</f>
        <v>0.5757910228108903</v>
      </c>
      <c r="F22" s="511"/>
      <c r="G22" s="516"/>
      <c r="H22" s="516"/>
      <c r="I22" s="516"/>
      <c r="J22" s="526"/>
      <c r="K22" s="33"/>
      <c r="L22" s="33"/>
      <c r="M22" s="33"/>
      <c r="N22" s="33"/>
      <c r="O22" s="33"/>
    </row>
    <row r="23" spans="1:15" ht="18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8" customHeight="1" thickBot="1">
      <c r="A24" s="34" t="s">
        <v>168</v>
      </c>
      <c r="B24" s="33"/>
      <c r="C24" s="33"/>
      <c r="D24" s="33"/>
      <c r="E24" s="33"/>
      <c r="F24" s="33"/>
      <c r="G24" s="33"/>
      <c r="H24" s="33"/>
      <c r="I24" s="33"/>
      <c r="J24" s="33"/>
      <c r="K24" s="33" t="s">
        <v>113</v>
      </c>
      <c r="L24" s="33"/>
      <c r="M24" s="33"/>
      <c r="N24" s="33"/>
      <c r="O24" s="33"/>
    </row>
    <row r="25" spans="1:15" ht="19.5" customHeight="1" thickBot="1">
      <c r="A25" s="527" t="s">
        <v>169</v>
      </c>
      <c r="B25" s="528"/>
      <c r="C25" s="532"/>
      <c r="D25" s="493"/>
      <c r="E25" s="501" t="s">
        <v>85</v>
      </c>
      <c r="F25" s="502"/>
      <c r="G25" s="502" t="s">
        <v>86</v>
      </c>
      <c r="H25" s="502"/>
      <c r="I25" s="502" t="s">
        <v>35</v>
      </c>
      <c r="J25" s="502"/>
      <c r="K25" s="502" t="s">
        <v>200</v>
      </c>
      <c r="L25" s="517"/>
      <c r="M25" s="33"/>
      <c r="N25" s="33"/>
      <c r="O25" s="33"/>
    </row>
    <row r="26" spans="1:15" ht="19.5" customHeight="1" thickTop="1">
      <c r="A26" s="529"/>
      <c r="B26" s="459"/>
      <c r="C26" s="533" t="s">
        <v>164</v>
      </c>
      <c r="D26" s="513"/>
      <c r="E26" s="503">
        <v>1</v>
      </c>
      <c r="F26" s="504"/>
      <c r="G26" s="504">
        <v>1</v>
      </c>
      <c r="H26" s="504"/>
      <c r="I26" s="504">
        <f>SUM(D26:G26)</f>
        <v>2</v>
      </c>
      <c r="J26" s="504"/>
      <c r="K26" s="518">
        <f>I26/I30</f>
        <v>0.002574002574002574</v>
      </c>
      <c r="L26" s="519"/>
      <c r="M26" s="33"/>
      <c r="N26" s="33"/>
      <c r="O26" s="33"/>
    </row>
    <row r="27" spans="1:15" ht="19.5" customHeight="1">
      <c r="A27" s="529"/>
      <c r="B27" s="459"/>
      <c r="C27" s="534" t="s">
        <v>165</v>
      </c>
      <c r="D27" s="535"/>
      <c r="E27" s="541">
        <v>31</v>
      </c>
      <c r="F27" s="542"/>
      <c r="G27" s="542">
        <v>34</v>
      </c>
      <c r="H27" s="542"/>
      <c r="I27" s="542">
        <f>SUM(D27:G27)</f>
        <v>65</v>
      </c>
      <c r="J27" s="542"/>
      <c r="K27" s="548">
        <f>I27/I30</f>
        <v>0.08365508365508366</v>
      </c>
      <c r="L27" s="549"/>
      <c r="M27" s="33"/>
      <c r="N27" s="33"/>
      <c r="O27" s="33"/>
    </row>
    <row r="28" spans="1:15" ht="19.5" customHeight="1">
      <c r="A28" s="529"/>
      <c r="B28" s="459"/>
      <c r="C28" s="536" t="s">
        <v>166</v>
      </c>
      <c r="D28" s="474"/>
      <c r="E28" s="482">
        <v>239</v>
      </c>
      <c r="F28" s="505"/>
      <c r="G28" s="505">
        <v>224</v>
      </c>
      <c r="H28" s="505"/>
      <c r="I28" s="505">
        <f>SUM(D28:G28)</f>
        <v>463</v>
      </c>
      <c r="J28" s="505"/>
      <c r="K28" s="520">
        <f>I28/I30</f>
        <v>0.5958815958815958</v>
      </c>
      <c r="L28" s="521"/>
      <c r="M28" s="33"/>
      <c r="N28" s="33"/>
      <c r="O28" s="33"/>
    </row>
    <row r="29" spans="1:15" ht="19.5" customHeight="1" thickBot="1">
      <c r="A29" s="529"/>
      <c r="B29" s="459"/>
      <c r="C29" s="537" t="s">
        <v>223</v>
      </c>
      <c r="D29" s="476"/>
      <c r="E29" s="506">
        <v>130</v>
      </c>
      <c r="F29" s="507"/>
      <c r="G29" s="507">
        <v>117</v>
      </c>
      <c r="H29" s="507"/>
      <c r="I29" s="507">
        <f>SUM(D29:G29)</f>
        <v>247</v>
      </c>
      <c r="J29" s="507"/>
      <c r="K29" s="550">
        <f>I29/I30</f>
        <v>0.3178893178893179</v>
      </c>
      <c r="L29" s="551"/>
      <c r="M29" s="33"/>
      <c r="N29" s="33"/>
      <c r="O29" s="33"/>
    </row>
    <row r="30" spans="1:15" ht="19.5" customHeight="1" thickBot="1" thickTop="1">
      <c r="A30" s="529"/>
      <c r="B30" s="459"/>
      <c r="C30" s="538" t="s">
        <v>43</v>
      </c>
      <c r="D30" s="539"/>
      <c r="E30" s="543">
        <f>SUM(E26:E29)</f>
        <v>401</v>
      </c>
      <c r="F30" s="544"/>
      <c r="G30" s="544">
        <f>SUM(G26:G29)</f>
        <v>376</v>
      </c>
      <c r="H30" s="544"/>
      <c r="I30" s="544">
        <f>SUM(I26:I29)</f>
        <v>777</v>
      </c>
      <c r="J30" s="544"/>
      <c r="K30" s="552">
        <v>1</v>
      </c>
      <c r="L30" s="553"/>
      <c r="M30" s="33"/>
      <c r="N30" s="33"/>
      <c r="O30" s="33"/>
    </row>
    <row r="31" spans="1:15" ht="19.5" customHeight="1" thickBot="1" thickTop="1">
      <c r="A31" s="530"/>
      <c r="B31" s="531"/>
      <c r="C31" s="540" t="s">
        <v>201</v>
      </c>
      <c r="D31" s="495"/>
      <c r="E31" s="545">
        <f>E30/I30</f>
        <v>0.5160875160875161</v>
      </c>
      <c r="F31" s="546"/>
      <c r="G31" s="546">
        <f>G30/I30</f>
        <v>0.4839124839124839</v>
      </c>
      <c r="H31" s="546"/>
      <c r="I31" s="547"/>
      <c r="J31" s="547"/>
      <c r="K31" s="554"/>
      <c r="L31" s="555"/>
      <c r="M31" s="33"/>
      <c r="N31" s="33"/>
      <c r="O31" s="33"/>
    </row>
    <row r="32" spans="1:15" ht="15" customHeight="1" thickBo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 t="s">
        <v>113</v>
      </c>
      <c r="L32" s="33"/>
      <c r="M32" s="33"/>
      <c r="N32" s="33"/>
      <c r="O32" s="33"/>
    </row>
    <row r="33" spans="1:15" ht="19.5" customHeight="1" thickBot="1">
      <c r="A33" s="527" t="s">
        <v>202</v>
      </c>
      <c r="B33" s="528"/>
      <c r="C33" s="532"/>
      <c r="D33" s="493"/>
      <c r="E33" s="501" t="s">
        <v>85</v>
      </c>
      <c r="F33" s="502"/>
      <c r="G33" s="502" t="s">
        <v>86</v>
      </c>
      <c r="H33" s="502"/>
      <c r="I33" s="502" t="s">
        <v>35</v>
      </c>
      <c r="J33" s="502"/>
      <c r="K33" s="502" t="s">
        <v>200</v>
      </c>
      <c r="L33" s="517"/>
      <c r="M33" s="33"/>
      <c r="N33" s="33"/>
      <c r="O33" s="33"/>
    </row>
    <row r="34" spans="1:15" ht="19.5" customHeight="1" thickTop="1">
      <c r="A34" s="529"/>
      <c r="B34" s="459"/>
      <c r="C34" s="533" t="s">
        <v>164</v>
      </c>
      <c r="D34" s="513"/>
      <c r="E34" s="503">
        <v>0</v>
      </c>
      <c r="F34" s="504"/>
      <c r="G34" s="504">
        <v>0</v>
      </c>
      <c r="H34" s="504"/>
      <c r="I34" s="504">
        <f>SUM(D34:G34)</f>
        <v>0</v>
      </c>
      <c r="J34" s="504"/>
      <c r="K34" s="518">
        <f>I34/I38</f>
        <v>0</v>
      </c>
      <c r="L34" s="519"/>
      <c r="M34" s="33"/>
      <c r="N34" s="33"/>
      <c r="O34" s="33"/>
    </row>
    <row r="35" spans="1:15" ht="19.5" customHeight="1">
      <c r="A35" s="529"/>
      <c r="B35" s="459"/>
      <c r="C35" s="534" t="s">
        <v>165</v>
      </c>
      <c r="D35" s="535"/>
      <c r="E35" s="541">
        <v>6</v>
      </c>
      <c r="F35" s="542"/>
      <c r="G35" s="542">
        <v>4</v>
      </c>
      <c r="H35" s="542"/>
      <c r="I35" s="542">
        <f>SUM(D35:G35)</f>
        <v>10</v>
      </c>
      <c r="J35" s="542"/>
      <c r="K35" s="556">
        <f>I35/I38</f>
        <v>0.07246376811594203</v>
      </c>
      <c r="L35" s="557"/>
      <c r="M35" s="33"/>
      <c r="N35" s="33"/>
      <c r="O35" s="33"/>
    </row>
    <row r="36" spans="1:15" ht="19.5" customHeight="1">
      <c r="A36" s="529"/>
      <c r="B36" s="459"/>
      <c r="C36" s="536" t="s">
        <v>166</v>
      </c>
      <c r="D36" s="474"/>
      <c r="E36" s="482">
        <v>43</v>
      </c>
      <c r="F36" s="505"/>
      <c r="G36" s="505">
        <v>34</v>
      </c>
      <c r="H36" s="505"/>
      <c r="I36" s="505">
        <f>SUM(D36:G36)</f>
        <v>77</v>
      </c>
      <c r="J36" s="505"/>
      <c r="K36" s="556">
        <f>I36/I38</f>
        <v>0.5579710144927537</v>
      </c>
      <c r="L36" s="557"/>
      <c r="M36" s="33"/>
      <c r="N36" s="33"/>
      <c r="O36" s="33"/>
    </row>
    <row r="37" spans="1:15" ht="19.5" customHeight="1" thickBot="1">
      <c r="A37" s="529"/>
      <c r="B37" s="459"/>
      <c r="C37" s="537" t="s">
        <v>223</v>
      </c>
      <c r="D37" s="476"/>
      <c r="E37" s="506">
        <v>31</v>
      </c>
      <c r="F37" s="507"/>
      <c r="G37" s="507">
        <v>20</v>
      </c>
      <c r="H37" s="507"/>
      <c r="I37" s="507">
        <f>SUM(D37:G37)</f>
        <v>51</v>
      </c>
      <c r="J37" s="507"/>
      <c r="K37" s="556">
        <f>I37/I38</f>
        <v>0.3695652173913043</v>
      </c>
      <c r="L37" s="557"/>
      <c r="M37" s="33"/>
      <c r="N37" s="33"/>
      <c r="O37" s="33"/>
    </row>
    <row r="38" spans="1:15" ht="19.5" customHeight="1" thickBot="1" thickTop="1">
      <c r="A38" s="529"/>
      <c r="B38" s="459"/>
      <c r="C38" s="558" t="s">
        <v>43</v>
      </c>
      <c r="D38" s="515"/>
      <c r="E38" s="508">
        <f>SUM(E34:E37)</f>
        <v>80</v>
      </c>
      <c r="F38" s="509"/>
      <c r="G38" s="509">
        <f>SUM(G34:G37)</f>
        <v>58</v>
      </c>
      <c r="H38" s="509"/>
      <c r="I38" s="509">
        <f>SUM(I34:I37)</f>
        <v>138</v>
      </c>
      <c r="J38" s="509"/>
      <c r="K38" s="524">
        <f>SUM(K34:L37)</f>
        <v>1</v>
      </c>
      <c r="L38" s="525"/>
      <c r="M38" s="33"/>
      <c r="N38" s="33"/>
      <c r="O38" s="33"/>
    </row>
    <row r="39" spans="1:15" ht="19.5" customHeight="1" thickBot="1" thickTop="1">
      <c r="A39" s="530"/>
      <c r="B39" s="531"/>
      <c r="C39" s="559" t="s">
        <v>201</v>
      </c>
      <c r="D39" s="500"/>
      <c r="E39" s="510">
        <f>E38/I38</f>
        <v>0.5797101449275363</v>
      </c>
      <c r="F39" s="511"/>
      <c r="G39" s="510">
        <f>G38/I38</f>
        <v>0.42028985507246375</v>
      </c>
      <c r="H39" s="511"/>
      <c r="I39" s="560"/>
      <c r="J39" s="560"/>
      <c r="K39" s="516"/>
      <c r="L39" s="526"/>
      <c r="M39" s="33"/>
      <c r="N39" s="33"/>
      <c r="O39" s="33"/>
    </row>
    <row r="40" spans="1:15" ht="15" customHeight="1" thickBo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 t="s">
        <v>113</v>
      </c>
      <c r="L40" s="33"/>
      <c r="M40" s="33"/>
      <c r="N40" s="33"/>
      <c r="O40" s="33"/>
    </row>
    <row r="41" spans="1:15" ht="19.5" customHeight="1" thickBot="1">
      <c r="A41" s="527" t="s">
        <v>203</v>
      </c>
      <c r="B41" s="528"/>
      <c r="C41" s="532"/>
      <c r="D41" s="493"/>
      <c r="E41" s="501" t="s">
        <v>85</v>
      </c>
      <c r="F41" s="502"/>
      <c r="G41" s="502" t="s">
        <v>86</v>
      </c>
      <c r="H41" s="502"/>
      <c r="I41" s="502" t="s">
        <v>35</v>
      </c>
      <c r="J41" s="502"/>
      <c r="K41" s="502" t="s">
        <v>200</v>
      </c>
      <c r="L41" s="517"/>
      <c r="M41" s="33"/>
      <c r="N41" s="33"/>
      <c r="O41" s="33"/>
    </row>
    <row r="42" spans="1:15" ht="19.5" customHeight="1" thickTop="1">
      <c r="A42" s="529"/>
      <c r="B42" s="459"/>
      <c r="C42" s="533" t="s">
        <v>164</v>
      </c>
      <c r="D42" s="513"/>
      <c r="E42" s="561">
        <v>0</v>
      </c>
      <c r="F42" s="503"/>
      <c r="G42" s="504">
        <v>0</v>
      </c>
      <c r="H42" s="504"/>
      <c r="I42" s="504">
        <f>SUM(D42:G42)</f>
        <v>0</v>
      </c>
      <c r="J42" s="504"/>
      <c r="K42" s="518">
        <f>I42/I46</f>
        <v>0</v>
      </c>
      <c r="L42" s="519"/>
      <c r="M42" s="33"/>
      <c r="N42" s="33"/>
      <c r="O42" s="33"/>
    </row>
    <row r="43" spans="1:15" ht="19.5" customHeight="1">
      <c r="A43" s="529"/>
      <c r="B43" s="459"/>
      <c r="C43" s="534" t="s">
        <v>165</v>
      </c>
      <c r="D43" s="535"/>
      <c r="E43" s="480">
        <v>0</v>
      </c>
      <c r="F43" s="482"/>
      <c r="G43" s="542">
        <v>0</v>
      </c>
      <c r="H43" s="542"/>
      <c r="I43" s="542">
        <f>SUM(D43:G43)</f>
        <v>0</v>
      </c>
      <c r="J43" s="542"/>
      <c r="K43" s="556">
        <f>I43/I46</f>
        <v>0</v>
      </c>
      <c r="L43" s="557"/>
      <c r="M43" s="33"/>
      <c r="N43" s="33"/>
      <c r="O43" s="33"/>
    </row>
    <row r="44" spans="1:15" ht="19.5" customHeight="1">
      <c r="A44" s="529"/>
      <c r="B44" s="459"/>
      <c r="C44" s="536" t="s">
        <v>166</v>
      </c>
      <c r="D44" s="474"/>
      <c r="E44" s="480">
        <v>0</v>
      </c>
      <c r="F44" s="482"/>
      <c r="G44" s="505">
        <v>0</v>
      </c>
      <c r="H44" s="505"/>
      <c r="I44" s="505">
        <f>SUM(D44:G44)</f>
        <v>0</v>
      </c>
      <c r="J44" s="505"/>
      <c r="K44" s="556">
        <f>I44/I46</f>
        <v>0</v>
      </c>
      <c r="L44" s="557"/>
      <c r="M44" s="33"/>
      <c r="N44" s="33"/>
      <c r="O44" s="33"/>
    </row>
    <row r="45" spans="1:15" ht="19.5" customHeight="1" thickBot="1">
      <c r="A45" s="529"/>
      <c r="B45" s="459"/>
      <c r="C45" s="537" t="s">
        <v>223</v>
      </c>
      <c r="D45" s="476"/>
      <c r="E45" s="483">
        <v>0</v>
      </c>
      <c r="F45" s="485"/>
      <c r="G45" s="507">
        <v>2</v>
      </c>
      <c r="H45" s="507"/>
      <c r="I45" s="507">
        <f>SUM(D45:G45)</f>
        <v>2</v>
      </c>
      <c r="J45" s="507"/>
      <c r="K45" s="556">
        <f>I45/I46</f>
        <v>1</v>
      </c>
      <c r="L45" s="557"/>
      <c r="M45" s="33"/>
      <c r="N45" s="33"/>
      <c r="O45" s="33"/>
    </row>
    <row r="46" spans="1:15" ht="19.5" customHeight="1" thickBot="1" thickTop="1">
      <c r="A46" s="529"/>
      <c r="B46" s="459"/>
      <c r="C46" s="558" t="s">
        <v>43</v>
      </c>
      <c r="D46" s="515"/>
      <c r="E46" s="508">
        <f>SUM(E42:E45)</f>
        <v>0</v>
      </c>
      <c r="F46" s="509"/>
      <c r="G46" s="509">
        <f>SUM(G42:G45)</f>
        <v>2</v>
      </c>
      <c r="H46" s="509"/>
      <c r="I46" s="509">
        <f>SUM(I42:I45)</f>
        <v>2</v>
      </c>
      <c r="J46" s="509"/>
      <c r="K46" s="524">
        <f>SUM(K42:L45)</f>
        <v>1</v>
      </c>
      <c r="L46" s="525"/>
      <c r="M46" s="33"/>
      <c r="N46" s="33"/>
      <c r="O46" s="33"/>
    </row>
    <row r="47" spans="1:15" ht="19.5" customHeight="1" thickBot="1" thickTop="1">
      <c r="A47" s="530"/>
      <c r="B47" s="531"/>
      <c r="C47" s="559" t="s">
        <v>201</v>
      </c>
      <c r="D47" s="500"/>
      <c r="E47" s="510">
        <f>E46/I46</f>
        <v>0</v>
      </c>
      <c r="F47" s="511"/>
      <c r="G47" s="510">
        <f>G46/I46</f>
        <v>1</v>
      </c>
      <c r="H47" s="511"/>
      <c r="I47" s="560"/>
      <c r="J47" s="560"/>
      <c r="K47" s="516"/>
      <c r="L47" s="526"/>
      <c r="M47" s="33"/>
      <c r="N47" s="33"/>
      <c r="O47" s="33"/>
    </row>
    <row r="48" spans="1:15" ht="18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</sheetData>
  <mergeCells count="156">
    <mergeCell ref="K46:L46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44:L44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I42:J42"/>
    <mergeCell ref="K42:L42"/>
    <mergeCell ref="C43:D43"/>
    <mergeCell ref="E43:F43"/>
    <mergeCell ref="G43:H43"/>
    <mergeCell ref="I43:J43"/>
    <mergeCell ref="K43:L43"/>
    <mergeCell ref="K39:L39"/>
    <mergeCell ref="A41:B47"/>
    <mergeCell ref="C41:D41"/>
    <mergeCell ref="E41:F41"/>
    <mergeCell ref="G41:H41"/>
    <mergeCell ref="I41:J41"/>
    <mergeCell ref="K41:L41"/>
    <mergeCell ref="C42:D42"/>
    <mergeCell ref="E42:F42"/>
    <mergeCell ref="G42:H42"/>
    <mergeCell ref="C39:D39"/>
    <mergeCell ref="E39:F39"/>
    <mergeCell ref="G39:H39"/>
    <mergeCell ref="I39:J39"/>
    <mergeCell ref="K37:L37"/>
    <mergeCell ref="C38:D38"/>
    <mergeCell ref="E38:F38"/>
    <mergeCell ref="G38:H38"/>
    <mergeCell ref="I38:J38"/>
    <mergeCell ref="K38:L38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E34:F34"/>
    <mergeCell ref="G34:H34"/>
    <mergeCell ref="I34:J34"/>
    <mergeCell ref="K34:L34"/>
    <mergeCell ref="K29:L29"/>
    <mergeCell ref="K30:L30"/>
    <mergeCell ref="K31:L31"/>
    <mergeCell ref="A33:B39"/>
    <mergeCell ref="C33:D33"/>
    <mergeCell ref="E33:F33"/>
    <mergeCell ref="G33:H33"/>
    <mergeCell ref="I33:J33"/>
    <mergeCell ref="K33:L33"/>
    <mergeCell ref="C34:D34"/>
    <mergeCell ref="K25:L25"/>
    <mergeCell ref="K26:L26"/>
    <mergeCell ref="K27:L27"/>
    <mergeCell ref="K28:L28"/>
    <mergeCell ref="G29:H29"/>
    <mergeCell ref="G30:H30"/>
    <mergeCell ref="G31:H31"/>
    <mergeCell ref="I25:J25"/>
    <mergeCell ref="I26:J26"/>
    <mergeCell ref="I27:J27"/>
    <mergeCell ref="I28:J28"/>
    <mergeCell ref="I29:J29"/>
    <mergeCell ref="I30:J30"/>
    <mergeCell ref="I31:J31"/>
    <mergeCell ref="G25:H25"/>
    <mergeCell ref="G26:H26"/>
    <mergeCell ref="G27:H27"/>
    <mergeCell ref="G28:H28"/>
    <mergeCell ref="C31:D31"/>
    <mergeCell ref="E25:F25"/>
    <mergeCell ref="E26:F26"/>
    <mergeCell ref="E27:F27"/>
    <mergeCell ref="E28:F28"/>
    <mergeCell ref="E29:F29"/>
    <mergeCell ref="E30:F30"/>
    <mergeCell ref="E31:F31"/>
    <mergeCell ref="I20:J20"/>
    <mergeCell ref="I21:J21"/>
    <mergeCell ref="I22:J22"/>
    <mergeCell ref="A25:B31"/>
    <mergeCell ref="C25:D25"/>
    <mergeCell ref="C26:D26"/>
    <mergeCell ref="C27:D27"/>
    <mergeCell ref="C28:D28"/>
    <mergeCell ref="C29:D29"/>
    <mergeCell ref="C30:D30"/>
    <mergeCell ref="I16:J16"/>
    <mergeCell ref="I17:J17"/>
    <mergeCell ref="I18:J18"/>
    <mergeCell ref="I19:J19"/>
    <mergeCell ref="E22:F22"/>
    <mergeCell ref="G16:H16"/>
    <mergeCell ref="G17:H17"/>
    <mergeCell ref="G18:H18"/>
    <mergeCell ref="G19:H19"/>
    <mergeCell ref="G20:H20"/>
    <mergeCell ref="G21:H21"/>
    <mergeCell ref="G22:H22"/>
    <mergeCell ref="E20:F20"/>
    <mergeCell ref="E18:F18"/>
    <mergeCell ref="E19:F19"/>
    <mergeCell ref="E16:F16"/>
    <mergeCell ref="E21:F21"/>
    <mergeCell ref="A21:B21"/>
    <mergeCell ref="A19:B19"/>
    <mergeCell ref="A20:B20"/>
    <mergeCell ref="E17:F17"/>
    <mergeCell ref="A22:B22"/>
    <mergeCell ref="C16:D16"/>
    <mergeCell ref="C17:D17"/>
    <mergeCell ref="C18:D18"/>
    <mergeCell ref="C19:D19"/>
    <mergeCell ref="C20:D20"/>
    <mergeCell ref="C21:D21"/>
    <mergeCell ref="C22:D22"/>
    <mergeCell ref="A17:B17"/>
    <mergeCell ref="A18:B18"/>
    <mergeCell ref="F7:G7"/>
    <mergeCell ref="A16:B16"/>
    <mergeCell ref="A7:B7"/>
    <mergeCell ref="C7:E7"/>
    <mergeCell ref="A1:O1"/>
    <mergeCell ref="A4:B4"/>
    <mergeCell ref="A5:B5"/>
    <mergeCell ref="A6:B6"/>
    <mergeCell ref="C4:E4"/>
    <mergeCell ref="C5:E5"/>
    <mergeCell ref="C6:E6"/>
    <mergeCell ref="F4:G4"/>
    <mergeCell ref="F5:G5"/>
    <mergeCell ref="F6:G6"/>
  </mergeCells>
  <printOptions/>
  <pageMargins left="0.75" right="0.75" top="1" bottom="1" header="0.512" footer="0.512"/>
  <pageSetup firstPageNumber="27" useFirstPageNumber="1" horizontalDpi="600" verticalDpi="600" orientation="portrait" paperSize="9" scale="81" r:id="rId1"/>
  <headerFooter alignWithMargins="0">
    <oddFooter>&amp;C&amp;P</oddFooter>
  </headerFooter>
  <rowBreaks count="1" manualBreakCount="1">
    <brk id="4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33" customWidth="1"/>
    <col min="2" max="9" width="10.625" style="33" customWidth="1"/>
    <col min="10" max="10" width="10.50390625" style="33" bestFit="1" customWidth="1"/>
    <col min="11" max="11" width="2.625" style="33" customWidth="1"/>
    <col min="12" max="16384" width="9.00390625" style="33" customWidth="1"/>
  </cols>
  <sheetData>
    <row r="1" s="34" customFormat="1" ht="18" customHeight="1">
      <c r="A1" s="34" t="s">
        <v>112</v>
      </c>
    </row>
    <row r="2" s="34" customFormat="1" ht="18" customHeight="1">
      <c r="A2" s="34" t="s">
        <v>217</v>
      </c>
    </row>
    <row r="3" s="34" customFormat="1" ht="18" customHeight="1">
      <c r="A3" s="34" t="s">
        <v>218</v>
      </c>
    </row>
    <row r="4" ht="15" customHeight="1" thickBot="1">
      <c r="I4" s="122" t="s">
        <v>204</v>
      </c>
    </row>
    <row r="5" spans="1:9" s="49" customFormat="1" ht="21" customHeight="1">
      <c r="A5" s="83"/>
      <c r="B5" s="111" t="s">
        <v>53</v>
      </c>
      <c r="C5" s="80" t="s">
        <v>117</v>
      </c>
      <c r="D5" s="80" t="s">
        <v>55</v>
      </c>
      <c r="E5" s="80" t="s">
        <v>10</v>
      </c>
      <c r="F5" s="80" t="s">
        <v>11</v>
      </c>
      <c r="G5" s="80" t="s">
        <v>12</v>
      </c>
      <c r="H5" s="88" t="s">
        <v>13</v>
      </c>
      <c r="I5" s="112" t="s">
        <v>91</v>
      </c>
    </row>
    <row r="6" spans="1:9" s="49" customFormat="1" ht="21" customHeight="1">
      <c r="A6" s="118" t="s">
        <v>121</v>
      </c>
      <c r="B6" s="254">
        <v>492</v>
      </c>
      <c r="C6" s="254">
        <v>486</v>
      </c>
      <c r="D6" s="254">
        <v>488</v>
      </c>
      <c r="E6" s="254">
        <v>471</v>
      </c>
      <c r="F6" s="254">
        <v>461</v>
      </c>
      <c r="G6" s="255">
        <v>466</v>
      </c>
      <c r="H6" s="256">
        <v>446</v>
      </c>
      <c r="I6" s="257">
        <v>428</v>
      </c>
    </row>
    <row r="7" spans="1:9" s="49" customFormat="1" ht="21" customHeight="1" thickBot="1">
      <c r="A7" s="119" t="s">
        <v>28</v>
      </c>
      <c r="B7" s="258">
        <v>1478806</v>
      </c>
      <c r="C7" s="259">
        <v>1396199</v>
      </c>
      <c r="D7" s="259">
        <v>1373102</v>
      </c>
      <c r="E7" s="260">
        <v>1319225</v>
      </c>
      <c r="F7" s="259">
        <v>1335617</v>
      </c>
      <c r="G7" s="261">
        <v>1328575</v>
      </c>
      <c r="H7" s="262">
        <v>1214690</v>
      </c>
      <c r="I7" s="263">
        <v>1197300</v>
      </c>
    </row>
    <row r="8" ht="18" customHeight="1" thickBot="1"/>
    <row r="9" spans="1:9" s="49" customFormat="1" ht="21" customHeight="1">
      <c r="A9" s="83"/>
      <c r="B9" s="80" t="s">
        <v>92</v>
      </c>
      <c r="C9" s="80" t="s">
        <v>93</v>
      </c>
      <c r="D9" s="80" t="s">
        <v>94</v>
      </c>
      <c r="E9" s="84" t="s">
        <v>122</v>
      </c>
      <c r="F9" s="85" t="s">
        <v>157</v>
      </c>
      <c r="G9" s="86" t="s">
        <v>158</v>
      </c>
      <c r="H9" s="86" t="s">
        <v>159</v>
      </c>
      <c r="I9" s="87" t="s">
        <v>139</v>
      </c>
    </row>
    <row r="10" spans="1:9" s="49" customFormat="1" ht="21" customHeight="1">
      <c r="A10" s="118" t="s">
        <v>121</v>
      </c>
      <c r="B10" s="264">
        <v>428</v>
      </c>
      <c r="C10" s="264">
        <v>416</v>
      </c>
      <c r="D10" s="264">
        <v>419</v>
      </c>
      <c r="E10" s="265">
        <v>395</v>
      </c>
      <c r="F10" s="266">
        <f>SUM(B6:I6,A10:E10)</f>
        <v>5396</v>
      </c>
      <c r="G10" s="77">
        <v>7008</v>
      </c>
      <c r="H10" s="77">
        <v>9299</v>
      </c>
      <c r="I10" s="267">
        <f>F10/G10</f>
        <v>0.7699771689497716</v>
      </c>
    </row>
    <row r="11" spans="1:9" s="49" customFormat="1" ht="21" customHeight="1" thickBot="1">
      <c r="A11" s="119" t="s">
        <v>28</v>
      </c>
      <c r="B11" s="261">
        <v>1206321</v>
      </c>
      <c r="C11" s="261">
        <v>1243427</v>
      </c>
      <c r="D11" s="261">
        <v>1106689</v>
      </c>
      <c r="E11" s="263">
        <v>1044714</v>
      </c>
      <c r="F11" s="268">
        <f>SUM(B7:I7,A11:E11)</f>
        <v>15244665</v>
      </c>
      <c r="G11" s="120">
        <v>26058023</v>
      </c>
      <c r="H11" s="120">
        <v>42704663</v>
      </c>
      <c r="I11" s="269">
        <f>F11/G11</f>
        <v>0.5850276899364161</v>
      </c>
    </row>
    <row r="12" spans="2:8" s="49" customFormat="1" ht="12" customHeight="1">
      <c r="B12" s="51"/>
      <c r="C12" s="51"/>
      <c r="D12" s="51"/>
      <c r="E12" s="51"/>
      <c r="F12" s="51"/>
      <c r="G12" s="51"/>
      <c r="H12" s="51"/>
    </row>
    <row r="13" s="53" customFormat="1" ht="12">
      <c r="A13" s="53" t="s">
        <v>123</v>
      </c>
    </row>
    <row r="14" spans="1:10" s="53" customFormat="1" ht="32.25" customHeight="1">
      <c r="A14" s="563" t="s">
        <v>152</v>
      </c>
      <c r="B14" s="563"/>
      <c r="C14" s="563"/>
      <c r="D14" s="563"/>
      <c r="E14" s="563"/>
      <c r="F14" s="563"/>
      <c r="G14" s="563"/>
      <c r="H14" s="563"/>
      <c r="I14" s="54"/>
      <c r="J14" s="54"/>
    </row>
    <row r="15" spans="1:10" ht="15.75" customHeight="1">
      <c r="A15" s="52"/>
      <c r="B15" s="52"/>
      <c r="C15" s="52"/>
      <c r="D15" s="52"/>
      <c r="E15" s="52"/>
      <c r="F15" s="52"/>
      <c r="G15" s="52"/>
      <c r="H15" s="52"/>
      <c r="I15" s="36"/>
      <c r="J15" s="36"/>
    </row>
    <row r="16" s="34" customFormat="1" ht="18" customHeight="1">
      <c r="A16" s="34" t="s">
        <v>219</v>
      </c>
    </row>
    <row r="17" ht="15" customHeight="1" thickBot="1">
      <c r="I17" s="122" t="s">
        <v>204</v>
      </c>
    </row>
    <row r="18" spans="1:9" s="49" customFormat="1" ht="21" customHeight="1">
      <c r="A18" s="83"/>
      <c r="B18" s="111" t="s">
        <v>53</v>
      </c>
      <c r="C18" s="80" t="s">
        <v>117</v>
      </c>
      <c r="D18" s="80" t="s">
        <v>55</v>
      </c>
      <c r="E18" s="80" t="s">
        <v>10</v>
      </c>
      <c r="F18" s="80" t="s">
        <v>11</v>
      </c>
      <c r="G18" s="80" t="s">
        <v>12</v>
      </c>
      <c r="H18" s="88" t="s">
        <v>13</v>
      </c>
      <c r="I18" s="112" t="s">
        <v>91</v>
      </c>
    </row>
    <row r="19" spans="1:9" s="49" customFormat="1" ht="21" customHeight="1">
      <c r="A19" s="118" t="s">
        <v>121</v>
      </c>
      <c r="B19" s="270">
        <v>129</v>
      </c>
      <c r="C19" s="270">
        <v>128</v>
      </c>
      <c r="D19" s="255">
        <v>131</v>
      </c>
      <c r="E19" s="255">
        <v>125</v>
      </c>
      <c r="F19" s="255">
        <v>126</v>
      </c>
      <c r="G19" s="255">
        <v>138</v>
      </c>
      <c r="H19" s="271">
        <v>142</v>
      </c>
      <c r="I19" s="272">
        <v>129</v>
      </c>
    </row>
    <row r="20" spans="1:9" s="49" customFormat="1" ht="21" customHeight="1" thickBot="1">
      <c r="A20" s="119" t="s">
        <v>28</v>
      </c>
      <c r="B20" s="273">
        <v>778479</v>
      </c>
      <c r="C20" s="273">
        <v>803695</v>
      </c>
      <c r="D20" s="259">
        <v>827123</v>
      </c>
      <c r="E20" s="259">
        <v>778422</v>
      </c>
      <c r="F20" s="259">
        <v>804311</v>
      </c>
      <c r="G20" s="259">
        <v>838961</v>
      </c>
      <c r="H20" s="274">
        <v>840436</v>
      </c>
      <c r="I20" s="275">
        <v>762898</v>
      </c>
    </row>
    <row r="21" ht="18" customHeight="1" thickBot="1"/>
    <row r="22" spans="1:9" s="49" customFormat="1" ht="21" customHeight="1">
      <c r="A22" s="83"/>
      <c r="B22" s="80" t="s">
        <v>92</v>
      </c>
      <c r="C22" s="80" t="s">
        <v>93</v>
      </c>
      <c r="D22" s="80" t="s">
        <v>94</v>
      </c>
      <c r="E22" s="84" t="s">
        <v>122</v>
      </c>
      <c r="F22" s="85" t="s">
        <v>157</v>
      </c>
      <c r="G22" s="86" t="s">
        <v>220</v>
      </c>
      <c r="H22" s="86" t="s">
        <v>159</v>
      </c>
      <c r="I22" s="87" t="s">
        <v>139</v>
      </c>
    </row>
    <row r="23" spans="1:9" s="49" customFormat="1" ht="21" customHeight="1">
      <c r="A23" s="118" t="s">
        <v>121</v>
      </c>
      <c r="B23" s="264">
        <v>129</v>
      </c>
      <c r="C23" s="264">
        <v>128</v>
      </c>
      <c r="D23" s="264">
        <v>127</v>
      </c>
      <c r="E23" s="265">
        <v>124</v>
      </c>
      <c r="F23" s="276">
        <f>SUM(B19:I19,A23:E23)</f>
        <v>1556</v>
      </c>
      <c r="G23" s="117">
        <v>1270</v>
      </c>
      <c r="H23" s="117">
        <v>592</v>
      </c>
      <c r="I23" s="267">
        <f>F23/G23</f>
        <v>1.2251968503937007</v>
      </c>
    </row>
    <row r="24" spans="1:9" s="49" customFormat="1" ht="21" customHeight="1" thickBot="1">
      <c r="A24" s="119" t="s">
        <v>28</v>
      </c>
      <c r="B24" s="261">
        <v>771035</v>
      </c>
      <c r="C24" s="261">
        <v>795759</v>
      </c>
      <c r="D24" s="261">
        <v>695652</v>
      </c>
      <c r="E24" s="263">
        <v>674234</v>
      </c>
      <c r="F24" s="277">
        <f>SUM(B20:I20,A24:E24)</f>
        <v>9371005</v>
      </c>
      <c r="G24" s="116">
        <v>6987590</v>
      </c>
      <c r="H24" s="116">
        <v>2986844</v>
      </c>
      <c r="I24" s="148">
        <f>F24/G24</f>
        <v>1.3410925655340395</v>
      </c>
    </row>
    <row r="25" spans="2:8" s="49" customFormat="1" ht="9.75" customHeight="1">
      <c r="B25" s="51"/>
      <c r="C25" s="51"/>
      <c r="D25" s="51"/>
      <c r="E25" s="51"/>
      <c r="F25" s="51"/>
      <c r="G25" s="51"/>
      <c r="H25" s="51"/>
    </row>
    <row r="26" spans="1:8" ht="13.5">
      <c r="A26" s="53" t="s">
        <v>124</v>
      </c>
      <c r="B26" s="53"/>
      <c r="C26" s="53"/>
      <c r="D26" s="53"/>
      <c r="E26" s="53"/>
      <c r="F26" s="53"/>
      <c r="G26" s="53"/>
      <c r="H26" s="53"/>
    </row>
    <row r="27" spans="1:10" ht="45" customHeight="1">
      <c r="A27" s="563" t="s">
        <v>153</v>
      </c>
      <c r="B27" s="563"/>
      <c r="C27" s="563"/>
      <c r="D27" s="563"/>
      <c r="E27" s="563"/>
      <c r="F27" s="563"/>
      <c r="G27" s="563"/>
      <c r="H27" s="563"/>
      <c r="I27" s="564"/>
      <c r="J27" s="36"/>
    </row>
    <row r="28" ht="14.25" customHeight="1"/>
    <row r="29" spans="1:3" s="34" customFormat="1" ht="18" customHeight="1">
      <c r="A29" s="562" t="s">
        <v>221</v>
      </c>
      <c r="B29" s="562"/>
      <c r="C29" s="562"/>
    </row>
    <row r="30" spans="1:9" ht="15" customHeight="1" thickBot="1">
      <c r="A30" s="35"/>
      <c r="B30" s="35"/>
      <c r="C30" s="35"/>
      <c r="I30" s="122" t="s">
        <v>204</v>
      </c>
    </row>
    <row r="31" spans="1:9" s="49" customFormat="1" ht="21" customHeight="1">
      <c r="A31" s="83"/>
      <c r="B31" s="80" t="s">
        <v>53</v>
      </c>
      <c r="C31" s="80" t="s">
        <v>54</v>
      </c>
      <c r="D31" s="80" t="s">
        <v>87</v>
      </c>
      <c r="E31" s="80" t="s">
        <v>88</v>
      </c>
      <c r="F31" s="80" t="s">
        <v>89</v>
      </c>
      <c r="G31" s="80" t="s">
        <v>90</v>
      </c>
      <c r="H31" s="80" t="s">
        <v>95</v>
      </c>
      <c r="I31" s="80" t="s">
        <v>91</v>
      </c>
    </row>
    <row r="32" spans="1:9" s="49" customFormat="1" ht="21" customHeight="1">
      <c r="A32" s="118" t="s">
        <v>121</v>
      </c>
      <c r="B32" s="278">
        <v>168</v>
      </c>
      <c r="C32" s="278">
        <v>181</v>
      </c>
      <c r="D32" s="278">
        <v>183</v>
      </c>
      <c r="E32" s="278">
        <v>174</v>
      </c>
      <c r="F32" s="278">
        <v>176</v>
      </c>
      <c r="G32" s="278">
        <v>185</v>
      </c>
      <c r="H32" s="278">
        <v>188</v>
      </c>
      <c r="I32" s="278">
        <v>187</v>
      </c>
    </row>
    <row r="33" spans="1:9" s="49" customFormat="1" ht="21" customHeight="1" thickBot="1">
      <c r="A33" s="119" t="s">
        <v>28</v>
      </c>
      <c r="B33" s="279">
        <v>805392</v>
      </c>
      <c r="C33" s="279">
        <v>865935</v>
      </c>
      <c r="D33" s="279">
        <v>872354</v>
      </c>
      <c r="E33" s="279">
        <v>836356</v>
      </c>
      <c r="F33" s="279">
        <v>844748</v>
      </c>
      <c r="G33" s="279">
        <v>888243</v>
      </c>
      <c r="H33" s="279">
        <v>904182</v>
      </c>
      <c r="I33" s="279">
        <v>904749</v>
      </c>
    </row>
    <row r="34" ht="9" customHeight="1"/>
    <row r="35" ht="9" customHeight="1" thickBot="1"/>
    <row r="36" spans="1:9" s="49" customFormat="1" ht="21" customHeight="1">
      <c r="A36" s="83"/>
      <c r="B36" s="80" t="s">
        <v>92</v>
      </c>
      <c r="C36" s="80" t="s">
        <v>93</v>
      </c>
      <c r="D36" s="80" t="s">
        <v>63</v>
      </c>
      <c r="E36" s="88" t="s">
        <v>96</v>
      </c>
      <c r="F36" s="85" t="s">
        <v>157</v>
      </c>
      <c r="G36" s="86" t="s">
        <v>158</v>
      </c>
      <c r="H36" s="86" t="s">
        <v>160</v>
      </c>
      <c r="I36" s="87" t="s">
        <v>139</v>
      </c>
    </row>
    <row r="37" spans="1:9" s="49" customFormat="1" ht="21" customHeight="1">
      <c r="A37" s="118" t="s">
        <v>121</v>
      </c>
      <c r="B37" s="278">
        <v>192</v>
      </c>
      <c r="C37" s="278">
        <v>188</v>
      </c>
      <c r="D37" s="278">
        <v>188</v>
      </c>
      <c r="E37" s="280">
        <v>191</v>
      </c>
      <c r="F37" s="281">
        <f>SUM(B32:I32)+SUM(A37:E37)</f>
        <v>2201</v>
      </c>
      <c r="G37" s="77">
        <v>2092</v>
      </c>
      <c r="H37" s="77">
        <v>1890</v>
      </c>
      <c r="I37" s="282">
        <f>F37/G37</f>
        <v>1.0521032504780115</v>
      </c>
    </row>
    <row r="38" spans="1:9" s="49" customFormat="1" ht="21" customHeight="1" thickBot="1">
      <c r="A38" s="119" t="s">
        <v>28</v>
      </c>
      <c r="B38" s="279">
        <v>927530</v>
      </c>
      <c r="C38" s="279">
        <v>910633</v>
      </c>
      <c r="D38" s="279">
        <v>907508</v>
      </c>
      <c r="E38" s="283">
        <v>928090</v>
      </c>
      <c r="F38" s="284">
        <f>SUM(B33:I33)+SUM(A38:E38)</f>
        <v>10595720</v>
      </c>
      <c r="G38" s="120">
        <v>12806395</v>
      </c>
      <c r="H38" s="120">
        <v>11793280</v>
      </c>
      <c r="I38" s="269">
        <f>F38/G38</f>
        <v>0.8273772595644597</v>
      </c>
    </row>
    <row r="39" ht="10.5" customHeight="1"/>
    <row r="40" s="53" customFormat="1" ht="12">
      <c r="A40" s="53" t="s">
        <v>116</v>
      </c>
    </row>
    <row r="41" spans="1:10" s="53" customFormat="1" ht="32.25" customHeight="1">
      <c r="A41" s="563" t="s">
        <v>142</v>
      </c>
      <c r="B41" s="563"/>
      <c r="C41" s="563"/>
      <c r="D41" s="563"/>
      <c r="E41" s="563"/>
      <c r="F41" s="563"/>
      <c r="G41" s="563"/>
      <c r="H41" s="563"/>
      <c r="I41" s="564"/>
      <c r="J41" s="54"/>
    </row>
  </sheetData>
  <mergeCells count="4">
    <mergeCell ref="A29:C29"/>
    <mergeCell ref="A14:H14"/>
    <mergeCell ref="A41:I41"/>
    <mergeCell ref="A27:I27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portrait" paperSize="9" scale="90" r:id="rId1"/>
  <headerFooter alignWithMargins="0">
    <oddFooter>&amp;C&amp;10 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9" sqref="D9"/>
    </sheetView>
  </sheetViews>
  <sheetFormatPr defaultColWidth="9.00390625" defaultRowHeight="24.75" customHeight="1"/>
  <cols>
    <col min="1" max="1" width="8.25390625" style="2" customWidth="1"/>
    <col min="2" max="4" width="10.875" style="2" customWidth="1"/>
    <col min="5" max="5" width="15.125" style="2" bestFit="1" customWidth="1"/>
    <col min="6" max="9" width="10.875" style="2" customWidth="1"/>
    <col min="10" max="16384" width="9.00390625" style="2" customWidth="1"/>
  </cols>
  <sheetData>
    <row r="1" spans="1:2" s="5" customFormat="1" ht="24.75" customHeight="1">
      <c r="A1" s="8" t="s">
        <v>44</v>
      </c>
      <c r="B1" s="9"/>
    </row>
    <row r="2" spans="1:2" s="5" customFormat="1" ht="24.75" customHeight="1">
      <c r="A2" s="8"/>
      <c r="B2" s="9"/>
    </row>
    <row r="3" spans="1:5" s="5" customFormat="1" ht="24.75" customHeight="1">
      <c r="A3" s="10" t="s">
        <v>39</v>
      </c>
      <c r="B3" s="11" t="s">
        <v>28</v>
      </c>
      <c r="D3" s="90"/>
      <c r="E3" s="90" t="s">
        <v>23</v>
      </c>
    </row>
    <row r="4" spans="1:5" s="5" customFormat="1" ht="24.75" customHeight="1">
      <c r="A4" s="12" t="s">
        <v>73</v>
      </c>
      <c r="B4" s="13">
        <f>ROUND('2 月別支給額'!$E$33/1000,0)</f>
        <v>1729034</v>
      </c>
      <c r="D4" s="90" t="s">
        <v>149</v>
      </c>
      <c r="E4" s="91">
        <f>ROUND('2 月別支給額'!$V$65/1000,0)</f>
        <v>11298928</v>
      </c>
    </row>
    <row r="5" spans="1:5" s="4" customFormat="1" ht="24.75" customHeight="1">
      <c r="A5" s="12" t="s">
        <v>26</v>
      </c>
      <c r="B5" s="13">
        <f>ROUND('2 月別支給額'!$G$33/1000,0)</f>
        <v>1743904</v>
      </c>
      <c r="D5" s="92" t="s">
        <v>150</v>
      </c>
      <c r="E5" s="92">
        <f>ROUND('2 月別支給額'!$T$65/1000,0)</f>
        <v>14830378</v>
      </c>
    </row>
    <row r="6" spans="1:5" s="4" customFormat="1" ht="24.75" customHeight="1">
      <c r="A6" s="14" t="s">
        <v>9</v>
      </c>
      <c r="B6" s="15">
        <f>ROUND('2 月別支給額'!$I$33/1000,0)</f>
        <v>1764589</v>
      </c>
      <c r="D6" s="92" t="s">
        <v>151</v>
      </c>
      <c r="E6" s="92">
        <f>ROUND('2 月別支給額'!$R$65/1000,0)</f>
        <v>17238054</v>
      </c>
    </row>
    <row r="7" spans="1:5" ht="24.75" customHeight="1">
      <c r="A7" s="14" t="s">
        <v>10</v>
      </c>
      <c r="B7" s="15">
        <f>ROUND('2 月別支給額'!$K$33/1000,0)</f>
        <v>1754680</v>
      </c>
      <c r="D7" s="90" t="s">
        <v>156</v>
      </c>
      <c r="E7" s="92">
        <f>ROUND('2 月別支給額'!$P$65/1000,0)</f>
        <v>19486497</v>
      </c>
    </row>
    <row r="8" spans="1:5" ht="24.75" customHeight="1">
      <c r="A8" s="14" t="s">
        <v>11</v>
      </c>
      <c r="B8" s="15">
        <f>ROUND('2 月別支給額'!$P$33/1000,0)</f>
        <v>1850728</v>
      </c>
      <c r="D8" s="90" t="s">
        <v>170</v>
      </c>
      <c r="E8" s="92">
        <f>ROUND('2 月別支給額'!$K$65/1000,0)</f>
        <v>21579670</v>
      </c>
    </row>
    <row r="9" spans="1:2" ht="24.75" customHeight="1">
      <c r="A9" s="14" t="s">
        <v>12</v>
      </c>
      <c r="B9" s="15">
        <f>ROUND('2 月別支給額'!$R$33/1000,0)</f>
        <v>1839340</v>
      </c>
    </row>
    <row r="10" spans="1:2" ht="24.75" customHeight="1">
      <c r="A10" s="14" t="s">
        <v>13</v>
      </c>
      <c r="B10" s="15">
        <f>ROUND('2 月別支給額'!$T$33/1000,0)</f>
        <v>1787978</v>
      </c>
    </row>
    <row r="11" spans="1:2" ht="24.75" customHeight="1">
      <c r="A11" s="14" t="s">
        <v>14</v>
      </c>
      <c r="B11" s="15">
        <f>ROUND('2 月別支給額'!$V$33/1000,0)</f>
        <v>1872457</v>
      </c>
    </row>
    <row r="12" spans="1:2" ht="24.75" customHeight="1">
      <c r="A12" s="14" t="s">
        <v>15</v>
      </c>
      <c r="B12" s="15">
        <f>ROUND('2 月別支給額'!$X$33/1000,0)</f>
        <v>1825731</v>
      </c>
    </row>
    <row r="13" spans="1:2" ht="24.75" customHeight="1">
      <c r="A13" s="14" t="s">
        <v>16</v>
      </c>
      <c r="B13" s="15">
        <f>ROUND('2 月別支給額'!$E$65/1000,0)</f>
        <v>1871678</v>
      </c>
    </row>
    <row r="14" spans="1:2" ht="24.75" customHeight="1">
      <c r="A14" s="14" t="s">
        <v>17</v>
      </c>
      <c r="B14" s="15">
        <f>ROUND('2 月別支給額'!$G$65/1000,0)</f>
        <v>1811645</v>
      </c>
    </row>
    <row r="15" spans="1:2" ht="24.75" customHeight="1">
      <c r="A15" s="14" t="s">
        <v>36</v>
      </c>
      <c r="B15" s="15">
        <f>ROUND('2 月別支給額'!$I$65/1000,0)</f>
        <v>1727907</v>
      </c>
    </row>
    <row r="16" spans="1:2" ht="24.75" customHeight="1">
      <c r="A16" s="10" t="s">
        <v>35</v>
      </c>
      <c r="B16" s="16">
        <f>SUM(B4:B15)</f>
        <v>21579671</v>
      </c>
    </row>
    <row r="18" ht="24.75" customHeight="1">
      <c r="A18" s="2" t="s">
        <v>45</v>
      </c>
    </row>
    <row r="20" spans="1:5" ht="24.75" customHeight="1">
      <c r="A20" s="10" t="s">
        <v>39</v>
      </c>
      <c r="B20" s="11" t="s">
        <v>38</v>
      </c>
      <c r="C20" s="6"/>
      <c r="D20" s="3" t="s">
        <v>75</v>
      </c>
      <c r="E20" s="11" t="s">
        <v>38</v>
      </c>
    </row>
    <row r="21" spans="1:5" ht="24.75" customHeight="1">
      <c r="A21" s="14" t="s">
        <v>73</v>
      </c>
      <c r="B21" s="17">
        <f>'3 支給限度額に対するサービス利用率'!E10</f>
        <v>44.56</v>
      </c>
      <c r="C21" s="7"/>
      <c r="D21" s="3" t="s">
        <v>46</v>
      </c>
      <c r="E21" s="23">
        <f>'3 支給限度額に対するサービス利用率'!T14</f>
        <v>40.400000000000006</v>
      </c>
    </row>
    <row r="22" spans="1:5" ht="24.75" customHeight="1">
      <c r="A22" s="14" t="s">
        <v>74</v>
      </c>
      <c r="B22" s="17">
        <f>'3 支給限度額に対するサービス利用率'!H10</f>
        <v>43.33</v>
      </c>
      <c r="C22" s="7"/>
      <c r="D22" s="3" t="s">
        <v>47</v>
      </c>
      <c r="E22" s="23">
        <f>'3 支給限度額に対するサービス利用率'!T15</f>
        <v>33.660000000000004</v>
      </c>
    </row>
    <row r="23" spans="1:5" ht="24.75" customHeight="1">
      <c r="A23" s="14" t="s">
        <v>9</v>
      </c>
      <c r="B23" s="17">
        <f>'3 支給限度額に対するサービス利用率'!K10</f>
        <v>44.42</v>
      </c>
      <c r="C23" s="7"/>
      <c r="D23" s="3" t="s">
        <v>48</v>
      </c>
      <c r="E23" s="23">
        <f>'3 支給限度額に対するサービス利用率'!T16</f>
        <v>44.92</v>
      </c>
    </row>
    <row r="24" spans="1:5" ht="24.75" customHeight="1">
      <c r="A24" s="14" t="s">
        <v>10</v>
      </c>
      <c r="B24" s="17">
        <f>'3 支給限度額に対するサービス利用率'!N10</f>
        <v>45.89</v>
      </c>
      <c r="C24" s="7"/>
      <c r="D24" s="3" t="s">
        <v>49</v>
      </c>
      <c r="E24" s="23">
        <f>'3 支給限度額に対するサービス利用率'!T17</f>
        <v>47.910000000000004</v>
      </c>
    </row>
    <row r="25" spans="1:5" ht="24.75" customHeight="1">
      <c r="A25" s="14" t="s">
        <v>11</v>
      </c>
      <c r="B25" s="17">
        <f>'3 支給限度額に対するサービス利用率'!Q10</f>
        <v>44.97</v>
      </c>
      <c r="C25" s="7"/>
      <c r="D25" s="3" t="s">
        <v>50</v>
      </c>
      <c r="E25" s="23">
        <f>'3 支給限度額に対するサービス利用率'!T18</f>
        <v>52.190000000000005</v>
      </c>
    </row>
    <row r="26" spans="1:5" ht="24.75" customHeight="1">
      <c r="A26" s="14" t="s">
        <v>12</v>
      </c>
      <c r="B26" s="17">
        <f>'3 支給限度額に対するサービス利用率'!T10</f>
        <v>44.66</v>
      </c>
      <c r="C26" s="7"/>
      <c r="D26" s="3" t="s">
        <v>51</v>
      </c>
      <c r="E26" s="23">
        <f>'3 支給限度額に対するサービス利用率'!T19</f>
        <v>55.720000000000006</v>
      </c>
    </row>
    <row r="27" spans="1:3" ht="24.75" customHeight="1">
      <c r="A27" s="14" t="s">
        <v>13</v>
      </c>
      <c r="B27" s="17">
        <f>'3 支給限度額に対するサービス利用率'!W10</f>
        <v>44.36</v>
      </c>
      <c r="C27" s="7"/>
    </row>
    <row r="28" spans="1:3" ht="24.75" customHeight="1">
      <c r="A28" s="14" t="s">
        <v>14</v>
      </c>
      <c r="B28" s="17">
        <f>'3 支給限度額に対するサービス利用率'!E20</f>
        <v>44.07</v>
      </c>
      <c r="C28" s="7"/>
    </row>
    <row r="29" spans="1:3" ht="24.75" customHeight="1">
      <c r="A29" s="14" t="s">
        <v>15</v>
      </c>
      <c r="B29" s="17">
        <f>'3 支給限度額に対するサービス利用率'!H20</f>
        <v>44.269999999999996</v>
      </c>
      <c r="C29" s="7"/>
    </row>
    <row r="30" spans="1:3" ht="24.75" customHeight="1">
      <c r="A30" s="14" t="s">
        <v>16</v>
      </c>
      <c r="B30" s="17">
        <f>'3 支給限度額に対するサービス利用率'!K20</f>
        <v>41.93</v>
      </c>
      <c r="C30" s="7"/>
    </row>
    <row r="31" spans="1:3" ht="24.75" customHeight="1">
      <c r="A31" s="14" t="s">
        <v>17</v>
      </c>
      <c r="B31" s="17">
        <f>'3 支給限度額に対するサービス利用率'!N20</f>
        <v>41.3</v>
      </c>
      <c r="C31" s="7"/>
    </row>
    <row r="32" spans="1:3" ht="24.75" customHeight="1">
      <c r="A32" s="14" t="s">
        <v>36</v>
      </c>
      <c r="B32" s="17">
        <f>'3 支給限度額に対するサービス利用率'!Q20</f>
        <v>45.31</v>
      </c>
      <c r="C32" s="22"/>
    </row>
    <row r="33" spans="1:2" ht="24.75" customHeight="1">
      <c r="A33" s="10" t="s">
        <v>40</v>
      </c>
      <c r="B33" s="17">
        <f>AVERAGE(B21:B32)</f>
        <v>44.089166666666664</v>
      </c>
    </row>
  </sheetData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ama0023020</cp:lastModifiedBy>
  <cp:lastPrinted>2006-12-18T00:39:49Z</cp:lastPrinted>
  <dcterms:created xsi:type="dcterms:W3CDTF">2001-08-02T01:55:53Z</dcterms:created>
  <dcterms:modified xsi:type="dcterms:W3CDTF">2006-12-18T01:18:20Z</dcterms:modified>
  <cp:category/>
  <cp:version/>
  <cp:contentType/>
  <cp:contentStatus/>
</cp:coreProperties>
</file>