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ma0036929\Desktop\R6年度処遇改善加算\"/>
    </mc:Choice>
  </mc:AlternateContent>
  <bookViews>
    <workbookView xWindow="0" yWindow="0" windowWidth="20460" windowHeight="75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<sst xmlns="http://schemas.openxmlformats.org/spreadsheetml/2006/main" count="6514" uniqueCount="2397">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</sst>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8"/>
              <a:ext cx="304800" cy="714374"/>
              <a:chOff x="4470327" y="4496267"/>
              <a:chExt cx="301792" cy="780084"/>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5"/>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9"/>
              <a:ext cx="304806" cy="695331"/>
              <a:chOff x="4540192" y="5456624"/>
              <a:chExt cx="308373" cy="759874"/>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9"/>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7"/>
              <a:ext cx="304800" cy="371484"/>
              <a:chOff x="5753695" y="8927963"/>
              <a:chExt cx="301792" cy="494761"/>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3"/>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81"/>
              <a:ext cx="304806" cy="685806"/>
              <a:chOff x="4540192" y="6438950"/>
              <a:chExt cx="308373" cy="779253"/>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74" y="8239131"/>
              <a:ext cx="228603" cy="695314"/>
              <a:chOff x="5754587" y="8167934"/>
              <a:chExt cx="225532" cy="793291"/>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30" y="816793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87" y="872215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8" y="8229595"/>
              <a:ext cx="200025" cy="742960"/>
              <a:chOff x="4529964" y="8163156"/>
              <a:chExt cx="208417" cy="748005"/>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64" y="816315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6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0" y="7391397"/>
              <a:ext cx="304806" cy="714379"/>
              <a:chOff x="5801277" y="7286486"/>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0"/>
              <a:ext cx="304800" cy="685798"/>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8"/>
              <a:ext cx="304800" cy="714374"/>
              <a:chOff x="4470327" y="4496267"/>
              <a:chExt cx="301792" cy="780084"/>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5"/>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9"/>
              <a:ext cx="304806" cy="695331"/>
              <a:chOff x="4540192" y="5456624"/>
              <a:chExt cx="308373" cy="759874"/>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9"/>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7"/>
              <a:ext cx="304800" cy="371484"/>
              <a:chOff x="5753695" y="8927963"/>
              <a:chExt cx="301792" cy="494761"/>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3"/>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81"/>
              <a:ext cx="304806" cy="685806"/>
              <a:chOff x="4540192" y="6438950"/>
              <a:chExt cx="308373" cy="779253"/>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74" y="8239131"/>
              <a:ext cx="228603" cy="695314"/>
              <a:chOff x="5754587" y="8167934"/>
              <a:chExt cx="225532" cy="793291"/>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30" y="816793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87" y="872215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8" y="8229595"/>
              <a:ext cx="200025" cy="742960"/>
              <a:chOff x="4529964" y="8163156"/>
              <a:chExt cx="208417" cy="748005"/>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64" y="816315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6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0" y="7391397"/>
              <a:ext cx="304806" cy="714379"/>
              <a:chOff x="5801277" y="7286486"/>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0"/>
              <a:ext cx="304800" cy="685798"/>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1"/>
              <a:ext cx="304800" cy="400063"/>
              <a:chOff x="4501773" y="3772526"/>
              <a:chExt cx="303832" cy="48692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2"/>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2"/>
              <a:ext cx="304800" cy="714377"/>
              <a:chOff x="4479758" y="4496257"/>
              <a:chExt cx="301792" cy="780104"/>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9"/>
              <a:ext cx="304800" cy="698088"/>
              <a:chOff x="4549825" y="5456616"/>
              <a:chExt cx="308371" cy="76286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8"/>
              <a:ext cx="304800" cy="371448"/>
              <a:chOff x="5763126" y="8931923"/>
              <a:chExt cx="301792" cy="49475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80" y="8239852"/>
              <a:ext cx="220588" cy="694575"/>
              <a:chOff x="5767586" y="8168749"/>
              <a:chExt cx="217615" cy="79242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4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4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62" y="8232492"/>
              <a:ext cx="200248" cy="744713"/>
              <a:chOff x="4538991" y="8166025"/>
              <a:chExt cx="208649" cy="74977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5"/>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4"/>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3"/>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1"/>
              <a:ext cx="304800" cy="400063"/>
              <a:chOff x="4501773" y="3772526"/>
              <a:chExt cx="303832" cy="48692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2"/>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2"/>
              <a:ext cx="304800" cy="714377"/>
              <a:chOff x="4479758" y="4496257"/>
              <a:chExt cx="301792" cy="780104"/>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9"/>
              <a:ext cx="304800" cy="698088"/>
              <a:chOff x="4549825" y="5456616"/>
              <a:chExt cx="308371" cy="76286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8"/>
              <a:ext cx="304800" cy="371448"/>
              <a:chOff x="5763126" y="8931923"/>
              <a:chExt cx="301792" cy="49475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2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0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0" y="8239852"/>
              <a:ext cx="220588" cy="694575"/>
              <a:chOff x="5767586" y="8168749"/>
              <a:chExt cx="217615" cy="792424"/>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8" y="816874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4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62" y="8232492"/>
              <a:ext cx="200248" cy="744713"/>
              <a:chOff x="4538991" y="8166025"/>
              <a:chExt cx="208649" cy="749776"/>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5"/>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4"/>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3"/>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1"/>
              <a:ext cx="304800" cy="400063"/>
              <a:chOff x="4501773" y="3772526"/>
              <a:chExt cx="303832" cy="486929"/>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2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2"/>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2"/>
              <a:ext cx="304800" cy="714377"/>
              <a:chOff x="4479758" y="4496257"/>
              <a:chExt cx="301792" cy="780104"/>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9"/>
              <a:ext cx="304800" cy="698088"/>
              <a:chOff x="4549825" y="5456616"/>
              <a:chExt cx="308371" cy="762869"/>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8"/>
              <a:ext cx="304800" cy="371448"/>
              <a:chOff x="5763126" y="8931923"/>
              <a:chExt cx="301792" cy="494759"/>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2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0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0" y="8277952"/>
              <a:ext cx="220588" cy="694575"/>
              <a:chOff x="5767586" y="8168749"/>
              <a:chExt cx="217615" cy="792424"/>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28" y="816874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86" y="872304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7"/>
              <a:ext cx="30480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690"/>
              <a:ext cx="232948" cy="707093"/>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62" y="8270592"/>
              <a:ext cx="200248" cy="744713"/>
              <a:chOff x="4538991" y="8166025"/>
              <a:chExt cx="208649" cy="749776"/>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31" y="8166025"/>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91"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4"/>
              <a:ext cx="304802" cy="710980"/>
              <a:chOff x="5809589" y="7290616"/>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44"/>
              <a:ext cx="30480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3"/>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1"/>
              <a:ext cx="304800" cy="400063"/>
              <a:chOff x="4501773" y="3772526"/>
              <a:chExt cx="303832" cy="48692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2"/>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2"/>
              <a:ext cx="304800" cy="714377"/>
              <a:chOff x="4479758" y="4496257"/>
              <a:chExt cx="301792" cy="780104"/>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9"/>
              <a:ext cx="304800" cy="698088"/>
              <a:chOff x="4549825" y="5456616"/>
              <a:chExt cx="308371" cy="76286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8"/>
              <a:ext cx="304800" cy="371448"/>
              <a:chOff x="5763126" y="8931923"/>
              <a:chExt cx="301792" cy="49475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2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0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0" y="8239852"/>
              <a:ext cx="220588" cy="694575"/>
              <a:chOff x="5767586" y="8168749"/>
              <a:chExt cx="217615" cy="792424"/>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8" y="816874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4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62" y="8232492"/>
              <a:ext cx="200248" cy="744713"/>
              <a:chOff x="4538991" y="8166025"/>
              <a:chExt cx="208649" cy="749776"/>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5"/>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4"/>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3"/>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8"/>
              <a:ext cx="304800" cy="714374"/>
              <a:chOff x="4470327" y="4496267"/>
              <a:chExt cx="301792" cy="780084"/>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5"/>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9"/>
              <a:ext cx="304806" cy="695331"/>
              <a:chOff x="4540192" y="5456624"/>
              <a:chExt cx="308373" cy="759874"/>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9"/>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7"/>
              <a:ext cx="304800" cy="371484"/>
              <a:chOff x="5753695" y="8927963"/>
              <a:chExt cx="301792" cy="494761"/>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3"/>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81"/>
              <a:ext cx="304806" cy="685806"/>
              <a:chOff x="4540192" y="6438950"/>
              <a:chExt cx="308373" cy="779253"/>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74" y="8239131"/>
              <a:ext cx="228603" cy="695314"/>
              <a:chOff x="5754587" y="8167934"/>
              <a:chExt cx="225532" cy="793291"/>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0" y="816793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8" y="8229595"/>
              <a:ext cx="200025" cy="742960"/>
              <a:chOff x="4529964" y="8163156"/>
              <a:chExt cx="208417" cy="748005"/>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5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0" y="7391397"/>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0"/>
              <a:ext cx="304800" cy="685798"/>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8"/>
              <a:ext cx="304800" cy="714374"/>
              <a:chOff x="4470327" y="4496267"/>
              <a:chExt cx="301792" cy="780084"/>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5"/>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9"/>
              <a:ext cx="304806" cy="695331"/>
              <a:chOff x="4540192" y="5456624"/>
              <a:chExt cx="308373" cy="759874"/>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9"/>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7"/>
              <a:ext cx="304800" cy="371484"/>
              <a:chOff x="5753695" y="8927963"/>
              <a:chExt cx="301792" cy="494761"/>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3"/>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81"/>
              <a:ext cx="304806" cy="685806"/>
              <a:chOff x="4540192" y="6438950"/>
              <a:chExt cx="308373" cy="779253"/>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74" y="8239131"/>
              <a:ext cx="228603" cy="695314"/>
              <a:chOff x="5754587" y="8167934"/>
              <a:chExt cx="225532" cy="79329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30" y="816793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87" y="872215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8" y="8229595"/>
              <a:ext cx="200025" cy="742960"/>
              <a:chOff x="4529964" y="8163156"/>
              <a:chExt cx="208417" cy="74800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64" y="816315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6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0" y="7391397"/>
              <a:ext cx="304806" cy="714379"/>
              <a:chOff x="5801277" y="7286486"/>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0"/>
              <a:ext cx="304800" cy="685798"/>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8"/>
              <a:ext cx="304800" cy="714374"/>
              <a:chOff x="4470327" y="4496267"/>
              <a:chExt cx="301792" cy="780084"/>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5"/>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9"/>
              <a:ext cx="304806" cy="695331"/>
              <a:chOff x="4540192" y="5456624"/>
              <a:chExt cx="308373" cy="759874"/>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9"/>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7"/>
              <a:ext cx="304800" cy="371484"/>
              <a:chOff x="5753695" y="8927963"/>
              <a:chExt cx="301792" cy="494761"/>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3"/>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81"/>
              <a:ext cx="304806" cy="685806"/>
              <a:chOff x="4540192" y="6438950"/>
              <a:chExt cx="308373" cy="779253"/>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74" y="8239131"/>
              <a:ext cx="228603" cy="695314"/>
              <a:chOff x="5754587" y="8167934"/>
              <a:chExt cx="225532" cy="793291"/>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30" y="816793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87" y="872215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8" y="8229595"/>
              <a:ext cx="200025" cy="742960"/>
              <a:chOff x="4529964" y="8163156"/>
              <a:chExt cx="208417" cy="748005"/>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64" y="816315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6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0" y="7391397"/>
              <a:ext cx="304806" cy="714379"/>
              <a:chOff x="5801277" y="7286486"/>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0"/>
              <a:ext cx="304800" cy="685798"/>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8"/>
              <a:ext cx="304800" cy="714374"/>
              <a:chOff x="4470327" y="4496267"/>
              <a:chExt cx="301792" cy="780084"/>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5"/>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9"/>
              <a:ext cx="304806" cy="695331"/>
              <a:chOff x="4540192" y="5456624"/>
              <a:chExt cx="308373" cy="759874"/>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9"/>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7"/>
              <a:ext cx="304800" cy="371484"/>
              <a:chOff x="5753695" y="8927963"/>
              <a:chExt cx="301792" cy="494761"/>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3"/>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81"/>
              <a:ext cx="304806" cy="685806"/>
              <a:chOff x="4540192" y="6438950"/>
              <a:chExt cx="308373" cy="779253"/>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74" y="8239131"/>
              <a:ext cx="228603" cy="695314"/>
              <a:chOff x="5754587" y="8167934"/>
              <a:chExt cx="225532" cy="793291"/>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30" y="816793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87" y="872215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8" y="8229595"/>
              <a:ext cx="200025" cy="742960"/>
              <a:chOff x="4529964" y="8163156"/>
              <a:chExt cx="208417" cy="748005"/>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64" y="816315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6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0" y="7391397"/>
              <a:ext cx="304806" cy="714379"/>
              <a:chOff x="5801277" y="7286486"/>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0"/>
              <a:ext cx="304800" cy="685798"/>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tabSelected="1" view="pageBreakPreview" topLeftCell="F3" zoomScale="120" zoomScaleNormal="120" zoomScaleSheetLayoutView="12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2333</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2119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143">
        <v>1334567890</v>
      </c>
      <c r="C5" s="1143"/>
      <c r="D5" s="1143"/>
      <c r="E5" s="1143"/>
      <c r="F5" s="1143"/>
      <c r="G5" s="1144" t="s">
        <v>2344</v>
      </c>
      <c r="H5" s="1144"/>
      <c r="I5" s="1144"/>
      <c r="J5" s="1145" t="s">
        <v>4</v>
      </c>
      <c r="K5" s="1145"/>
      <c r="L5" s="1145"/>
      <c r="M5" s="1146" t="s">
        <v>5</v>
      </c>
      <c r="N5" s="1146"/>
      <c r="O5" s="1146"/>
      <c r="P5" s="1211" t="s">
        <v>2345</v>
      </c>
      <c r="Q5" s="1212"/>
      <c r="R5" s="1212"/>
      <c r="S5" s="1212"/>
      <c r="T5" s="1212"/>
      <c r="U5" s="1212"/>
      <c r="V5" s="1212"/>
      <c r="W5" s="1212"/>
      <c r="X5" s="1213"/>
      <c r="Y5" s="1130" t="s">
        <v>2250</v>
      </c>
      <c r="Z5" s="1130"/>
      <c r="AA5" s="1130"/>
      <c r="AB5" s="1130"/>
      <c r="AC5" s="1130"/>
      <c r="AD5" s="1130"/>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093" t="s">
        <v>7</v>
      </c>
      <c r="C9" s="1094"/>
      <c r="D9" s="1094"/>
      <c r="E9" s="1094"/>
      <c r="F9" s="1095"/>
      <c r="G9" s="1096" t="s">
        <v>234</v>
      </c>
      <c r="H9" s="1097"/>
      <c r="I9" s="1097"/>
      <c r="J9" s="1097"/>
      <c r="K9" s="1098"/>
      <c r="L9" s="1099" t="s">
        <v>9</v>
      </c>
      <c r="M9" s="1100"/>
      <c r="N9" s="1100"/>
      <c r="O9" s="1100"/>
      <c r="P9" s="1101"/>
      <c r="Q9" s="1147" t="s">
        <v>2052</v>
      </c>
      <c r="R9" s="1148"/>
      <c r="S9" s="1148"/>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02">
        <f>IFERROR(VLOOKUP(Y5,【参考】数式用!$A$5:$J$37,MATCH(B9,【参考】数式用!$B$4:$J$4,0)+1,0),"")</f>
        <v>8.5999999999999993E-2</v>
      </c>
      <c r="C10" s="1103"/>
      <c r="D10" s="1103"/>
      <c r="E10" s="1103"/>
      <c r="F10" s="1104"/>
      <c r="G10" s="1102">
        <f>IFERROR(VLOOKUP(Y5,【参考】数式用!$A$5:$J$37,MATCH(G9,【参考】数式用!$B$4:$J$4,0)+1,0),"")</f>
        <v>2.1000000000000001E-2</v>
      </c>
      <c r="H10" s="1103"/>
      <c r="I10" s="1103"/>
      <c r="J10" s="1103"/>
      <c r="K10" s="1104"/>
      <c r="L10" s="1108">
        <f>IFERROR(VLOOKUP(Y5,【参考】数式用!$A$5:$J$37,MATCH(L9,【参考】数式用!$B$4:$J$4,0)+1,0),"")</f>
        <v>0</v>
      </c>
      <c r="M10" s="1109"/>
      <c r="N10" s="1109"/>
      <c r="O10" s="1109"/>
      <c r="P10" s="1110"/>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新加算Ⅴ(１)</v>
      </c>
      <c r="W11" s="1126"/>
      <c r="X11" s="1126"/>
      <c r="Y11" s="1126"/>
      <c r="Z11" s="1126"/>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4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42"/>
      <c r="D12" s="1142"/>
      <c r="E12" s="1142"/>
      <c r="F12" s="1142"/>
      <c r="G12" s="1142"/>
      <c r="H12" s="1142"/>
      <c r="I12" s="1142"/>
      <c r="J12" s="1142"/>
      <c r="K12" s="1142"/>
      <c r="L12" s="1142"/>
      <c r="M12" s="1142"/>
      <c r="N12" s="1142"/>
      <c r="O12" s="1142"/>
      <c r="P12" s="1142"/>
      <c r="Q12" s="1142"/>
      <c r="R12" s="1142"/>
      <c r="S12" s="1142"/>
      <c r="T12" s="1042"/>
      <c r="U12" s="1041"/>
      <c r="V12" s="1125">
        <f>IFERROR(VLOOKUP(Y5,【参考】数式用!$A$5:$AB$37,MATCH(V11,【参考】数式用!$B$4:$AB$4,0)+1,FALSE),"")</f>
        <v>0.13100000000000001</v>
      </c>
      <c r="W12" s="1125"/>
      <c r="X12" s="1125"/>
      <c r="Y12" s="1125"/>
      <c r="Z12" s="1125"/>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103" t="s">
        <v>2111</v>
      </c>
      <c r="F15" s="54">
        <v>4</v>
      </c>
      <c r="G15" s="103" t="s">
        <v>2112</v>
      </c>
      <c r="H15" s="1151" t="s">
        <v>2113</v>
      </c>
      <c r="I15" s="1151"/>
      <c r="J15" s="1164"/>
      <c r="K15" s="54">
        <v>7</v>
      </c>
      <c r="L15" s="103" t="s">
        <v>2111</v>
      </c>
      <c r="M15" s="54">
        <v>3</v>
      </c>
      <c r="N15" s="103" t="s">
        <v>2112</v>
      </c>
      <c r="O15" s="103" t="s">
        <v>2114</v>
      </c>
      <c r="P15" s="104">
        <f>(K15*12+M15)-(D15*12+F15)+1</f>
        <v>12</v>
      </c>
      <c r="Q15" s="1151" t="s">
        <v>2115</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119" t="str">
        <f>IFERROR(IF(OR(B9="処遇加算Ⅰ",B9="処遇加算Ⅱ"),"✓",""),"")</f>
        <v>✓</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119" t="str">
        <f>IFERROR(IF(OR(B9="処遇加算Ⅰ",B9="処遇加算Ⅱ"),"✓",""),"")</f>
        <v>✓</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119" t="str">
        <f>IFERROR(IF(B9="処遇加算Ⅰ","✓",""),"")</f>
        <v>✓</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対象加算なし（自動的に要件を満たす）</v>
      </c>
      <c r="H40" s="1063"/>
      <c r="I40" s="1063"/>
      <c r="J40" s="1063"/>
      <c r="K40" s="1063"/>
      <c r="L40" s="1063"/>
      <c r="M40" s="1063"/>
      <c r="N40" s="1063"/>
      <c r="O40" s="1063"/>
      <c r="P40" s="1063"/>
      <c r="Q40" s="1063"/>
      <c r="R40" s="1063"/>
      <c r="S40" s="1063"/>
      <c r="T40" s="1064"/>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83</v>
      </c>
      <c r="AD41" s="1077" t="s">
        <v>2283</v>
      </c>
      <c r="AE41" s="1078"/>
      <c r="AF41" s="1078"/>
      <c r="AG41" s="1078"/>
      <c r="AH41" s="1079"/>
      <c r="AI41" s="1040"/>
      <c r="AJ41" s="1041"/>
      <c r="AK41" s="134" t="s">
        <v>83</v>
      </c>
      <c r="AL41" s="1077" t="s">
        <v>2283</v>
      </c>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2374</v>
      </c>
      <c r="H44" s="1063"/>
      <c r="I44" s="1063"/>
      <c r="J44" s="1063"/>
      <c r="K44" s="1063"/>
      <c r="L44" s="1063"/>
      <c r="M44" s="1063"/>
      <c r="N44" s="1063"/>
      <c r="O44" s="1063"/>
      <c r="P44" s="1063"/>
      <c r="Q44" s="1063"/>
      <c r="R44" s="1063"/>
      <c r="S44" s="1063"/>
      <c r="T44" s="1064"/>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0" t="str">
        <f>IFERROR(IF(OR(L9="ベア加算",AND(L9="ベア加算なし",AH57=1)),"ベア加算",IF(AH57=2,"ベア加算なし","")),"")</f>
        <v>ベア加算</v>
      </c>
      <c r="R49" s="1045"/>
      <c r="S49" s="1045"/>
      <c r="T49" s="1045"/>
      <c r="U49" s="1081"/>
      <c r="V49" s="1082" t="s">
        <v>10</v>
      </c>
      <c r="W49" s="1083"/>
      <c r="X49" s="1083"/>
      <c r="Y49" s="1083"/>
      <c r="Z49" s="1083"/>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31">
        <f>IFERROR(ROUNDDOWN(ROUND(AM5*L50,0),0)*H53,"")</f>
        <v>77700</v>
      </c>
      <c r="M51" s="1132"/>
      <c r="N51" s="1132"/>
      <c r="O51" s="1132"/>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2056</v>
      </c>
      <c r="V58" s="1124"/>
      <c r="W58" s="1124"/>
      <c r="X58" s="1124"/>
      <c r="Y58" s="1124"/>
      <c r="Z58" s="152">
        <f>IF(AND(B9&lt;&gt;"処遇加算なし",F15=4),IF(V24="✓",1,IF(V25="✓",2,IF(V26="✓",3,""))),"")</f>
        <v>1</v>
      </c>
      <c r="AA58" s="145"/>
      <c r="AB58" s="149"/>
      <c r="AC58" s="1124" t="s">
        <v>2056</v>
      </c>
      <c r="AD58" s="1124"/>
      <c r="AE58" s="1124"/>
      <c r="AF58" s="1124"/>
      <c r="AG58" s="1124"/>
      <c r="AH58" s="425">
        <f>IF(AND(F15&lt;&gt;4,F15&lt;&gt;5),0,IF(AU8="○",1,3))</f>
        <v>1</v>
      </c>
      <c r="AI58" s="153"/>
      <c r="AJ58" s="149"/>
      <c r="AK58" s="1124" t="s">
        <v>2056</v>
      </c>
      <c r="AL58" s="1124"/>
      <c r="AM58" s="1124"/>
      <c r="AN58" s="1124"/>
      <c r="AO58" s="1124"/>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2057</v>
      </c>
      <c r="V59" s="1124"/>
      <c r="W59" s="1124"/>
      <c r="X59" s="1124"/>
      <c r="Y59" s="1124"/>
      <c r="Z59" s="152">
        <f>IF(AND(B9&lt;&gt;"処遇加算なし",F15=4),IF(V28="✓",1,IF(V29="✓",2,IF(V30="✓",3,""))),"")</f>
        <v>1</v>
      </c>
      <c r="AA59" s="145"/>
      <c r="AB59" s="149"/>
      <c r="AC59" s="1124" t="s">
        <v>2057</v>
      </c>
      <c r="AD59" s="1124"/>
      <c r="AE59" s="1124"/>
      <c r="AF59" s="1124"/>
      <c r="AG59" s="1124"/>
      <c r="AH59" s="425">
        <f>IF(AND(F15&lt;&gt;4,F15&lt;&gt;5),0,IF(AV8="○",1,3))</f>
        <v>1</v>
      </c>
      <c r="AI59" s="153"/>
      <c r="AJ59" s="149"/>
      <c r="AK59" s="1124" t="s">
        <v>2057</v>
      </c>
      <c r="AL59" s="1124"/>
      <c r="AM59" s="1124"/>
      <c r="AN59" s="1124"/>
      <c r="AO59" s="1124"/>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2058</v>
      </c>
      <c r="V60" s="1124"/>
      <c r="W60" s="1124"/>
      <c r="X60" s="1124"/>
      <c r="Y60" s="1124"/>
      <c r="Z60" s="152">
        <f>IF(AND(B9&lt;&gt;"処遇加算なし",F15=4),IF(V32="✓",1,IF(V33="✓",2,"")),"")</f>
        <v>1</v>
      </c>
      <c r="AA60" s="145"/>
      <c r="AB60" s="149"/>
      <c r="AC60" s="1124" t="s">
        <v>2058</v>
      </c>
      <c r="AD60" s="1124"/>
      <c r="AE60" s="1124"/>
      <c r="AF60" s="1124"/>
      <c r="AG60" s="1124"/>
      <c r="AH60" s="425">
        <f>IF(AND(F15&lt;&gt;4,F15&lt;&gt;5),0,IF(AW8="○",1,3))</f>
        <v>1</v>
      </c>
      <c r="AI60" s="153"/>
      <c r="AJ60" s="149"/>
      <c r="AK60" s="1124" t="s">
        <v>2058</v>
      </c>
      <c r="AL60" s="1124"/>
      <c r="AM60" s="1124"/>
      <c r="AN60" s="1124"/>
      <c r="AO60" s="1124"/>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2059</v>
      </c>
      <c r="V61" s="1124"/>
      <c r="W61" s="1124"/>
      <c r="X61" s="1124"/>
      <c r="Y61" s="1124"/>
      <c r="Z61" s="152">
        <f>IF(AND(B9&lt;&gt;"処遇加算なし",F15=4),IF(V36="✓",1,IF(V37="✓",2,"")),"")</f>
        <v>1</v>
      </c>
      <c r="AA61" s="145"/>
      <c r="AB61" s="149"/>
      <c r="AC61" s="1124" t="s">
        <v>2059</v>
      </c>
      <c r="AD61" s="1124"/>
      <c r="AE61" s="1124"/>
      <c r="AF61" s="1124"/>
      <c r="AG61" s="1124"/>
      <c r="AH61" s="425">
        <f>IF(AND(F15&lt;&gt;4,F15&lt;&gt;5),0,IF(AX8="○",1,2))</f>
        <v>1</v>
      </c>
      <c r="AI61" s="153"/>
      <c r="AJ61" s="149"/>
      <c r="AK61" s="1124" t="s">
        <v>2059</v>
      </c>
      <c r="AL61" s="1124"/>
      <c r="AM61" s="1124"/>
      <c r="AN61" s="1124"/>
      <c r="AO61" s="1124"/>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2060</v>
      </c>
      <c r="V62" s="1124"/>
      <c r="W62" s="1124"/>
      <c r="X62" s="1124"/>
      <c r="Y62" s="1124"/>
      <c r="Z62" s="152">
        <f>IF(AND(B9&lt;&gt;"処遇加算なし",F15=4),IF(V40="✓",1,IF(V41="✓",2,"")),"")</f>
        <v>1</v>
      </c>
      <c r="AA62" s="145"/>
      <c r="AB62" s="149"/>
      <c r="AC62" s="1124" t="s">
        <v>2060</v>
      </c>
      <c r="AD62" s="1124"/>
      <c r="AE62" s="1124"/>
      <c r="AF62" s="1124"/>
      <c r="AG62" s="1124"/>
      <c r="AH62" s="425">
        <f>IF(AND(F15&lt;&gt;4,F15&lt;&gt;5),0,IF(AY8="○",1,2))</f>
        <v>1</v>
      </c>
      <c r="AI62" s="153"/>
      <c r="AJ62" s="149"/>
      <c r="AK62" s="1124" t="s">
        <v>2060</v>
      </c>
      <c r="AL62" s="1124"/>
      <c r="AM62" s="1124"/>
      <c r="AN62" s="1124"/>
      <c r="AO62" s="1124"/>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143">
        <v>1334567890</v>
      </c>
      <c r="C5" s="1143"/>
      <c r="D5" s="1143"/>
      <c r="E5" s="1143"/>
      <c r="F5" s="1143"/>
      <c r="G5" s="1144" t="s">
        <v>2344</v>
      </c>
      <c r="H5" s="1144"/>
      <c r="I5" s="1144"/>
      <c r="J5" s="1145" t="s">
        <v>4</v>
      </c>
      <c r="K5" s="1145"/>
      <c r="L5" s="1145"/>
      <c r="M5" s="1146" t="s">
        <v>5</v>
      </c>
      <c r="N5" s="1146"/>
      <c r="O5" s="1146"/>
      <c r="P5" s="1211" t="s">
        <v>2352</v>
      </c>
      <c r="Q5" s="1212"/>
      <c r="R5" s="1212"/>
      <c r="S5" s="1212"/>
      <c r="T5" s="1212"/>
      <c r="U5" s="1212"/>
      <c r="V5" s="1212"/>
      <c r="W5" s="1212"/>
      <c r="X5" s="1213"/>
      <c r="Y5" s="1130" t="s">
        <v>2249</v>
      </c>
      <c r="Z5" s="1130"/>
      <c r="AA5" s="1130"/>
      <c r="AB5" s="1130"/>
      <c r="AC5" s="1130"/>
      <c r="AD5" s="1130"/>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t="s">
        <v>232</v>
      </c>
      <c r="C9" s="1094"/>
      <c r="D9" s="1094"/>
      <c r="E9" s="1094"/>
      <c r="F9" s="1095"/>
      <c r="G9" s="1096" t="s">
        <v>11</v>
      </c>
      <c r="H9" s="1097"/>
      <c r="I9" s="1097"/>
      <c r="J9" s="1097"/>
      <c r="K9" s="1098"/>
      <c r="L9" s="1099" t="s">
        <v>13</v>
      </c>
      <c r="M9" s="1100"/>
      <c r="N9" s="1100"/>
      <c r="O9" s="1100"/>
      <c r="P9" s="1101"/>
      <c r="Q9" s="1147" t="s">
        <v>2052</v>
      </c>
      <c r="R9" s="1148"/>
      <c r="S9" s="1148"/>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f>IFERROR(VLOOKUP(Y5,【参考】数式用!$A$5:$J$37,MATCH(B9,【参考】数式用!$B$4:$J$4,0)+1,0),"")</f>
        <v>1.7999999999999999E-2</v>
      </c>
      <c r="C10" s="1103"/>
      <c r="D10" s="1103"/>
      <c r="E10" s="1103"/>
      <c r="F10" s="1104"/>
      <c r="G10" s="1102">
        <f>IFERROR(VLOOKUP(Y5,【参考】数式用!$A$5:$J$37,MATCH(G9,【参考】数式用!$B$4:$J$4,0)+1,0),"")</f>
        <v>0</v>
      </c>
      <c r="H10" s="1103"/>
      <c r="I10" s="1103"/>
      <c r="J10" s="1103"/>
      <c r="K10" s="1104"/>
      <c r="L10" s="1108">
        <f>IFERROR(VLOOKUP(Y5,【参考】数式用!$A$5:$J$37,MATCH(L9,【参考】数式用!$B$4:$J$4,0)+1,0),"")</f>
        <v>1.0999999999999999E-2</v>
      </c>
      <c r="M10" s="1109"/>
      <c r="N10" s="1109"/>
      <c r="O10" s="1109"/>
      <c r="P10" s="1110"/>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新加算Ⅳ</v>
      </c>
      <c r="W11" s="1126"/>
      <c r="X11" s="1126"/>
      <c r="Y11" s="1126"/>
      <c r="Z11" s="1126"/>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42"/>
      <c r="D12" s="1142"/>
      <c r="E12" s="1142"/>
      <c r="F12" s="1142"/>
      <c r="G12" s="1142"/>
      <c r="H12" s="1142"/>
      <c r="I12" s="1142"/>
      <c r="J12" s="1142"/>
      <c r="K12" s="1142"/>
      <c r="L12" s="1142"/>
      <c r="M12" s="1142"/>
      <c r="N12" s="1142"/>
      <c r="O12" s="1142"/>
      <c r="P12" s="1142"/>
      <c r="Q12" s="1142"/>
      <c r="R12" s="1142"/>
      <c r="S12" s="1142"/>
      <c r="T12" s="1042"/>
      <c r="U12" s="1041"/>
      <c r="V12" s="1125">
        <f>IFERROR(VLOOKUP(Y5,【参考】数式用!$A$5:$AB$37,MATCH(V11,【参考】数式用!$B$4:$AB$4,0)+1,FALSE),"")</f>
        <v>5.4999999999999993E-2</v>
      </c>
      <c r="W12" s="1125"/>
      <c r="X12" s="1125"/>
      <c r="Y12" s="1125"/>
      <c r="Z12" s="1125"/>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5"/>
      <c r="V14" s="1126" t="str">
        <f>IFERROR(IF(VLOOKUP(AS1,【参考】数式用2!E6:L23,7,FALSE)="","",VLOOKUP(AS1,【参考】数式用2!E6:L23,7,FALSE)),"")</f>
        <v>新加算Ⅴ(13)</v>
      </c>
      <c r="W14" s="1126"/>
      <c r="X14" s="1126"/>
      <c r="Y14" s="1126"/>
      <c r="Z14" s="1126"/>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9" t="s">
        <v>2111</v>
      </c>
      <c r="F15" s="54">
        <v>4</v>
      </c>
      <c r="G15" s="439" t="s">
        <v>2112</v>
      </c>
      <c r="H15" s="1151" t="s">
        <v>2113</v>
      </c>
      <c r="I15" s="1151"/>
      <c r="J15" s="1164"/>
      <c r="K15" s="54">
        <v>7</v>
      </c>
      <c r="L15" s="439" t="s">
        <v>2111</v>
      </c>
      <c r="M15" s="54">
        <v>3</v>
      </c>
      <c r="N15" s="439" t="s">
        <v>2112</v>
      </c>
      <c r="O15" s="439" t="s">
        <v>2114</v>
      </c>
      <c r="P15" s="104">
        <f>(K15*12+M15)-(D15*12+F15)+1</f>
        <v>12</v>
      </c>
      <c r="Q15" s="1151" t="s">
        <v>2115</v>
      </c>
      <c r="R15" s="1151"/>
      <c r="S15" s="105" t="s">
        <v>69</v>
      </c>
      <c r="U15" s="435"/>
      <c r="V15" s="1152">
        <f>IFERROR(VLOOKUP(Y5,【参考】数式用!$A$5:$AB$37,MATCH(V14,【参考】数式用!$B$4:$AB$4,0)+1,FALSE),"")</f>
        <v>4.0999999999999995E-2</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40" t="str">
        <f>IFERROR(IF(L9="ベア加算","✓",""),"")</f>
        <v>✓</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40"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40" t="str">
        <f>IFERROR(IF(B9="処遇加算Ⅲ","✓",""),"")</f>
        <v>✓</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40"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40"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40" t="str">
        <f>IFERROR(IF(B9="処遇加算Ⅲ","✓",""),"")</f>
        <v>✓</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40"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4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福祉専門職員配置等加算を算定する。</v>
      </c>
      <c r="H40" s="1063"/>
      <c r="I40" s="1063"/>
      <c r="J40" s="1063"/>
      <c r="K40" s="1063"/>
      <c r="L40" s="1063"/>
      <c r="M40" s="1063"/>
      <c r="N40" s="1063"/>
      <c r="O40" s="1063"/>
      <c r="P40" s="1063"/>
      <c r="Q40" s="1063"/>
      <c r="R40" s="1063"/>
      <c r="S40" s="1063"/>
      <c r="T40" s="1064"/>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40" t="str">
        <f>IFERROR(IF(OR(G9="特定加算Ⅱ",G9="特定加算なし"),"✓",""),"")</f>
        <v>✓</v>
      </c>
      <c r="W41" s="1021" t="s">
        <v>15</v>
      </c>
      <c r="X41" s="1022"/>
      <c r="Y41" s="1022"/>
      <c r="Z41" s="1023"/>
      <c r="AA41" s="1040"/>
      <c r="AB41" s="1041"/>
      <c r="AC41" s="134" t="s">
        <v>83</v>
      </c>
      <c r="AD41" s="1077" t="s">
        <v>2283</v>
      </c>
      <c r="AE41" s="1078"/>
      <c r="AF41" s="1078"/>
      <c r="AG41" s="1078"/>
      <c r="AH41" s="1079"/>
      <c r="AI41" s="1040"/>
      <c r="AJ41" s="1041"/>
      <c r="AK41" s="134" t="s">
        <v>83</v>
      </c>
      <c r="AL41" s="1077" t="s">
        <v>2283</v>
      </c>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0" t="str">
        <f>IFERROR(IF(OR(L9="ベア加算",AND(L9="ベア加算なし",AH57=1)),"ベア加算",IF(AH57=2,"ベア加算なし","")),"")</f>
        <v>ベア加算</v>
      </c>
      <c r="R49" s="1045"/>
      <c r="S49" s="1045"/>
      <c r="T49" s="1045"/>
      <c r="U49" s="1081"/>
      <c r="V49" s="1082" t="s">
        <v>10</v>
      </c>
      <c r="W49" s="1083"/>
      <c r="X49" s="1083"/>
      <c r="Y49" s="1083"/>
      <c r="Z49" s="1083"/>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31">
        <f>IFERROR(ROUNDDOWN(ROUND(AM5*L50,0),0)*H53,"")</f>
        <v>0</v>
      </c>
      <c r="M51" s="1132"/>
      <c r="N51" s="1132"/>
      <c r="O51" s="1132"/>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436">
        <f>IF(AND(B9&lt;&gt;"処遇加算なし",F15=4),IF(V24="✓",1,IF(V25="✓",2,IF(V26="✓",3,""))),"")</f>
        <v>2</v>
      </c>
      <c r="AA58" s="145"/>
      <c r="AB58" s="149"/>
      <c r="AC58" s="1124" t="s">
        <v>2378</v>
      </c>
      <c r="AD58" s="1124"/>
      <c r="AE58" s="1124"/>
      <c r="AF58" s="1124"/>
      <c r="AG58" s="1124"/>
      <c r="AH58" s="425">
        <f>IF(AND(F15&lt;&gt;4,F15&lt;&gt;5),0,IF(AU8="○",1,3))</f>
        <v>1</v>
      </c>
      <c r="AI58" s="153"/>
      <c r="AJ58" s="149"/>
      <c r="AK58" s="1124" t="s">
        <v>2378</v>
      </c>
      <c r="AL58" s="1124"/>
      <c r="AM58" s="1124"/>
      <c r="AN58" s="1124"/>
      <c r="AO58" s="1124"/>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436">
        <f>IF(AND(B9&lt;&gt;"処遇加算なし",F15=4),IF(V28="✓",1,IF(V29="✓",2,IF(V30="✓",3,""))),"")</f>
        <v>2</v>
      </c>
      <c r="AA59" s="145"/>
      <c r="AB59" s="149"/>
      <c r="AC59" s="1124" t="s">
        <v>2379</v>
      </c>
      <c r="AD59" s="1124"/>
      <c r="AE59" s="1124"/>
      <c r="AF59" s="1124"/>
      <c r="AG59" s="1124"/>
      <c r="AH59" s="425">
        <f>IF(AND(F15&lt;&gt;4,F15&lt;&gt;5),0,IF(AV8="○",1,3))</f>
        <v>1</v>
      </c>
      <c r="AI59" s="153"/>
      <c r="AJ59" s="149"/>
      <c r="AK59" s="1124" t="s">
        <v>2379</v>
      </c>
      <c r="AL59" s="1124"/>
      <c r="AM59" s="1124"/>
      <c r="AN59" s="1124"/>
      <c r="AO59" s="1124"/>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436">
        <f>IF(AND(B9&lt;&gt;"処遇加算なし",F15=4),IF(V32="✓",1,IF(V33="✓",2,"")),"")</f>
        <v>2</v>
      </c>
      <c r="AA60" s="145"/>
      <c r="AB60" s="149"/>
      <c r="AC60" s="1124" t="s">
        <v>2380</v>
      </c>
      <c r="AD60" s="1124"/>
      <c r="AE60" s="1124"/>
      <c r="AF60" s="1124"/>
      <c r="AG60" s="1124"/>
      <c r="AH60" s="425">
        <f>IF(AND(F15&lt;&gt;4,F15&lt;&gt;5),0,IF(AW8="○",1,3))</f>
        <v>1</v>
      </c>
      <c r="AI60" s="153"/>
      <c r="AJ60" s="149"/>
      <c r="AK60" s="1124" t="s">
        <v>2380</v>
      </c>
      <c r="AL60" s="1124"/>
      <c r="AM60" s="1124"/>
      <c r="AN60" s="1124"/>
      <c r="AO60" s="1124"/>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436">
        <f>IF(AND(B9&lt;&gt;"処遇加算なし",F15=4),IF(V36="✓",1,IF(V37="✓",2,"")),"")</f>
        <v>2</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436">
        <f>IF(AND(B9&lt;&gt;"処遇加算なし",F15=4),IF(V40="✓",1,IF(V41="✓",2,"")),"")</f>
        <v>2</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143">
        <v>1334567892</v>
      </c>
      <c r="C5" s="1143"/>
      <c r="D5" s="1143"/>
      <c r="E5" s="1143"/>
      <c r="F5" s="1143"/>
      <c r="G5" s="1144" t="s">
        <v>2355</v>
      </c>
      <c r="H5" s="1144"/>
      <c r="I5" s="1144"/>
      <c r="J5" s="1145" t="s">
        <v>4</v>
      </c>
      <c r="K5" s="1145"/>
      <c r="L5" s="1145"/>
      <c r="M5" s="1146" t="s">
        <v>1182</v>
      </c>
      <c r="N5" s="1146"/>
      <c r="O5" s="1146"/>
      <c r="P5" s="1211" t="s">
        <v>2356</v>
      </c>
      <c r="Q5" s="1212"/>
      <c r="R5" s="1212"/>
      <c r="S5" s="1212"/>
      <c r="T5" s="1212"/>
      <c r="U5" s="1212"/>
      <c r="V5" s="1212"/>
      <c r="W5" s="1212"/>
      <c r="X5" s="1213"/>
      <c r="Y5" s="1130" t="s">
        <v>2257</v>
      </c>
      <c r="Z5" s="1130"/>
      <c r="AA5" s="1130"/>
      <c r="AB5" s="1130"/>
      <c r="AC5" s="1130"/>
      <c r="AD5" s="1130"/>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t="s">
        <v>232</v>
      </c>
      <c r="C9" s="1094"/>
      <c r="D9" s="1094"/>
      <c r="E9" s="1094"/>
      <c r="F9" s="1095"/>
      <c r="G9" s="1096" t="s">
        <v>11</v>
      </c>
      <c r="H9" s="1097"/>
      <c r="I9" s="1097"/>
      <c r="J9" s="1097"/>
      <c r="K9" s="1098"/>
      <c r="L9" s="1099" t="s">
        <v>9</v>
      </c>
      <c r="M9" s="1100"/>
      <c r="N9" s="1100"/>
      <c r="O9" s="1100"/>
      <c r="P9" s="1101"/>
      <c r="Q9" s="1147" t="s">
        <v>2052</v>
      </c>
      <c r="R9" s="1148"/>
      <c r="S9" s="1148"/>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f>IFERROR(VLOOKUP(Y5,【参考】数式用!$A$5:$J$37,MATCH(B9,【参考】数式用!$B$4:$J$4,0)+1,0),"")</f>
        <v>2.3E-2</v>
      </c>
      <c r="C10" s="1103"/>
      <c r="D10" s="1103"/>
      <c r="E10" s="1103"/>
      <c r="F10" s="1104"/>
      <c r="G10" s="1102">
        <f>IFERROR(VLOOKUP(Y5,【参考】数式用!$A$5:$J$37,MATCH(G9,【参考】数式用!$B$4:$J$4,0)+1,0),"")</f>
        <v>0</v>
      </c>
      <c r="H10" s="1103"/>
      <c r="I10" s="1103"/>
      <c r="J10" s="1103"/>
      <c r="K10" s="1104"/>
      <c r="L10" s="1108">
        <f>IFERROR(VLOOKUP(Y5,【参考】数式用!$A$5:$J$37,MATCH(L9,【参考】数式用!$B$4:$J$4,0)+1,0),"")</f>
        <v>0</v>
      </c>
      <c r="M10" s="1109"/>
      <c r="N10" s="1109"/>
      <c r="O10" s="1109"/>
      <c r="P10" s="1110"/>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新加算Ⅴ(11)</v>
      </c>
      <c r="W11" s="1126"/>
      <c r="X11" s="1126"/>
      <c r="Y11" s="1126"/>
      <c r="Z11" s="1126"/>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4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42"/>
      <c r="D12" s="1142"/>
      <c r="E12" s="1142"/>
      <c r="F12" s="1142"/>
      <c r="G12" s="1142"/>
      <c r="H12" s="1142"/>
      <c r="I12" s="1142"/>
      <c r="J12" s="1142"/>
      <c r="K12" s="1142"/>
      <c r="L12" s="1142"/>
      <c r="M12" s="1142"/>
      <c r="N12" s="1142"/>
      <c r="O12" s="1142"/>
      <c r="P12" s="1142"/>
      <c r="Q12" s="1142"/>
      <c r="R12" s="1142"/>
      <c r="S12" s="1142"/>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7"/>
      <c r="V14" s="1126" t="str">
        <f>IFERROR(IF(VLOOKUP(AS1,【参考】数式用2!E6:L23,7,FALSE)="","",VLOOKUP(AS1,【参考】数式用2!E6:L23,7,FALSE)),"")</f>
        <v>新加算Ⅴ(14)</v>
      </c>
      <c r="W14" s="1126"/>
      <c r="X14" s="1126"/>
      <c r="Y14" s="1126"/>
      <c r="Z14" s="1126"/>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0" t="s">
        <v>2111</v>
      </c>
      <c r="F15" s="54">
        <v>4</v>
      </c>
      <c r="G15" s="430" t="s">
        <v>2112</v>
      </c>
      <c r="H15" s="1151" t="s">
        <v>2113</v>
      </c>
      <c r="I15" s="1151"/>
      <c r="J15" s="1164"/>
      <c r="K15" s="54">
        <v>7</v>
      </c>
      <c r="L15" s="430" t="s">
        <v>2111</v>
      </c>
      <c r="M15" s="54">
        <v>3</v>
      </c>
      <c r="N15" s="430" t="s">
        <v>2112</v>
      </c>
      <c r="O15" s="430" t="s">
        <v>2114</v>
      </c>
      <c r="P15" s="104">
        <f>(K15*12+M15)-(D15*12+F15)+1</f>
        <v>12</v>
      </c>
      <c r="Q15" s="1151" t="s">
        <v>2115</v>
      </c>
      <c r="R15" s="1151"/>
      <c r="S15" s="105" t="s">
        <v>69</v>
      </c>
      <c r="U15" s="427"/>
      <c r="V15" s="1152">
        <f>IFERROR(VLOOKUP(Y5,【参考】数式用!$A$5:$AB$37,MATCH(V14,【参考】数式用!$B$4:$AB$4,0)+1,FALSE),"")</f>
        <v>3.2000000000000001E-2</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2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29"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9" t="str">
        <f>IFERROR(IF(B9="処遇加算Ⅲ","✓",""),"")</f>
        <v>✓</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9"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29"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9" t="str">
        <f>IFERROR(IF(B9="処遇加算Ⅲ","✓",""),"")</f>
        <v>✓</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9"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2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福祉専門職員配置等加算を算定する。</v>
      </c>
      <c r="H40" s="1063"/>
      <c r="I40" s="1063"/>
      <c r="J40" s="1063"/>
      <c r="K40" s="1063"/>
      <c r="L40" s="1063"/>
      <c r="M40" s="1063"/>
      <c r="N40" s="1063"/>
      <c r="O40" s="1063"/>
      <c r="P40" s="1063"/>
      <c r="Q40" s="1063"/>
      <c r="R40" s="1063"/>
      <c r="S40" s="1063"/>
      <c r="T40" s="1064"/>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9" t="str">
        <f>IFERROR(IF(OR(G9="特定加算Ⅱ",G9="特定加算なし"),"✓",""),"")</f>
        <v>✓</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0" t="str">
        <f>IFERROR(IF(OR(L9="ベア加算",AND(L9="ベア加算なし",AH57=1)),"ベア加算",IF(AH57=2,"ベア加算なし","")),"")</f>
        <v>ベア加算</v>
      </c>
      <c r="R49" s="1045"/>
      <c r="S49" s="1045"/>
      <c r="T49" s="1045"/>
      <c r="U49" s="1081"/>
      <c r="V49" s="1082" t="s">
        <v>10</v>
      </c>
      <c r="W49" s="1083"/>
      <c r="X49" s="1083"/>
      <c r="Y49" s="1083"/>
      <c r="Z49" s="1083"/>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31">
        <f>IFERROR(ROUNDDOWN(ROUND(AM5*L50,0),0)*H53,"")</f>
        <v>0</v>
      </c>
      <c r="M51" s="1132"/>
      <c r="N51" s="1132"/>
      <c r="O51" s="1132"/>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426">
        <f>IF(AND(B9&lt;&gt;"処遇加算なし",F15=4),IF(V24="✓",1,IF(V25="✓",2,IF(V26="✓",3,""))),"")</f>
        <v>2</v>
      </c>
      <c r="AA58" s="145"/>
      <c r="AB58" s="149"/>
      <c r="AC58" s="1124" t="s">
        <v>2378</v>
      </c>
      <c r="AD58" s="1124"/>
      <c r="AE58" s="1124"/>
      <c r="AF58" s="1124"/>
      <c r="AG58" s="1124"/>
      <c r="AH58" s="425">
        <f>IF(AND(F15&lt;&gt;4,F15&lt;&gt;5),0,IF(AU8="○",1,3))</f>
        <v>1</v>
      </c>
      <c r="AI58" s="153"/>
      <c r="AJ58" s="149"/>
      <c r="AK58" s="1124" t="s">
        <v>2378</v>
      </c>
      <c r="AL58" s="1124"/>
      <c r="AM58" s="1124"/>
      <c r="AN58" s="1124"/>
      <c r="AO58" s="1124"/>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426">
        <f>IF(AND(B9&lt;&gt;"処遇加算なし",F15=4),IF(V28="✓",1,IF(V29="✓",2,IF(V30="✓",3,""))),"")</f>
        <v>2</v>
      </c>
      <c r="AA59" s="145"/>
      <c r="AB59" s="149"/>
      <c r="AC59" s="1124" t="s">
        <v>2379</v>
      </c>
      <c r="AD59" s="1124"/>
      <c r="AE59" s="1124"/>
      <c r="AF59" s="1124"/>
      <c r="AG59" s="1124"/>
      <c r="AH59" s="425">
        <f>IF(AND(F15&lt;&gt;4,F15&lt;&gt;5),0,IF(AV8="○",1,3))</f>
        <v>1</v>
      </c>
      <c r="AI59" s="153"/>
      <c r="AJ59" s="149"/>
      <c r="AK59" s="1124" t="s">
        <v>2379</v>
      </c>
      <c r="AL59" s="1124"/>
      <c r="AM59" s="1124"/>
      <c r="AN59" s="1124"/>
      <c r="AO59" s="1124"/>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426">
        <f>IF(AND(B9&lt;&gt;"処遇加算なし",F15=4),IF(V32="✓",1,IF(V33="✓",2,"")),"")</f>
        <v>2</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426">
        <f>IF(AND(B9&lt;&gt;"処遇加算なし",F15=4),IF(V36="✓",1,IF(V37="✓",2,"")),"")</f>
        <v>2</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426">
        <f>IF(AND(B9&lt;&gt;"処遇加算なし",F15=4),IF(V40="✓",1,IF(V41="✓",2,"")),"")</f>
        <v>2</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7"/>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0" t="s">
        <v>2111</v>
      </c>
      <c r="F15" s="54">
        <v>4</v>
      </c>
      <c r="G15" s="430" t="s">
        <v>2112</v>
      </c>
      <c r="H15" s="1151" t="s">
        <v>2113</v>
      </c>
      <c r="I15" s="1151"/>
      <c r="J15" s="1164"/>
      <c r="K15" s="54">
        <v>7</v>
      </c>
      <c r="L15" s="430" t="s">
        <v>2111</v>
      </c>
      <c r="M15" s="54">
        <v>3</v>
      </c>
      <c r="N15" s="430" t="s">
        <v>2112</v>
      </c>
      <c r="O15" s="430" t="s">
        <v>2114</v>
      </c>
      <c r="P15" s="104">
        <f>(K15*12+M15)-(D15*12+F15)+1</f>
        <v>12</v>
      </c>
      <c r="Q15" s="1151" t="s">
        <v>2115</v>
      </c>
      <c r="R15" s="1151"/>
      <c r="S15" s="105" t="s">
        <v>69</v>
      </c>
      <c r="U15" s="427"/>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2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29"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9"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29"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9"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2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9"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5"/>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9" t="s">
        <v>2111</v>
      </c>
      <c r="F15" s="54">
        <v>4</v>
      </c>
      <c r="G15" s="439" t="s">
        <v>2112</v>
      </c>
      <c r="H15" s="1151" t="s">
        <v>2113</v>
      </c>
      <c r="I15" s="1151"/>
      <c r="J15" s="1164"/>
      <c r="K15" s="54">
        <v>7</v>
      </c>
      <c r="L15" s="439" t="s">
        <v>2111</v>
      </c>
      <c r="M15" s="54">
        <v>3</v>
      </c>
      <c r="N15" s="439" t="s">
        <v>2112</v>
      </c>
      <c r="O15" s="439" t="s">
        <v>2114</v>
      </c>
      <c r="P15" s="104">
        <f>(K15*12+M15)-(D15*12+F15)+1</f>
        <v>12</v>
      </c>
      <c r="Q15" s="1151" t="s">
        <v>2115</v>
      </c>
      <c r="R15" s="1151"/>
      <c r="S15" s="105" t="s">
        <v>69</v>
      </c>
      <c r="U15" s="435"/>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4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40"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4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40"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40"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4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40"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4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40"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6" t="s">
        <v>2</v>
      </c>
      <c r="Q4" s="1197"/>
      <c r="R4" s="1197"/>
      <c r="S4" s="1197"/>
      <c r="T4" s="1197"/>
      <c r="U4" s="1197"/>
      <c r="V4" s="1197"/>
      <c r="W4" s="1197"/>
      <c r="X4" s="1198"/>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5"/>
      <c r="Q5" s="1216"/>
      <c r="R5" s="1216"/>
      <c r="S5" s="1216"/>
      <c r="T5" s="1216"/>
      <c r="U5" s="1216"/>
      <c r="V5" s="1216"/>
      <c r="W5" s="1216"/>
      <c r="X5" s="1217"/>
      <c r="Y5" s="1130"/>
      <c r="Z5" s="1130"/>
      <c r="AA5" s="1130"/>
      <c r="AB5" s="1130"/>
      <c r="AC5" s="1130"/>
      <c r="AD5" s="1130"/>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2375</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2378</v>
      </c>
      <c r="V58" s="1124"/>
      <c r="W58" s="1124"/>
      <c r="X58" s="1124"/>
      <c r="Y58" s="1124"/>
      <c r="Z58" s="534" t="str">
        <f>IF(AND(B9&lt;&gt;"処遇加算なし",F15=4),IF(V24="✓",1,IF(V25="✓",2,IF(V26="✓",3,""))),"")</f>
        <v/>
      </c>
      <c r="AA58" s="145"/>
      <c r="AB58" s="149"/>
      <c r="AC58" s="1124" t="s">
        <v>2378</v>
      </c>
      <c r="AD58" s="1124"/>
      <c r="AE58" s="1124"/>
      <c r="AF58" s="1124"/>
      <c r="AG58" s="1124"/>
      <c r="AH58" s="425">
        <f>IF(AND(F15&lt;&gt;4,F15&lt;&gt;5),0,IF(AU8="○",1,3))</f>
        <v>3</v>
      </c>
      <c r="AI58" s="153"/>
      <c r="AJ58" s="149"/>
      <c r="AK58" s="1124" t="s">
        <v>2378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2379</v>
      </c>
      <c r="V59" s="1124"/>
      <c r="W59" s="1124"/>
      <c r="X59" s="1124"/>
      <c r="Y59" s="1124"/>
      <c r="Z59" s="534" t="str">
        <f>IF(AND(B9&lt;&gt;"処遇加算なし",F15=4),IF(V28="✓",1,IF(V29="✓",2,IF(V30="✓",3,""))),"")</f>
        <v/>
      </c>
      <c r="AA59" s="145"/>
      <c r="AB59" s="149"/>
      <c r="AC59" s="1124" t="s">
        <v>2379</v>
      </c>
      <c r="AD59" s="1124"/>
      <c r="AE59" s="1124"/>
      <c r="AF59" s="1124"/>
      <c r="AG59" s="1124"/>
      <c r="AH59" s="425">
        <f>IF(AND(F15&lt;&gt;4,F15&lt;&gt;5),0,IF(AV8="○",1,3))</f>
        <v>3</v>
      </c>
      <c r="AI59" s="153"/>
      <c r="AJ59" s="149"/>
      <c r="AK59" s="1124" t="s">
        <v>2379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2380</v>
      </c>
      <c r="V60" s="1124"/>
      <c r="W60" s="1124"/>
      <c r="X60" s="1124"/>
      <c r="Y60" s="1124"/>
      <c r="Z60" s="534" t="str">
        <f>IF(AND(B9&lt;&gt;"処遇加算なし",F15=4),IF(V32="✓",1,IF(V33="✓",2,"")),"")</f>
        <v/>
      </c>
      <c r="AA60" s="145"/>
      <c r="AB60" s="149"/>
      <c r="AC60" s="1124" t="s">
        <v>2380</v>
      </c>
      <c r="AD60" s="1124"/>
      <c r="AE60" s="1124"/>
      <c r="AF60" s="1124"/>
      <c r="AG60" s="1124"/>
      <c r="AH60" s="425">
        <f>IF(AND(F15&lt;&gt;4,F15&lt;&gt;5),0,IF(AW8="○",1,3))</f>
        <v>3</v>
      </c>
      <c r="AI60" s="153"/>
      <c r="AJ60" s="149"/>
      <c r="AK60" s="1124" t="s">
        <v>2380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2381</v>
      </c>
      <c r="V61" s="1124"/>
      <c r="W61" s="1124"/>
      <c r="X61" s="1124"/>
      <c r="Y61" s="1124"/>
      <c r="Z61" s="534" t="str">
        <f>IF(AND(B9&lt;&gt;"処遇加算なし",F15=4),IF(V36="✓",1,IF(V37="✓",2,"")),"")</f>
        <v/>
      </c>
      <c r="AA61" s="145"/>
      <c r="AB61" s="149"/>
      <c r="AC61" s="1124" t="s">
        <v>2381</v>
      </c>
      <c r="AD61" s="1124"/>
      <c r="AE61" s="1124"/>
      <c r="AF61" s="1124"/>
      <c r="AG61" s="1124"/>
      <c r="AH61" s="425">
        <f>IF(AND(F15&lt;&gt;4,F15&lt;&gt;5),0,IF(AX8="○",1,2))</f>
        <v>2</v>
      </c>
      <c r="AI61" s="153"/>
      <c r="AJ61" s="149"/>
      <c r="AK61" s="1124" t="s">
        <v>2381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2382</v>
      </c>
      <c r="V62" s="1124"/>
      <c r="W62" s="1124"/>
      <c r="X62" s="1124"/>
      <c r="Y62" s="1124"/>
      <c r="Z62" s="534" t="str">
        <f>IF(AND(B9&lt;&gt;"処遇加算なし",F15=4),IF(V40="✓",1,IF(V41="✓",2,"")),"")</f>
        <v/>
      </c>
      <c r="AA62" s="145"/>
      <c r="AB62" s="149"/>
      <c r="AC62" s="1124" t="s">
        <v>2382</v>
      </c>
      <c r="AD62" s="1124"/>
      <c r="AE62" s="1124"/>
      <c r="AF62" s="1124"/>
      <c r="AG62" s="1124"/>
      <c r="AH62" s="425">
        <f>IF(AND(F15&lt;&gt;4,F15&lt;&gt;5),0,IF(AY8="○",1,2))</f>
        <v>2</v>
      </c>
      <c r="AI62" s="153"/>
      <c r="AJ62" s="149"/>
      <c r="AK62" s="1124" t="s">
        <v>2382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香織</dc:creator>
  <cp:lastModifiedBy>Amagasaki</cp:lastModifiedBy>
  <cp:lastPrinted>2024-03-18T06:59:04Z</cp:lastPrinted>
  <dcterms:created xsi:type="dcterms:W3CDTF">2015-06-05T18:19:34Z</dcterms:created>
  <dcterms:modified xsi:type="dcterms:W3CDTF">2024-03-29T12:51:41Z</dcterms:modified>
</cp:coreProperties>
</file>