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360" windowWidth="8550" windowHeight="8730" tabRatio="607" activeTab="0"/>
  </bookViews>
  <sheets>
    <sheet name="1利用者状況" sheetId="1" r:id="rId1"/>
    <sheet name="１(3)利用者数" sheetId="2" r:id="rId2"/>
    <sheet name="2 月別支給額" sheetId="3" r:id="rId3"/>
    <sheet name="3 支給限度額に対するサービス利用率" sheetId="4" r:id="rId4"/>
    <sheet name="４高額介護サービス費支給状況　５　減免認定状況" sheetId="5" r:id="rId5"/>
    <sheet name="（新）尼崎市いきいき健康づくり事業" sheetId="6" r:id="rId6"/>
    <sheet name="７　一般施策" sheetId="7" r:id="rId7"/>
    <sheet name="２の給付費データグラフテーブル。印刷しないこと" sheetId="8" r:id="rId8"/>
  </sheets>
  <definedNames>
    <definedName name="_xlnm.Print_Area" localSheetId="5">'（新）尼崎市いきいき健康づくり事業'!$A$1:$Q$47</definedName>
    <definedName name="_xlnm.Print_Area" localSheetId="1">'１(3)利用者数'!$A$1:$H$40</definedName>
    <definedName name="_xlnm.Print_Area" localSheetId="0">'1利用者状況'!$A$1:$Z$95</definedName>
    <definedName name="_xlnm.Print_Area" localSheetId="7">'２の給付費データグラフテーブル。印刷しないこと'!$A$1:$H$35</definedName>
    <definedName name="_xlnm.Print_Area" localSheetId="3">'3 支給限度額に対するサービス利用率'!$A$1:$X$34</definedName>
    <definedName name="_xlnm.Print_Area" localSheetId="6">'７　一般施策'!$A$1:$I$41</definedName>
  </definedNames>
  <calcPr fullCalcOnLoad="1"/>
</workbook>
</file>

<file path=xl/sharedStrings.xml><?xml version="1.0" encoding="utf-8"?>
<sst xmlns="http://schemas.openxmlformats.org/spreadsheetml/2006/main" count="786" uniqueCount="254">
  <si>
    <t>訪問介護</t>
  </si>
  <si>
    <t>訪問入浴介護</t>
  </si>
  <si>
    <t>訪問看護</t>
  </si>
  <si>
    <t>訪問リハビリ</t>
  </si>
  <si>
    <t>通所介護</t>
  </si>
  <si>
    <t>通所リハビリ</t>
  </si>
  <si>
    <t>福祉用具貸与</t>
  </si>
  <si>
    <t>居宅療養管理指導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</si>
  <si>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</si>
  <si>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</si>
  <si>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</si>
  <si>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</si>
  <si>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</si>
  <si>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</si>
  <si>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</si>
  <si>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</si>
  <si>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</si>
  <si>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審査支払手数料</t>
  </si>
  <si>
    <t>高額介護サービス費</t>
  </si>
  <si>
    <t>居宅サービス計画費</t>
  </si>
  <si>
    <t>福祉用具購入費</t>
  </si>
  <si>
    <t>住宅改修費</t>
  </si>
  <si>
    <t>保険給付費合計</t>
  </si>
  <si>
    <t>うち食費（再掲）</t>
  </si>
  <si>
    <t>サービス種類</t>
  </si>
  <si>
    <t>5月</t>
  </si>
  <si>
    <t>件数</t>
  </si>
  <si>
    <t>支給額</t>
  </si>
  <si>
    <t>訪問通所計</t>
  </si>
  <si>
    <t>短期入所計</t>
  </si>
  <si>
    <t>特定施設</t>
  </si>
  <si>
    <t>その他単品計</t>
  </si>
  <si>
    <t>施設サービス費</t>
  </si>
  <si>
    <t>合計</t>
  </si>
  <si>
    <t>3月</t>
  </si>
  <si>
    <t>4月</t>
  </si>
  <si>
    <t>利用率</t>
  </si>
  <si>
    <t>対象月</t>
  </si>
  <si>
    <t>年平均</t>
  </si>
  <si>
    <t>認定者数</t>
  </si>
  <si>
    <t>人数</t>
  </si>
  <si>
    <t>合　　　計</t>
  </si>
  <si>
    <t>要支援</t>
  </si>
  <si>
    <t>要介護1</t>
  </si>
  <si>
    <t>要介護2</t>
  </si>
  <si>
    <t>要介護3</t>
  </si>
  <si>
    <t>要介護4</t>
  </si>
  <si>
    <t>要介護5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</si>
  <si>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</si>
  <si>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</si>
  <si>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</si>
  <si>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</si>
  <si>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</si>
  <si>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</si>
  <si>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</si>
  <si>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</si>
  <si>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</si>
  <si>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</si>
  <si>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</si>
  <si>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</si>
  <si>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</si>
  <si>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</si>
  <si>
    <t>要介護２</t>
  </si>
  <si>
    <t>要介護３</t>
  </si>
  <si>
    <t>要介護４</t>
  </si>
  <si>
    <t>要介護５</t>
  </si>
  <si>
    <t>要支援</t>
  </si>
  <si>
    <t>単位数</t>
  </si>
  <si>
    <t>支給限度額</t>
  </si>
  <si>
    <t>4月</t>
  </si>
  <si>
    <t>5月</t>
  </si>
  <si>
    <t>介護度</t>
  </si>
  <si>
    <t>計（平均）</t>
  </si>
  <si>
    <t>要介護１</t>
  </si>
  <si>
    <t>要介護２</t>
  </si>
  <si>
    <t>要介護３</t>
  </si>
  <si>
    <t>要介護４</t>
  </si>
  <si>
    <t>要介護５</t>
  </si>
  <si>
    <t>そ　の　他</t>
  </si>
  <si>
    <t>４　高額介護サービス費支給状況</t>
  </si>
  <si>
    <t>６　尼崎市いきいき健康づくり事業</t>
  </si>
  <si>
    <t>男</t>
  </si>
  <si>
    <t>女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</si>
  <si>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</si>
  <si>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</si>
  <si>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</si>
  <si>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</si>
  <si>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</si>
  <si>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</si>
  <si>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</si>
  <si>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</si>
  <si>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１０月</t>
  </si>
  <si>
    <t>３月</t>
  </si>
  <si>
    <t>第1号被保険者</t>
  </si>
  <si>
    <t>第2号被保険者</t>
  </si>
  <si>
    <t>介護老人</t>
  </si>
  <si>
    <t>保健施設</t>
  </si>
  <si>
    <t>介護療養型</t>
  </si>
  <si>
    <t>医療施設</t>
  </si>
  <si>
    <t>世  帯  合  算</t>
  </si>
  <si>
    <t>合　計</t>
  </si>
  <si>
    <t>合　　計</t>
  </si>
  <si>
    <t>減　額（本人負担　3%～10%）</t>
  </si>
  <si>
    <t>免　除（本人負担　　　　　0%）</t>
  </si>
  <si>
    <t>特　　定　　標　　準　　負　　担</t>
  </si>
  <si>
    <t>利　　用　　者　　負　　担</t>
  </si>
  <si>
    <t>7　一般施策</t>
  </si>
  <si>
    <t>（単位：人）</t>
  </si>
  <si>
    <t>小　計</t>
  </si>
  <si>
    <t>（単位：件）</t>
  </si>
  <si>
    <t>※ 家族介護用品支給事業</t>
  </si>
  <si>
    <t>5月</t>
  </si>
  <si>
    <t>減　               額</t>
  </si>
  <si>
    <t>免　               除</t>
  </si>
  <si>
    <t>利　　  用　  　者　  　負  　　担</t>
  </si>
  <si>
    <t>支給件数</t>
  </si>
  <si>
    <t>3月</t>
  </si>
  <si>
    <t>※法施行時の訪問介護利用者に対する利用者負担軽減措置（高齢者）</t>
  </si>
  <si>
    <t>※障害者ホームヘルプサービス利用者に対する支援措置</t>
  </si>
  <si>
    <t>　　（単位）</t>
  </si>
  <si>
    <t xml:space="preserve">合　　計 </t>
  </si>
  <si>
    <t>短期入所生活介護</t>
  </si>
  <si>
    <t>短期入所療養介護</t>
  </si>
  <si>
    <t>年間累計</t>
  </si>
  <si>
    <t>利用月</t>
  </si>
  <si>
    <t>被保険者種別</t>
  </si>
  <si>
    <t>介護老人
保健施設</t>
  </si>
  <si>
    <t>介護老人
福祉施設</t>
  </si>
  <si>
    <t>介護療養型
医療施設</t>
  </si>
  <si>
    <t>＊決算に合致</t>
  </si>
  <si>
    <t>＊利用月ベース</t>
  </si>
  <si>
    <t>＊　利用月ベースで決算との対応はしない</t>
  </si>
  <si>
    <t>前年度比A/B</t>
  </si>
  <si>
    <t>前年度比A/B</t>
  </si>
  <si>
    <t>(単位；人）</t>
  </si>
  <si>
    <t>利用率(%)</t>
  </si>
  <si>
    <t xml:space="preserve">   低所得者で重度（要介護４・５）の要介護高齢者等を介護している家族に対し、介護用品（紙おむつ等）を宅配し、介護者の精神的・経済的負担を軽減する。</t>
  </si>
  <si>
    <t>短期入所生活介護</t>
  </si>
  <si>
    <t>介護老人福祉施設</t>
  </si>
  <si>
    <t>介護老人保健施設</t>
  </si>
  <si>
    <t>介護療養型医療施設</t>
  </si>
  <si>
    <t>介護老人福祉施設</t>
  </si>
  <si>
    <t>平成１２年度合計</t>
  </si>
  <si>
    <t>12年度</t>
  </si>
  <si>
    <t>13年度</t>
  </si>
  <si>
    <t>14年度</t>
  </si>
  <si>
    <t xml:space="preserve">   低所得世帯（所得税非課税世帯）であって、障害者施策によるホームヘルプサービスを利用していた者等について、当該サービスの利用者負担を平成16年度末までの間３％の負担とし、経済的負担の軽減を図る。</t>
  </si>
  <si>
    <t>その他</t>
  </si>
  <si>
    <t>平成１3年度合計</t>
  </si>
  <si>
    <t>15年度</t>
  </si>
  <si>
    <t>平成15年度合計B</t>
  </si>
  <si>
    <t>平成14年度合計</t>
  </si>
  <si>
    <t>９０歳以上</t>
  </si>
  <si>
    <t>８０～８９歳</t>
  </si>
  <si>
    <t>７０～７９歳</t>
  </si>
  <si>
    <t>（１)申込者数</t>
  </si>
  <si>
    <t>（２）達成者数</t>
  </si>
  <si>
    <t>100万歩達成者</t>
  </si>
  <si>
    <t xml:space="preserve"> ①男女別内訳</t>
  </si>
  <si>
    <t xml:space="preserve"> ③年代別内訳</t>
  </si>
  <si>
    <t xml:space="preserve"> ②月別内訳</t>
  </si>
  <si>
    <t>１　介護サービス利用者状況</t>
  </si>
  <si>
    <t>（１）　 居宅介護（支援）サービス利用者数</t>
  </si>
  <si>
    <t>１4年度利用者数累計</t>
  </si>
  <si>
    <t>１3年度利用者数累計</t>
  </si>
  <si>
    <t>12年度利用者数累計</t>
  </si>
  <si>
    <t>（２）　施設別介護サービス利用者数</t>
  </si>
  <si>
    <t>施設サービス利用者</t>
  </si>
  <si>
    <t>利用率（％）</t>
  </si>
  <si>
    <t>（3)　 要介護（要支援）認定者に占めるサービス利用者数の割合</t>
  </si>
  <si>
    <t>居宅サービス利用者</t>
  </si>
  <si>
    <t>利用 者数</t>
  </si>
  <si>
    <t>利用者数</t>
  </si>
  <si>
    <t>３　居宅サービス利用者の支給限度額に対するサービス利用率</t>
  </si>
  <si>
    <t>（単位；利用者数(人））</t>
  </si>
  <si>
    <t>支給額　（円）</t>
  </si>
  <si>
    <t>件 　数　（件）</t>
  </si>
  <si>
    <t>（上限額：１５，０００円）</t>
  </si>
  <si>
    <t>（上限額：２４，６００円）</t>
  </si>
  <si>
    <t>（上限額：３７，２００円）</t>
  </si>
  <si>
    <t>申込者数（人）</t>
  </si>
  <si>
    <t>構成比</t>
  </si>
  <si>
    <t>構 成 比</t>
  </si>
  <si>
    <t>200万歩達成者</t>
  </si>
  <si>
    <t>300万歩達成者</t>
  </si>
  <si>
    <t>（支給件数の単位：件、支給額の単位：円）</t>
  </si>
  <si>
    <t xml:space="preserve"> </t>
  </si>
  <si>
    <t xml:space="preserve"> </t>
  </si>
  <si>
    <t xml:space="preserve">  </t>
  </si>
  <si>
    <t xml:space="preserve"> </t>
  </si>
  <si>
    <t>－</t>
  </si>
  <si>
    <t xml:space="preserve"> </t>
  </si>
  <si>
    <t>合　　計</t>
  </si>
  <si>
    <t>福祉施設</t>
  </si>
  <si>
    <t>（３）　介護老人福祉施設旧措置入所者に係る減額・免除認定</t>
  </si>
  <si>
    <t>（１）　訪問介護利用者負担軽減措置</t>
  </si>
  <si>
    <t xml:space="preserve">   ①法施行時の訪問介護利用者に対する利用者負担軽減措置（高齢者）</t>
  </si>
  <si>
    <t xml:space="preserve">   ②障害者ホームヘルプサービス利用者に対する支援措置</t>
  </si>
  <si>
    <t>（２）　家族介護用品支給事業</t>
  </si>
  <si>
    <t>６５～６９歳</t>
  </si>
  <si>
    <t>(1) 保険給付費支給状況</t>
  </si>
  <si>
    <t>16年度</t>
  </si>
  <si>
    <t>(2) 支給限度額に対するサービス利用率</t>
  </si>
  <si>
    <r>
      <t>1</t>
    </r>
    <r>
      <rPr>
        <sz val="11"/>
        <rFont val="ＭＳ Ｐゴシック"/>
        <family val="0"/>
      </rPr>
      <t>7年度</t>
    </r>
  </si>
  <si>
    <t>８月</t>
  </si>
  <si>
    <t>９月</t>
  </si>
  <si>
    <t>１０月</t>
  </si>
  <si>
    <t>１１月</t>
  </si>
  <si>
    <t>１２月</t>
  </si>
  <si>
    <t>１月</t>
  </si>
  <si>
    <t>３月</t>
  </si>
  <si>
    <t>平成１７年度合計Ａ</t>
  </si>
  <si>
    <t>平成16年度合計Ｂ</t>
  </si>
  <si>
    <t>特定入所者サービス費</t>
  </si>
  <si>
    <t>-</t>
  </si>
  <si>
    <t>-</t>
  </si>
  <si>
    <t>-</t>
  </si>
  <si>
    <t>-</t>
  </si>
  <si>
    <t>-</t>
  </si>
  <si>
    <t>認知症対応型</t>
  </si>
  <si>
    <t>認知症対応型</t>
  </si>
  <si>
    <t>１5年度利用者数累計</t>
  </si>
  <si>
    <t>１6年度利用者数累計B</t>
  </si>
  <si>
    <t>１7年度利用者数累計A</t>
  </si>
  <si>
    <t>１７年度
合計</t>
  </si>
  <si>
    <t>１６年度
合計</t>
  </si>
  <si>
    <t>累計</t>
  </si>
  <si>
    <t>１5年度合計</t>
  </si>
  <si>
    <t>１6年度合計B</t>
  </si>
  <si>
    <t>17年度合計A</t>
  </si>
  <si>
    <t>1５年度合計</t>
  </si>
  <si>
    <t>16年度合計B</t>
  </si>
  <si>
    <t>16年度合計B</t>
  </si>
  <si>
    <t xml:space="preserve"> 　法施行時にホームヘルプサービスを利用していた低所得高齢者（所得税非課税世帯）に対し、当該サービスの利用者負担を平成１５年
６月まで３％、平成１７年３月まで６％の負担とし、経済的負担の軽減を図る。当減額措置は平成１７年３月末で終了したため、平成１７年度
は過年度分の支払いのみである。</t>
  </si>
  <si>
    <t>-</t>
  </si>
  <si>
    <t>400万歩達成者</t>
  </si>
  <si>
    <t>500万歩達成者</t>
  </si>
  <si>
    <t>600万歩達成者</t>
  </si>
  <si>
    <t>利用者負担第３段階</t>
  </si>
  <si>
    <t>利用者負担第２段階</t>
  </si>
  <si>
    <t>利用者負担第１段階</t>
  </si>
  <si>
    <t>５　減免認定状況　（平成1８年３月３１日現在）</t>
  </si>
  <si>
    <t>（１）　食費･居住費に係る負担額限度額認定</t>
  </si>
  <si>
    <t>ア　老齢福祉年金受給者等</t>
  </si>
  <si>
    <t>合　　　　計</t>
  </si>
  <si>
    <t>（２）　利用者負担減額・免除認定</t>
  </si>
  <si>
    <t>　 イ　利用者負担第２段階</t>
  </si>
  <si>
    <t>　 ウ　利用者負担第３段階</t>
  </si>
  <si>
    <t>　 エ　利用者負担第４段階</t>
  </si>
  <si>
    <t>２　保険給付費審査年度末別・月別支給額</t>
  </si>
  <si>
    <t>※平成１７年９月までのサービス分に係る市町村民税非課税世帯分は、利用者負担第３段階に</t>
  </si>
  <si>
    <t>　含めて記載している。</t>
  </si>
  <si>
    <t>-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</si>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</sst>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0_);[Red]\(0\)"/>
    <numFmt numFmtId="182" formatCode="0.0%"/>
    <numFmt numFmtId="183" formatCode="0.0000000%"/>
    <numFmt numFmtId="184" formatCode="#,##0.00_ ;[Red]\-#,##0.00\ "/>
    <numFmt numFmtId="185" formatCode="[&lt;=999]000;[&lt;=99999]000\-00;000\-0000"/>
    <numFmt numFmtId="186" formatCode="mmm\-yyyy"/>
    <numFmt numFmtId="187" formatCode="0;[Red]0"/>
    <numFmt numFmtId="188" formatCode="0_ "/>
    <numFmt numFmtId="189" formatCode="[=0]#;General"/>
    <numFmt numFmtId="190" formatCode="[=0]#;g/\'\'\ \'\'"/>
    <numFmt numFmtId="191" formatCode="#,##0_ "/>
    <numFmt numFmtId="192" formatCode="#,##0_);[Red]\(#,##0\)"/>
    <numFmt numFmtId="193" formatCode="0.000%"/>
    <numFmt numFmtId="194" formatCode="0.0000%"/>
    <numFmt numFmtId="195" formatCode="0.00_ "/>
    <numFmt numFmtId="196" formatCode="#,##0.0_ 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32">
    <font>
      <sz val="11"/>
      <name val="ＭＳ Ｐゴシック"/>
      <family val="0"/>
    </font>
    <font>
      <sz val="9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9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3.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.5"/>
      <name val="ＭＳ 明朝"/>
      <family val="1"/>
    </font>
    <font>
      <sz val="9.5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16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7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8" fontId="7" fillId="0" borderId="0" xfId="17" applyFont="1" applyFill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3" fillId="2" borderId="6" xfId="0" applyFont="1" applyFill="1" applyBorder="1" applyAlignment="1">
      <alignment horizontal="center" wrapText="1"/>
    </xf>
    <xf numFmtId="0" fontId="23" fillId="0" borderId="0" xfId="0" applyFont="1" applyAlignment="1">
      <alignment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38" fontId="23" fillId="2" borderId="1" xfId="17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38" fontId="23" fillId="2" borderId="7" xfId="17" applyFont="1" applyFill="1" applyBorder="1" applyAlignment="1">
      <alignment vertical="center"/>
    </xf>
    <xf numFmtId="0" fontId="23" fillId="2" borderId="8" xfId="0" applyFont="1" applyFill="1" applyBorder="1" applyAlignment="1">
      <alignment horizontal="center" vertical="center"/>
    </xf>
    <xf numFmtId="38" fontId="23" fillId="2" borderId="8" xfId="17" applyFont="1" applyFill="1" applyBorder="1" applyAlignment="1">
      <alignment vertical="center"/>
    </xf>
    <xf numFmtId="0" fontId="23" fillId="2" borderId="9" xfId="0" applyFont="1" applyFill="1" applyBorder="1" applyAlignment="1">
      <alignment horizontal="center" vertical="center"/>
    </xf>
    <xf numFmtId="38" fontId="23" fillId="2" borderId="9" xfId="17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38" fontId="23" fillId="2" borderId="1" xfId="17" applyFont="1" applyFill="1" applyBorder="1" applyAlignment="1">
      <alignment vertical="center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3" fillId="2" borderId="10" xfId="0" applyFont="1" applyFill="1" applyBorder="1" applyAlignment="1">
      <alignment horizontal="center" vertical="center" wrapText="1"/>
    </xf>
    <xf numFmtId="38" fontId="23" fillId="2" borderId="11" xfId="17" applyFont="1" applyFill="1" applyBorder="1" applyAlignment="1">
      <alignment horizontal="center" vertical="center"/>
    </xf>
    <xf numFmtId="9" fontId="6" fillId="0" borderId="0" xfId="15" applyFont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26" fillId="0" borderId="0" xfId="17" applyFont="1" applyAlignment="1">
      <alignment vertical="center"/>
    </xf>
    <xf numFmtId="0" fontId="23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2" fontId="6" fillId="0" borderId="0" xfId="15" applyNumberFormat="1" applyFont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26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38" fontId="7" fillId="0" borderId="31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7" fillId="0" borderId="38" xfId="17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38" fontId="6" fillId="0" borderId="39" xfId="17" applyFont="1" applyBorder="1" applyAlignment="1">
      <alignment vertical="center"/>
    </xf>
    <xf numFmtId="38" fontId="6" fillId="0" borderId="40" xfId="17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6" fillId="0" borderId="43" xfId="17" applyFont="1" applyBorder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38" fontId="6" fillId="0" borderId="44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38" fontId="6" fillId="0" borderId="47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37" xfId="17" applyFont="1" applyBorder="1" applyAlignment="1">
      <alignment vertical="center"/>
    </xf>
    <xf numFmtId="182" fontId="6" fillId="0" borderId="49" xfId="15" applyNumberFormat="1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57" xfId="17" applyFont="1" applyBorder="1" applyAlignment="1">
      <alignment vertical="center"/>
    </xf>
    <xf numFmtId="38" fontId="6" fillId="0" borderId="58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38" fontId="6" fillId="0" borderId="60" xfId="17" applyFont="1" applyBorder="1" applyAlignment="1">
      <alignment vertical="center"/>
    </xf>
    <xf numFmtId="38" fontId="6" fillId="0" borderId="61" xfId="17" applyFont="1" applyBorder="1" applyAlignment="1">
      <alignment vertical="center"/>
    </xf>
    <xf numFmtId="38" fontId="6" fillId="0" borderId="62" xfId="17" applyFont="1" applyBorder="1" applyAlignment="1">
      <alignment vertical="center"/>
    </xf>
    <xf numFmtId="38" fontId="6" fillId="0" borderId="63" xfId="17" applyFont="1" applyBorder="1" applyAlignment="1">
      <alignment vertical="center"/>
    </xf>
    <xf numFmtId="38" fontId="6" fillId="0" borderId="64" xfId="17" applyFont="1" applyBorder="1" applyAlignment="1">
      <alignment vertical="center"/>
    </xf>
    <xf numFmtId="38" fontId="6" fillId="0" borderId="65" xfId="17" applyFont="1" applyBorder="1" applyAlignment="1">
      <alignment vertical="center"/>
    </xf>
    <xf numFmtId="38" fontId="6" fillId="0" borderId="66" xfId="17" applyFont="1" applyBorder="1" applyAlignment="1">
      <alignment vertical="center"/>
    </xf>
    <xf numFmtId="38" fontId="6" fillId="0" borderId="67" xfId="17" applyFont="1" applyBorder="1" applyAlignment="1">
      <alignment vertical="center"/>
    </xf>
    <xf numFmtId="182" fontId="6" fillId="0" borderId="68" xfId="15" applyNumberFormat="1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/>
    </xf>
    <xf numFmtId="38" fontId="6" fillId="0" borderId="5" xfId="17" applyFont="1" applyFill="1" applyBorder="1" applyAlignment="1" applyProtection="1">
      <alignment vertical="center"/>
      <protection locked="0"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right" vertical="center" wrapText="1"/>
    </xf>
    <xf numFmtId="38" fontId="7" fillId="0" borderId="8" xfId="17" applyFont="1" applyFill="1" applyBorder="1" applyAlignment="1">
      <alignment horizontal="right" vertical="center" wrapText="1"/>
    </xf>
    <xf numFmtId="191" fontId="7" fillId="0" borderId="8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38" fontId="7" fillId="0" borderId="6" xfId="17" applyFont="1" applyFill="1" applyBorder="1" applyAlignment="1">
      <alignment horizontal="right" vertical="center" wrapText="1"/>
    </xf>
    <xf numFmtId="191" fontId="7" fillId="0" borderId="69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/>
    </xf>
    <xf numFmtId="38" fontId="7" fillId="0" borderId="8" xfId="17" applyFont="1" applyFill="1" applyBorder="1" applyAlignment="1">
      <alignment/>
    </xf>
    <xf numFmtId="38" fontId="7" fillId="0" borderId="70" xfId="17" applyFont="1" applyFill="1" applyBorder="1" applyAlignment="1">
      <alignment horizontal="right" vertical="center" wrapText="1"/>
    </xf>
    <xf numFmtId="38" fontId="7" fillId="0" borderId="70" xfId="17" applyFont="1" applyFill="1" applyBorder="1" applyAlignment="1">
      <alignment/>
    </xf>
    <xf numFmtId="38" fontId="27" fillId="0" borderId="6" xfId="17" applyFont="1" applyFill="1" applyBorder="1" applyAlignment="1">
      <alignment vertical="center" wrapText="1"/>
    </xf>
    <xf numFmtId="38" fontId="27" fillId="0" borderId="8" xfId="17" applyFont="1" applyFill="1" applyBorder="1" applyAlignment="1">
      <alignment vertical="center" wrapText="1"/>
    </xf>
    <xf numFmtId="38" fontId="27" fillId="0" borderId="3" xfId="17" applyFont="1" applyFill="1" applyBorder="1" applyAlignment="1">
      <alignment vertical="center" wrapText="1"/>
    </xf>
    <xf numFmtId="38" fontId="7" fillId="0" borderId="27" xfId="17" applyFont="1" applyFill="1" applyBorder="1" applyAlignment="1">
      <alignment horizontal="right" vertical="center" wrapText="1"/>
    </xf>
    <xf numFmtId="38" fontId="7" fillId="0" borderId="38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38" fontId="7" fillId="0" borderId="32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182" fontId="7" fillId="0" borderId="7" xfId="15" applyNumberFormat="1" applyFont="1" applyFill="1" applyBorder="1" applyAlignment="1">
      <alignment horizontal="right" vertical="center" wrapText="1"/>
    </xf>
    <xf numFmtId="182" fontId="7" fillId="0" borderId="8" xfId="15" applyNumberFormat="1" applyFont="1" applyFill="1" applyBorder="1" applyAlignment="1">
      <alignment horizontal="right" vertical="center" wrapText="1"/>
    </xf>
    <xf numFmtId="38" fontId="7" fillId="0" borderId="9" xfId="17" applyFont="1" applyFill="1" applyBorder="1" applyAlignment="1">
      <alignment horizontal="right" vertical="center" wrapText="1"/>
    </xf>
    <xf numFmtId="38" fontId="7" fillId="0" borderId="71" xfId="17" applyFont="1" applyFill="1" applyBorder="1" applyAlignment="1">
      <alignment horizontal="right" vertical="center" wrapText="1"/>
    </xf>
    <xf numFmtId="182" fontId="7" fillId="0" borderId="28" xfId="15" applyNumberFormat="1" applyFont="1" applyFill="1" applyBorder="1" applyAlignment="1">
      <alignment horizontal="right" vertical="center" wrapText="1"/>
    </xf>
    <xf numFmtId="192" fontId="23" fillId="2" borderId="7" xfId="0" applyNumberFormat="1" applyFont="1" applyFill="1" applyBorder="1" applyAlignment="1" applyProtection="1">
      <alignment horizontal="right" vertical="center"/>
      <protection locked="0"/>
    </xf>
    <xf numFmtId="38" fontId="28" fillId="2" borderId="7" xfId="17" applyFont="1" applyFill="1" applyBorder="1" applyAlignment="1">
      <alignment vertical="center"/>
    </xf>
    <xf numFmtId="195" fontId="23" fillId="2" borderId="7" xfId="17" applyNumberFormat="1" applyFont="1" applyFill="1" applyBorder="1" applyAlignment="1">
      <alignment vertical="center"/>
    </xf>
    <xf numFmtId="192" fontId="23" fillId="2" borderId="7" xfId="17" applyNumberFormat="1" applyFont="1" applyFill="1" applyBorder="1" applyAlignment="1" applyProtection="1">
      <alignment horizontal="right" vertical="center"/>
      <protection locked="0"/>
    </xf>
    <xf numFmtId="192" fontId="23" fillId="2" borderId="8" xfId="0" applyNumberFormat="1" applyFont="1" applyFill="1" applyBorder="1" applyAlignment="1" applyProtection="1">
      <alignment horizontal="right" vertical="center"/>
      <protection locked="0"/>
    </xf>
    <xf numFmtId="38" fontId="28" fillId="2" borderId="8" xfId="17" applyFont="1" applyFill="1" applyBorder="1" applyAlignment="1">
      <alignment vertical="center"/>
    </xf>
    <xf numFmtId="195" fontId="23" fillId="2" borderId="8" xfId="17" applyNumberFormat="1" applyFont="1" applyFill="1" applyBorder="1" applyAlignment="1">
      <alignment vertical="center"/>
    </xf>
    <xf numFmtId="192" fontId="23" fillId="2" borderId="8" xfId="17" applyNumberFormat="1" applyFont="1" applyFill="1" applyBorder="1" applyAlignment="1" applyProtection="1">
      <alignment horizontal="right" vertical="center"/>
      <protection locked="0"/>
    </xf>
    <xf numFmtId="38" fontId="28" fillId="2" borderId="8" xfId="17" applyFont="1" applyFill="1" applyBorder="1" applyAlignment="1">
      <alignment horizontal="right" vertical="center"/>
    </xf>
    <xf numFmtId="192" fontId="23" fillId="2" borderId="9" xfId="0" applyNumberFormat="1" applyFont="1" applyFill="1" applyBorder="1" applyAlignment="1" applyProtection="1">
      <alignment horizontal="right" vertical="center"/>
      <protection locked="0"/>
    </xf>
    <xf numFmtId="38" fontId="28" fillId="2" borderId="9" xfId="17" applyFont="1" applyFill="1" applyBorder="1" applyAlignment="1">
      <alignment vertical="center"/>
    </xf>
    <xf numFmtId="195" fontId="23" fillId="2" borderId="9" xfId="17" applyNumberFormat="1" applyFont="1" applyFill="1" applyBorder="1" applyAlignment="1">
      <alignment vertical="center"/>
    </xf>
    <xf numFmtId="192" fontId="23" fillId="2" borderId="9" xfId="17" applyNumberFormat="1" applyFont="1" applyFill="1" applyBorder="1" applyAlignment="1" applyProtection="1">
      <alignment horizontal="right" vertical="center"/>
      <protection locked="0"/>
    </xf>
    <xf numFmtId="38" fontId="23" fillId="2" borderId="1" xfId="17" applyFont="1" applyFill="1" applyBorder="1" applyAlignment="1">
      <alignment horizontal="right" vertical="center"/>
    </xf>
    <xf numFmtId="195" fontId="23" fillId="2" borderId="1" xfId="17" applyNumberFormat="1" applyFont="1" applyFill="1" applyBorder="1" applyAlignment="1">
      <alignment vertical="center"/>
    </xf>
    <xf numFmtId="192" fontId="23" fillId="0" borderId="7" xfId="17" applyNumberFormat="1" applyFont="1" applyBorder="1" applyAlignment="1" applyProtection="1">
      <alignment horizontal="right" vertical="center"/>
      <protection locked="0"/>
    </xf>
    <xf numFmtId="38" fontId="28" fillId="0" borderId="7" xfId="17" applyFont="1" applyBorder="1" applyAlignment="1">
      <alignment vertical="center"/>
    </xf>
    <xf numFmtId="195" fontId="23" fillId="2" borderId="44" xfId="17" applyNumberFormat="1" applyFont="1" applyFill="1" applyBorder="1" applyAlignment="1">
      <alignment vertical="center"/>
    </xf>
    <xf numFmtId="38" fontId="23" fillId="0" borderId="72" xfId="17" applyFont="1" applyBorder="1" applyAlignment="1">
      <alignment vertical="center"/>
    </xf>
    <xf numFmtId="38" fontId="23" fillId="0" borderId="7" xfId="17" applyFont="1" applyBorder="1" applyAlignment="1">
      <alignment vertical="center"/>
    </xf>
    <xf numFmtId="195" fontId="23" fillId="2" borderId="73" xfId="17" applyNumberFormat="1" applyFont="1" applyFill="1" applyBorder="1" applyAlignment="1">
      <alignment vertical="center"/>
    </xf>
    <xf numFmtId="192" fontId="26" fillId="0" borderId="10" xfId="0" applyNumberFormat="1" applyFont="1" applyBorder="1" applyAlignment="1">
      <alignment vertical="center"/>
    </xf>
    <xf numFmtId="192" fontId="23" fillId="0" borderId="8" xfId="17" applyNumberFormat="1" applyFont="1" applyBorder="1" applyAlignment="1" applyProtection="1">
      <alignment horizontal="right" vertical="center"/>
      <protection locked="0"/>
    </xf>
    <xf numFmtId="38" fontId="28" fillId="0" borderId="8" xfId="17" applyFont="1" applyBorder="1" applyAlignment="1">
      <alignment vertical="center"/>
    </xf>
    <xf numFmtId="195" fontId="23" fillId="2" borderId="45" xfId="17" applyNumberFormat="1" applyFont="1" applyFill="1" applyBorder="1" applyAlignment="1">
      <alignment vertical="center"/>
    </xf>
    <xf numFmtId="38" fontId="23" fillId="0" borderId="74" xfId="17" applyFont="1" applyBorder="1" applyAlignment="1">
      <alignment vertical="center"/>
    </xf>
    <xf numFmtId="38" fontId="23" fillId="0" borderId="8" xfId="17" applyFont="1" applyBorder="1" applyAlignment="1">
      <alignment vertical="center"/>
    </xf>
    <xf numFmtId="195" fontId="23" fillId="2" borderId="75" xfId="17" applyNumberFormat="1" applyFont="1" applyFill="1" applyBorder="1" applyAlignment="1">
      <alignment vertical="center"/>
    </xf>
    <xf numFmtId="192" fontId="23" fillId="0" borderId="9" xfId="17" applyNumberFormat="1" applyFont="1" applyBorder="1" applyAlignment="1" applyProtection="1">
      <alignment horizontal="right" vertical="center"/>
      <protection locked="0"/>
    </xf>
    <xf numFmtId="38" fontId="28" fillId="0" borderId="9" xfId="17" applyFont="1" applyBorder="1" applyAlignment="1">
      <alignment vertical="center"/>
    </xf>
    <xf numFmtId="195" fontId="23" fillId="2" borderId="47" xfId="17" applyNumberFormat="1" applyFont="1" applyFill="1" applyBorder="1" applyAlignment="1">
      <alignment vertical="center"/>
    </xf>
    <xf numFmtId="38" fontId="23" fillId="0" borderId="76" xfId="17" applyFont="1" applyBorder="1" applyAlignment="1">
      <alignment vertical="center"/>
    </xf>
    <xf numFmtId="38" fontId="23" fillId="0" borderId="9" xfId="17" applyFont="1" applyBorder="1" applyAlignment="1">
      <alignment vertical="center"/>
    </xf>
    <xf numFmtId="195" fontId="23" fillId="2" borderId="48" xfId="17" applyNumberFormat="1" applyFont="1" applyFill="1" applyBorder="1" applyAlignment="1">
      <alignment vertical="center"/>
    </xf>
    <xf numFmtId="195" fontId="23" fillId="2" borderId="5" xfId="17" applyNumberFormat="1" applyFont="1" applyFill="1" applyBorder="1" applyAlignment="1">
      <alignment vertical="center"/>
    </xf>
    <xf numFmtId="38" fontId="23" fillId="0" borderId="42" xfId="17" applyFont="1" applyBorder="1" applyAlignment="1">
      <alignment vertical="center"/>
    </xf>
    <xf numFmtId="38" fontId="23" fillId="0" borderId="77" xfId="17" applyFont="1" applyBorder="1" applyAlignment="1">
      <alignment vertical="center"/>
    </xf>
    <xf numFmtId="195" fontId="23" fillId="2" borderId="49" xfId="17" applyNumberFormat="1" applyFont="1" applyFill="1" applyBorder="1" applyAlignment="1">
      <alignment vertical="center"/>
    </xf>
    <xf numFmtId="192" fontId="26" fillId="0" borderId="42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191" fontId="6" fillId="0" borderId="7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191" fontId="6" fillId="0" borderId="83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191" fontId="6" fillId="0" borderId="84" xfId="0" applyNumberFormat="1" applyFont="1" applyBorder="1" applyAlignment="1">
      <alignment horizontal="right" vertical="center"/>
    </xf>
    <xf numFmtId="0" fontId="6" fillId="0" borderId="85" xfId="0" applyFont="1" applyBorder="1" applyAlignment="1">
      <alignment horizontal="center" vertical="center"/>
    </xf>
    <xf numFmtId="191" fontId="6" fillId="0" borderId="86" xfId="0" applyNumberFormat="1" applyFont="1" applyBorder="1" applyAlignment="1">
      <alignment horizontal="right" vertical="center"/>
    </xf>
    <xf numFmtId="191" fontId="6" fillId="0" borderId="87" xfId="0" applyNumberFormat="1" applyFont="1" applyBorder="1" applyAlignment="1">
      <alignment horizontal="right" vertical="center"/>
    </xf>
    <xf numFmtId="191" fontId="6" fillId="0" borderId="88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77" xfId="0" applyNumberFormat="1" applyFont="1" applyBorder="1" applyAlignment="1">
      <alignment/>
    </xf>
    <xf numFmtId="38" fontId="6" fillId="0" borderId="77" xfId="17" applyFont="1" applyBorder="1" applyAlignment="1">
      <alignment/>
    </xf>
    <xf numFmtId="38" fontId="6" fillId="0" borderId="49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1" xfId="17" applyFont="1" applyBorder="1" applyAlignment="1">
      <alignment/>
    </xf>
    <xf numFmtId="3" fontId="6" fillId="0" borderId="89" xfId="0" applyNumberFormat="1" applyFont="1" applyBorder="1" applyAlignment="1">
      <alignment horizontal="right" vertical="center"/>
    </xf>
    <xf numFmtId="182" fontId="6" fillId="0" borderId="90" xfId="15" applyNumberFormat="1" applyFont="1" applyBorder="1" applyAlignment="1">
      <alignment vertical="center"/>
    </xf>
    <xf numFmtId="3" fontId="6" fillId="0" borderId="91" xfId="0" applyNumberFormat="1" applyFont="1" applyBorder="1" applyAlignment="1">
      <alignment horizontal="right" vertical="center"/>
    </xf>
    <xf numFmtId="182" fontId="6" fillId="0" borderId="92" xfId="15" applyNumberFormat="1" applyFont="1" applyBorder="1" applyAlignment="1">
      <alignment vertical="center"/>
    </xf>
    <xf numFmtId="192" fontId="6" fillId="0" borderId="5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93" xfId="0" applyNumberFormat="1" applyFont="1" applyBorder="1" applyAlignment="1">
      <alignment/>
    </xf>
    <xf numFmtId="192" fontId="6" fillId="0" borderId="66" xfId="0" applyNumberFormat="1" applyFont="1" applyBorder="1" applyAlignment="1">
      <alignment/>
    </xf>
    <xf numFmtId="192" fontId="6" fillId="0" borderId="49" xfId="0" applyNumberFormat="1" applyFont="1" applyBorder="1" applyAlignment="1">
      <alignment/>
    </xf>
    <xf numFmtId="3" fontId="6" fillId="0" borderId="94" xfId="0" applyNumberFormat="1" applyFont="1" applyBorder="1" applyAlignment="1">
      <alignment horizontal="right" vertical="center"/>
    </xf>
    <xf numFmtId="3" fontId="6" fillId="0" borderId="9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7" xfId="0" applyNumberFormat="1" applyFont="1" applyBorder="1" applyAlignment="1">
      <alignment horizontal="right" vertical="center"/>
    </xf>
    <xf numFmtId="3" fontId="6" fillId="0" borderId="96" xfId="0" applyNumberFormat="1" applyFont="1" applyBorder="1" applyAlignment="1">
      <alignment horizontal="right" vertical="center"/>
    </xf>
    <xf numFmtId="3" fontId="6" fillId="0" borderId="97" xfId="0" applyNumberFormat="1" applyFont="1" applyBorder="1" applyAlignment="1">
      <alignment horizontal="right" vertical="center"/>
    </xf>
    <xf numFmtId="182" fontId="6" fillId="0" borderId="98" xfId="15" applyNumberFormat="1" applyFont="1" applyBorder="1" applyAlignment="1">
      <alignment vertical="center"/>
    </xf>
    <xf numFmtId="3" fontId="6" fillId="0" borderId="66" xfId="0" applyNumberFormat="1" applyFont="1" applyBorder="1" applyAlignment="1">
      <alignment horizontal="right" vertical="center"/>
    </xf>
    <xf numFmtId="3" fontId="6" fillId="0" borderId="99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horizontal="right" vertical="center"/>
    </xf>
    <xf numFmtId="38" fontId="6" fillId="0" borderId="1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38" fontId="27" fillId="0" borderId="100" xfId="17" applyFont="1" applyFill="1" applyBorder="1" applyAlignment="1">
      <alignment vertical="center" wrapText="1"/>
    </xf>
    <xf numFmtId="38" fontId="27" fillId="0" borderId="101" xfId="17" applyFont="1" applyFill="1" applyBorder="1" applyAlignment="1">
      <alignment vertical="center" wrapText="1"/>
    </xf>
    <xf numFmtId="38" fontId="7" fillId="0" borderId="3" xfId="17" applyFont="1" applyFill="1" applyBorder="1" applyAlignment="1">
      <alignment horizontal="center" vertical="center"/>
    </xf>
    <xf numFmtId="38" fontId="27" fillId="0" borderId="4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horizontal="center" vertical="center" wrapText="1"/>
    </xf>
    <xf numFmtId="38" fontId="7" fillId="0" borderId="102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 wrapText="1"/>
    </xf>
    <xf numFmtId="38" fontId="7" fillId="0" borderId="103" xfId="17" applyFont="1" applyFill="1" applyBorder="1" applyAlignment="1">
      <alignment horizontal="center" vertical="center"/>
    </xf>
    <xf numFmtId="38" fontId="27" fillId="0" borderId="104" xfId="17" applyFont="1" applyFill="1" applyBorder="1" applyAlignment="1">
      <alignment vertical="center" wrapText="1"/>
    </xf>
    <xf numFmtId="182" fontId="7" fillId="0" borderId="6" xfId="15" applyNumberFormat="1" applyFont="1" applyFill="1" applyBorder="1" applyAlignment="1">
      <alignment horizontal="right" vertical="center" wrapText="1"/>
    </xf>
    <xf numFmtId="182" fontId="7" fillId="0" borderId="4" xfId="15" applyNumberFormat="1" applyFont="1" applyFill="1" applyBorder="1" applyAlignment="1">
      <alignment horizontal="right" vertical="center" wrapText="1"/>
    </xf>
    <xf numFmtId="182" fontId="7" fillId="0" borderId="27" xfId="15" applyNumberFormat="1" applyFont="1" applyFill="1" applyBorder="1" applyAlignment="1">
      <alignment horizontal="right" vertical="center" wrapText="1"/>
    </xf>
    <xf numFmtId="38" fontId="7" fillId="2" borderId="69" xfId="17" applyFont="1" applyFill="1" applyBorder="1" applyAlignment="1">
      <alignment horizontal="right" vertical="center" wrapText="1"/>
    </xf>
    <xf numFmtId="38" fontId="7" fillId="2" borderId="8" xfId="17" applyFont="1" applyFill="1" applyBorder="1" applyAlignment="1">
      <alignment horizontal="right" vertical="center" wrapText="1"/>
    </xf>
    <xf numFmtId="38" fontId="7" fillId="2" borderId="3" xfId="17" applyFont="1" applyFill="1" applyBorder="1" applyAlignment="1">
      <alignment horizontal="right" vertical="center" wrapText="1"/>
    </xf>
    <xf numFmtId="38" fontId="6" fillId="2" borderId="1" xfId="17" applyFont="1" applyFill="1" applyBorder="1" applyAlignment="1" applyProtection="1">
      <alignment vertical="center"/>
      <protection locked="0"/>
    </xf>
    <xf numFmtId="38" fontId="6" fillId="2" borderId="5" xfId="17" applyFont="1" applyFill="1" applyBorder="1" applyAlignment="1" applyProtection="1">
      <alignment vertical="center"/>
      <protection locked="0"/>
    </xf>
    <xf numFmtId="195" fontId="6" fillId="2" borderId="17" xfId="0" applyNumberFormat="1" applyFont="1" applyFill="1" applyBorder="1" applyAlignment="1" applyProtection="1">
      <alignment horizontal="right" vertical="center"/>
      <protection/>
    </xf>
    <xf numFmtId="192" fontId="23" fillId="2" borderId="105" xfId="17" applyNumberFormat="1" applyFont="1" applyFill="1" applyBorder="1" applyAlignment="1" applyProtection="1">
      <alignment horizontal="right" vertical="center"/>
      <protection locked="0"/>
    </xf>
    <xf numFmtId="192" fontId="23" fillId="2" borderId="106" xfId="17" applyNumberFormat="1" applyFont="1" applyFill="1" applyBorder="1" applyAlignment="1" applyProtection="1">
      <alignment horizontal="right" vertical="center"/>
      <protection locked="0"/>
    </xf>
    <xf numFmtId="192" fontId="23" fillId="2" borderId="107" xfId="17" applyNumberFormat="1" applyFont="1" applyFill="1" applyBorder="1" applyAlignment="1" applyProtection="1">
      <alignment horizontal="right" vertical="center"/>
      <protection locked="0"/>
    </xf>
    <xf numFmtId="191" fontId="6" fillId="0" borderId="108" xfId="0" applyNumberFormat="1" applyFont="1" applyBorder="1" applyAlignment="1">
      <alignment horizontal="right" vertical="center"/>
    </xf>
    <xf numFmtId="192" fontId="6" fillId="2" borderId="78" xfId="0" applyNumberFormat="1" applyFont="1" applyFill="1" applyBorder="1" applyAlignment="1">
      <alignment/>
    </xf>
    <xf numFmtId="192" fontId="6" fillId="2" borderId="1" xfId="0" applyNumberFormat="1" applyFont="1" applyFill="1" applyBorder="1" applyAlignment="1">
      <alignment/>
    </xf>
    <xf numFmtId="38" fontId="6" fillId="2" borderId="1" xfId="17" applyFont="1" applyFill="1" applyBorder="1" applyAlignment="1">
      <alignment/>
    </xf>
    <xf numFmtId="192" fontId="6" fillId="2" borderId="5" xfId="0" applyNumberFormat="1" applyFont="1" applyFill="1" applyBorder="1" applyAlignment="1">
      <alignment/>
    </xf>
    <xf numFmtId="192" fontId="6" fillId="2" borderId="11" xfId="0" applyNumberFormat="1" applyFont="1" applyFill="1" applyBorder="1" applyAlignment="1">
      <alignment/>
    </xf>
    <xf numFmtId="192" fontId="6" fillId="2" borderId="93" xfId="0" applyNumberFormat="1" applyFont="1" applyFill="1" applyBorder="1" applyAlignment="1">
      <alignment/>
    </xf>
    <xf numFmtId="192" fontId="6" fillId="2" borderId="77" xfId="0" applyNumberFormat="1" applyFont="1" applyFill="1" applyBorder="1" applyAlignment="1">
      <alignment/>
    </xf>
    <xf numFmtId="38" fontId="6" fillId="2" borderId="77" xfId="17" applyFont="1" applyFill="1" applyBorder="1" applyAlignment="1">
      <alignment/>
    </xf>
    <xf numFmtId="38" fontId="6" fillId="2" borderId="66" xfId="17" applyFont="1" applyFill="1" applyBorder="1" applyAlignment="1">
      <alignment/>
    </xf>
    <xf numFmtId="38" fontId="6" fillId="2" borderId="49" xfId="17" applyFont="1" applyFill="1" applyBorder="1" applyAlignment="1">
      <alignment/>
    </xf>
    <xf numFmtId="38" fontId="6" fillId="2" borderId="11" xfId="17" applyFont="1" applyFill="1" applyBorder="1" applyAlignment="1">
      <alignment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182" fontId="6" fillId="2" borderId="112" xfId="0" applyNumberFormat="1" applyFont="1" applyFill="1" applyBorder="1" applyAlignment="1">
      <alignment horizontal="center" vertical="center"/>
    </xf>
    <xf numFmtId="182" fontId="6" fillId="2" borderId="113" xfId="0" applyNumberFormat="1" applyFont="1" applyFill="1" applyBorder="1" applyAlignment="1">
      <alignment horizontal="center" vertical="center"/>
    </xf>
    <xf numFmtId="182" fontId="6" fillId="2" borderId="114" xfId="0" applyNumberFormat="1" applyFont="1" applyFill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182" fontId="7" fillId="0" borderId="70" xfId="15" applyNumberFormat="1" applyFont="1" applyFill="1" applyBorder="1" applyAlignment="1">
      <alignment horizontal="right" vertical="center" wrapText="1"/>
    </xf>
    <xf numFmtId="182" fontId="7" fillId="0" borderId="7" xfId="15" applyNumberFormat="1" applyFont="1" applyFill="1" applyBorder="1" applyAlignment="1">
      <alignment horizontal="center" vertical="center" wrapText="1"/>
    </xf>
    <xf numFmtId="38" fontId="7" fillId="0" borderId="2" xfId="17" applyFont="1" applyFill="1" applyBorder="1" applyAlignment="1">
      <alignment horizontal="right" vertical="center" wrapText="1"/>
    </xf>
    <xf numFmtId="38" fontId="7" fillId="0" borderId="53" xfId="17" applyFont="1" applyFill="1" applyBorder="1" applyAlignment="1">
      <alignment horizontal="right" vertical="center" wrapText="1"/>
    </xf>
    <xf numFmtId="38" fontId="7" fillId="0" borderId="55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horizontal="right" vertical="center" wrapText="1"/>
    </xf>
    <xf numFmtId="38" fontId="7" fillId="0" borderId="58" xfId="17" applyFont="1" applyFill="1" applyBorder="1" applyAlignment="1">
      <alignment horizontal="right" vertical="center" wrapText="1"/>
    </xf>
    <xf numFmtId="38" fontId="7" fillId="0" borderId="96" xfId="17" applyFont="1" applyFill="1" applyBorder="1" applyAlignment="1">
      <alignment horizontal="right" vertical="center" wrapText="1"/>
    </xf>
    <xf numFmtId="38" fontId="7" fillId="0" borderId="24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vertical="center"/>
    </xf>
    <xf numFmtId="38" fontId="7" fillId="0" borderId="50" xfId="17" applyFont="1" applyFill="1" applyBorder="1" applyAlignment="1">
      <alignment horizontal="right" vertical="center" wrapText="1"/>
    </xf>
    <xf numFmtId="38" fontId="7" fillId="0" borderId="24" xfId="17" applyFont="1" applyFill="1" applyBorder="1" applyAlignment="1">
      <alignment horizontal="center" vertical="center" wrapText="1"/>
    </xf>
    <xf numFmtId="38" fontId="7" fillId="0" borderId="84" xfId="17" applyFont="1" applyFill="1" applyBorder="1" applyAlignment="1">
      <alignment horizontal="right" vertical="center" wrapText="1"/>
    </xf>
    <xf numFmtId="38" fontId="7" fillId="0" borderId="24" xfId="17" applyFont="1" applyFill="1" applyBorder="1" applyAlignment="1">
      <alignment vertical="center"/>
    </xf>
    <xf numFmtId="182" fontId="7" fillId="0" borderId="0" xfId="15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/>
    </xf>
    <xf numFmtId="191" fontId="6" fillId="2" borderId="116" xfId="0" applyNumberFormat="1" applyFont="1" applyFill="1" applyBorder="1" applyAlignment="1">
      <alignment horizontal="center" vertical="center"/>
    </xf>
    <xf numFmtId="191" fontId="6" fillId="2" borderId="28" xfId="0" applyNumberFormat="1" applyFont="1" applyFill="1" applyBorder="1" applyAlignment="1">
      <alignment horizontal="center" vertical="center"/>
    </xf>
    <xf numFmtId="191" fontId="6" fillId="2" borderId="103" xfId="0" applyNumberFormat="1" applyFont="1" applyFill="1" applyBorder="1" applyAlignment="1">
      <alignment horizontal="center" vertical="center"/>
    </xf>
    <xf numFmtId="191" fontId="6" fillId="2" borderId="3" xfId="0" applyNumberFormat="1" applyFont="1" applyFill="1" applyBorder="1" applyAlignment="1">
      <alignment horizontal="center" vertical="center"/>
    </xf>
    <xf numFmtId="191" fontId="6" fillId="2" borderId="78" xfId="0" applyNumberFormat="1" applyFont="1" applyFill="1" applyBorder="1" applyAlignment="1">
      <alignment horizontal="center" vertical="center"/>
    </xf>
    <xf numFmtId="191" fontId="6" fillId="2" borderId="1" xfId="0" applyNumberFormat="1" applyFont="1" applyFill="1" applyBorder="1" applyAlignment="1">
      <alignment horizontal="center" vertical="center"/>
    </xf>
    <xf numFmtId="191" fontId="6" fillId="2" borderId="117" xfId="0" applyNumberFormat="1" applyFont="1" applyFill="1" applyBorder="1" applyAlignment="1">
      <alignment horizontal="center" vertical="center"/>
    </xf>
    <xf numFmtId="191" fontId="6" fillId="2" borderId="6" xfId="0" applyNumberFormat="1" applyFont="1" applyFill="1" applyBorder="1" applyAlignment="1">
      <alignment horizontal="center" vertical="center"/>
    </xf>
    <xf numFmtId="191" fontId="6" fillId="2" borderId="118" xfId="0" applyNumberFormat="1" applyFont="1" applyFill="1" applyBorder="1" applyAlignment="1">
      <alignment horizontal="center" vertical="center"/>
    </xf>
    <xf numFmtId="191" fontId="6" fillId="2" borderId="119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38" fontId="19" fillId="0" borderId="0" xfId="17" applyFont="1" applyFill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0" fontId="6" fillId="0" borderId="120" xfId="0" applyFont="1" applyBorder="1" applyAlignment="1">
      <alignment horizontal="center" vertical="center"/>
    </xf>
    <xf numFmtId="38" fontId="6" fillId="0" borderId="121" xfId="17" applyFont="1" applyBorder="1" applyAlignment="1">
      <alignment horizontal="right" vertical="center"/>
    </xf>
    <xf numFmtId="38" fontId="6" fillId="0" borderId="122" xfId="17" applyFont="1" applyBorder="1" applyAlignment="1">
      <alignment horizontal="right" vertical="center"/>
    </xf>
    <xf numFmtId="38" fontId="6" fillId="0" borderId="123" xfId="17" applyFont="1" applyBorder="1" applyAlignment="1">
      <alignment horizontal="right" vertical="center"/>
    </xf>
    <xf numFmtId="0" fontId="0" fillId="0" borderId="0" xfId="0" applyFont="1" applyAlignment="1">
      <alignment/>
    </xf>
    <xf numFmtId="38" fontId="6" fillId="0" borderId="94" xfId="17" applyFont="1" applyBorder="1" applyAlignment="1">
      <alignment horizontal="right" vertical="center"/>
    </xf>
    <xf numFmtId="38" fontId="6" fillId="0" borderId="124" xfId="17" applyFont="1" applyBorder="1" applyAlignment="1">
      <alignment horizontal="right" vertical="center"/>
    </xf>
    <xf numFmtId="38" fontId="6" fillId="0" borderId="95" xfId="17" applyFont="1" applyBorder="1" applyAlignment="1">
      <alignment horizontal="right" vertical="center"/>
    </xf>
    <xf numFmtId="182" fontId="6" fillId="2" borderId="125" xfId="0" applyNumberFormat="1" applyFont="1" applyFill="1" applyBorder="1" applyAlignment="1">
      <alignment horizontal="center" vertical="center"/>
    </xf>
    <xf numFmtId="182" fontId="6" fillId="2" borderId="23" xfId="0" applyNumberFormat="1" applyFont="1" applyFill="1" applyBorder="1" applyAlignment="1">
      <alignment horizontal="center" vertical="center"/>
    </xf>
    <xf numFmtId="182" fontId="6" fillId="2" borderId="11" xfId="0" applyNumberFormat="1" applyFont="1" applyFill="1" applyBorder="1" applyAlignment="1">
      <alignment horizontal="center" vertical="center"/>
    </xf>
    <xf numFmtId="182" fontId="6" fillId="2" borderId="7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106" xfId="17" applyFont="1" applyBorder="1" applyAlignment="1">
      <alignment horizontal="right" vertical="center"/>
    </xf>
    <xf numFmtId="38" fontId="6" fillId="0" borderId="54" xfId="17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38" fontId="6" fillId="0" borderId="53" xfId="17" applyFont="1" applyBorder="1" applyAlignment="1">
      <alignment horizontal="right" vertical="center"/>
    </xf>
    <xf numFmtId="38" fontId="6" fillId="0" borderId="25" xfId="17" applyFont="1" applyBorder="1" applyAlignment="1">
      <alignment horizontal="center" vertical="center" wrapText="1"/>
    </xf>
    <xf numFmtId="38" fontId="22" fillId="0" borderId="16" xfId="17" applyFont="1" applyBorder="1" applyAlignment="1">
      <alignment horizontal="center" vertical="center"/>
    </xf>
    <xf numFmtId="38" fontId="0" fillId="0" borderId="0" xfId="17" applyFont="1" applyAlignment="1">
      <alignment vertical="center"/>
    </xf>
    <xf numFmtId="0" fontId="6" fillId="0" borderId="126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126" xfId="17" applyFont="1" applyBorder="1" applyAlignment="1">
      <alignment horizontal="center" vertical="center" wrapText="1"/>
    </xf>
    <xf numFmtId="38" fontId="6" fillId="0" borderId="7" xfId="17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2" borderId="7" xfId="17" applyFont="1" applyFill="1" applyBorder="1" applyAlignment="1">
      <alignment horizontal="right" vertical="center"/>
    </xf>
    <xf numFmtId="38" fontId="6" fillId="0" borderId="70" xfId="17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38" fontId="6" fillId="0" borderId="9" xfId="17" applyFont="1" applyBorder="1" applyAlignment="1">
      <alignment horizontal="right" vertical="center"/>
    </xf>
    <xf numFmtId="38" fontId="6" fillId="0" borderId="127" xfId="17" applyFont="1" applyBorder="1" applyAlignment="1">
      <alignment horizontal="center" vertical="center" wrapText="1"/>
    </xf>
    <xf numFmtId="38" fontId="22" fillId="0" borderId="10" xfId="17" applyFont="1" applyBorder="1" applyAlignment="1">
      <alignment horizontal="center" vertical="center"/>
    </xf>
    <xf numFmtId="38" fontId="22" fillId="0" borderId="1" xfId="17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38" fontId="22" fillId="0" borderId="128" xfId="17" applyFont="1" applyBorder="1" applyAlignment="1">
      <alignment horizontal="center" vertical="center"/>
    </xf>
    <xf numFmtId="38" fontId="22" fillId="0" borderId="3" xfId="17" applyFont="1" applyBorder="1" applyAlignment="1">
      <alignment horizontal="center" vertical="center"/>
    </xf>
    <xf numFmtId="38" fontId="6" fillId="0" borderId="8" xfId="17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2" borderId="8" xfId="17" applyFont="1" applyFill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70" xfId="17" applyFont="1" applyBorder="1" applyAlignment="1">
      <alignment horizontal="right" vertical="center"/>
    </xf>
    <xf numFmtId="182" fontId="6" fillId="0" borderId="77" xfId="15" applyNumberFormat="1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38" fontId="6" fillId="0" borderId="28" xfId="17" applyFont="1" applyBorder="1" applyAlignment="1">
      <alignment vertical="center"/>
    </xf>
    <xf numFmtId="38" fontId="6" fillId="0" borderId="69" xfId="17" applyFont="1" applyBorder="1" applyAlignment="1">
      <alignment horizontal="right" vertical="center"/>
    </xf>
    <xf numFmtId="38" fontId="6" fillId="0" borderId="7" xfId="17" applyFont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103" xfId="17" applyFont="1" applyBorder="1" applyAlignment="1">
      <alignment vertical="center"/>
    </xf>
    <xf numFmtId="38" fontId="22" fillId="0" borderId="129" xfId="17" applyFont="1" applyBorder="1" applyAlignment="1">
      <alignment horizontal="center" vertical="center"/>
    </xf>
    <xf numFmtId="38" fontId="22" fillId="0" borderId="119" xfId="17" applyFont="1" applyBorder="1" applyAlignment="1">
      <alignment horizontal="center" vertical="center"/>
    </xf>
    <xf numFmtId="38" fontId="22" fillId="0" borderId="42" xfId="17" applyFont="1" applyBorder="1" applyAlignment="1">
      <alignment horizontal="center" vertical="center"/>
    </xf>
    <xf numFmtId="38" fontId="22" fillId="0" borderId="77" xfId="17" applyFont="1" applyBorder="1" applyAlignment="1">
      <alignment horizontal="center" vertical="center"/>
    </xf>
    <xf numFmtId="38" fontId="6" fillId="0" borderId="60" xfId="17" applyFont="1" applyBorder="1" applyAlignment="1">
      <alignment horizontal="right" vertical="center"/>
    </xf>
    <xf numFmtId="38" fontId="6" fillId="0" borderId="61" xfId="17" applyFont="1" applyBorder="1" applyAlignment="1">
      <alignment horizontal="right" vertical="center"/>
    </xf>
    <xf numFmtId="38" fontId="6" fillId="0" borderId="107" xfId="17" applyFont="1" applyBorder="1" applyAlignment="1">
      <alignment horizontal="right" vertical="center"/>
    </xf>
    <xf numFmtId="38" fontId="6" fillId="0" borderId="58" xfId="17" applyFont="1" applyBorder="1" applyAlignment="1">
      <alignment horizontal="right" vertical="center"/>
    </xf>
    <xf numFmtId="38" fontId="6" fillId="0" borderId="59" xfId="17" applyFont="1" applyBorder="1" applyAlignment="1">
      <alignment horizontal="right" vertical="center"/>
    </xf>
    <xf numFmtId="38" fontId="6" fillId="0" borderId="105" xfId="17" applyFont="1" applyBorder="1" applyAlignment="1">
      <alignment horizontal="right" vertical="center"/>
    </xf>
    <xf numFmtId="0" fontId="22" fillId="0" borderId="16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38" fontId="6" fillId="0" borderId="130" xfId="17" applyFont="1" applyBorder="1" applyAlignment="1">
      <alignment horizontal="right" vertical="center"/>
    </xf>
    <xf numFmtId="38" fontId="6" fillId="0" borderId="131" xfId="17" applyFont="1" applyBorder="1" applyAlignment="1">
      <alignment horizontal="right" vertical="center"/>
    </xf>
    <xf numFmtId="38" fontId="6" fillId="0" borderId="132" xfId="17" applyFont="1" applyBorder="1" applyAlignment="1">
      <alignment horizontal="right" vertical="center"/>
    </xf>
    <xf numFmtId="38" fontId="6" fillId="0" borderId="103" xfId="17" applyFont="1" applyBorder="1" applyAlignment="1">
      <alignment horizontal="right" vertical="center"/>
    </xf>
    <xf numFmtId="38" fontId="6" fillId="0" borderId="133" xfId="17" applyFont="1" applyBorder="1" applyAlignment="1">
      <alignment horizontal="right" vertical="center"/>
    </xf>
    <xf numFmtId="38" fontId="6" fillId="0" borderId="117" xfId="17" applyFont="1" applyBorder="1" applyAlignment="1">
      <alignment horizontal="right" vertical="center"/>
    </xf>
    <xf numFmtId="38" fontId="22" fillId="0" borderId="134" xfId="17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38" fontId="22" fillId="0" borderId="132" xfId="17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38" fontId="6" fillId="2" borderId="50" xfId="17" applyFont="1" applyFill="1" applyBorder="1" applyAlignment="1">
      <alignment horizontal="right" vertical="center"/>
    </xf>
    <xf numFmtId="0" fontId="0" fillId="2" borderId="51" xfId="0" applyFont="1" applyFill="1" applyBorder="1" applyAlignment="1">
      <alignment horizontal="right" vertical="center"/>
    </xf>
    <xf numFmtId="0" fontId="0" fillId="2" borderId="135" xfId="0" applyFont="1" applyFill="1" applyBorder="1" applyAlignment="1">
      <alignment horizontal="right" vertical="center"/>
    </xf>
    <xf numFmtId="38" fontId="6" fillId="2" borderId="69" xfId="17" applyFont="1" applyFill="1" applyBorder="1" applyAlignment="1">
      <alignment horizontal="right" vertical="center"/>
    </xf>
    <xf numFmtId="38" fontId="22" fillId="0" borderId="15" xfId="17" applyFont="1" applyBorder="1" applyAlignment="1">
      <alignment horizontal="center" vertical="center"/>
    </xf>
    <xf numFmtId="38" fontId="22" fillId="0" borderId="111" xfId="17" applyFont="1" applyBorder="1" applyAlignment="1">
      <alignment horizontal="center" vertical="center"/>
    </xf>
    <xf numFmtId="38" fontId="22" fillId="0" borderId="23" xfId="17" applyFont="1" applyBorder="1" applyAlignment="1">
      <alignment horizontal="center" vertical="center"/>
    </xf>
    <xf numFmtId="38" fontId="6" fillId="0" borderId="127" xfId="17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6" fillId="0" borderId="16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78" xfId="17" applyFont="1" applyBorder="1" applyAlignment="1">
      <alignment vertical="center"/>
    </xf>
    <xf numFmtId="182" fontId="6" fillId="0" borderId="66" xfId="15" applyNumberFormat="1" applyFont="1" applyBorder="1" applyAlignment="1">
      <alignment vertical="center"/>
    </xf>
    <xf numFmtId="182" fontId="6" fillId="0" borderId="67" xfId="15" applyNumberFormat="1" applyFont="1" applyBorder="1" applyAlignment="1">
      <alignment vertical="center"/>
    </xf>
    <xf numFmtId="182" fontId="6" fillId="0" borderId="93" xfId="15" applyNumberFormat="1" applyFont="1" applyBorder="1" applyAlignment="1">
      <alignment vertical="center"/>
    </xf>
    <xf numFmtId="0" fontId="6" fillId="0" borderId="96" xfId="0" applyFont="1" applyFill="1" applyBorder="1" applyAlignment="1" applyProtection="1">
      <alignment horizontal="center" vertical="center" wrapText="1"/>
      <protection/>
    </xf>
    <xf numFmtId="0" fontId="6" fillId="0" borderId="117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38" fontId="15" fillId="0" borderId="5" xfId="17" applyFont="1" applyFill="1" applyBorder="1" applyAlignment="1">
      <alignment horizontal="left" vertical="center"/>
    </xf>
    <xf numFmtId="38" fontId="15" fillId="0" borderId="13" xfId="17" applyFont="1" applyFill="1" applyBorder="1" applyAlignment="1">
      <alignment horizontal="left" vertical="center"/>
    </xf>
    <xf numFmtId="38" fontId="15" fillId="0" borderId="78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vertical="center" wrapText="1"/>
    </xf>
    <xf numFmtId="38" fontId="7" fillId="0" borderId="101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 wrapText="1"/>
    </xf>
    <xf numFmtId="38" fontId="7" fillId="0" borderId="137" xfId="17" applyFont="1" applyFill="1" applyBorder="1" applyAlignment="1">
      <alignment vertical="center"/>
    </xf>
    <xf numFmtId="38" fontId="15" fillId="0" borderId="1" xfId="17" applyFont="1" applyFill="1" applyBorder="1" applyAlignment="1">
      <alignment vertical="center" wrapText="1"/>
    </xf>
    <xf numFmtId="38" fontId="7" fillId="0" borderId="138" xfId="17" applyFont="1" applyFill="1" applyBorder="1" applyAlignment="1">
      <alignment vertical="center"/>
    </xf>
    <xf numFmtId="38" fontId="7" fillId="0" borderId="58" xfId="17" applyFont="1" applyFill="1" applyBorder="1" applyAlignment="1">
      <alignment vertical="center" wrapText="1"/>
    </xf>
    <xf numFmtId="38" fontId="7" fillId="0" borderId="59" xfId="17" applyFont="1" applyFill="1" applyBorder="1" applyAlignment="1">
      <alignment vertical="center" wrapText="1"/>
    </xf>
    <xf numFmtId="38" fontId="7" fillId="0" borderId="139" xfId="17" applyFont="1" applyFill="1" applyBorder="1" applyAlignment="1">
      <alignment vertical="center" wrapText="1"/>
    </xf>
    <xf numFmtId="38" fontId="7" fillId="0" borderId="60" xfId="17" applyFont="1" applyFill="1" applyBorder="1" applyAlignment="1">
      <alignment vertical="center" wrapText="1"/>
    </xf>
    <xf numFmtId="38" fontId="7" fillId="0" borderId="61" xfId="17" applyFont="1" applyFill="1" applyBorder="1" applyAlignment="1">
      <alignment vertical="center" wrapText="1"/>
    </xf>
    <xf numFmtId="38" fontId="7" fillId="0" borderId="140" xfId="17" applyFont="1" applyFill="1" applyBorder="1" applyAlignment="1">
      <alignment vertical="center" wrapText="1"/>
    </xf>
    <xf numFmtId="38" fontId="7" fillId="0" borderId="141" xfId="17" applyFont="1" applyFill="1" applyBorder="1" applyAlignment="1">
      <alignment horizontal="center" vertical="center"/>
    </xf>
    <xf numFmtId="38" fontId="7" fillId="0" borderId="142" xfId="17" applyFont="1" applyFill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38" fontId="15" fillId="0" borderId="5" xfId="17" applyFont="1" applyFill="1" applyBorder="1" applyAlignment="1">
      <alignment vertical="center"/>
    </xf>
    <xf numFmtId="38" fontId="15" fillId="0" borderId="13" xfId="17" applyFont="1" applyFill="1" applyBorder="1" applyAlignment="1">
      <alignment vertical="center"/>
    </xf>
    <xf numFmtId="38" fontId="15" fillId="0" borderId="143" xfId="17" applyFont="1" applyFill="1" applyBorder="1" applyAlignment="1">
      <alignment vertical="center"/>
    </xf>
    <xf numFmtId="38" fontId="15" fillId="0" borderId="84" xfId="17" applyFont="1" applyFill="1" applyBorder="1" applyAlignment="1">
      <alignment vertical="center"/>
    </xf>
    <xf numFmtId="38" fontId="15" fillId="0" borderId="144" xfId="17" applyFont="1" applyFill="1" applyBorder="1" applyAlignment="1">
      <alignment vertical="center"/>
    </xf>
    <xf numFmtId="38" fontId="15" fillId="0" borderId="145" xfId="17" applyFont="1" applyFill="1" applyBorder="1" applyAlignment="1">
      <alignment vertical="center"/>
    </xf>
    <xf numFmtId="38" fontId="15" fillId="0" borderId="5" xfId="17" applyFont="1" applyFill="1" applyBorder="1" applyAlignment="1">
      <alignment vertical="center" wrapText="1"/>
    </xf>
    <xf numFmtId="38" fontId="15" fillId="0" borderId="13" xfId="17" applyFont="1" applyFill="1" applyBorder="1" applyAlignment="1">
      <alignment vertical="center" wrapText="1"/>
    </xf>
    <xf numFmtId="0" fontId="7" fillId="0" borderId="143" xfId="0" applyFont="1" applyFill="1" applyBorder="1" applyAlignment="1">
      <alignment vertical="center"/>
    </xf>
    <xf numFmtId="38" fontId="15" fillId="0" borderId="6" xfId="17" applyFont="1" applyFill="1" applyBorder="1" applyAlignment="1">
      <alignment vertical="center" wrapText="1"/>
    </xf>
    <xf numFmtId="38" fontId="15" fillId="0" borderId="100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 wrapText="1"/>
    </xf>
    <xf numFmtId="38" fontId="7" fillId="0" borderId="100" xfId="17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38" fontId="15" fillId="0" borderId="137" xfId="17" applyFont="1" applyFill="1" applyBorder="1" applyAlignment="1">
      <alignment vertical="center"/>
    </xf>
    <xf numFmtId="38" fontId="7" fillId="0" borderId="53" xfId="17" applyFont="1" applyFill="1" applyBorder="1" applyAlignment="1">
      <alignment vertical="center" wrapText="1"/>
    </xf>
    <xf numFmtId="38" fontId="7" fillId="0" borderId="146" xfId="17" applyFont="1" applyFill="1" applyBorder="1" applyAlignment="1">
      <alignment vertical="center" wrapText="1"/>
    </xf>
    <xf numFmtId="38" fontId="26" fillId="0" borderId="55" xfId="17" applyFont="1" applyFill="1" applyBorder="1" applyAlignment="1">
      <alignment vertical="center" wrapText="1"/>
    </xf>
    <xf numFmtId="38" fontId="26" fillId="0" borderId="147" xfId="17" applyFont="1" applyFill="1" applyBorder="1" applyAlignment="1">
      <alignment vertical="center" wrapText="1"/>
    </xf>
    <xf numFmtId="38" fontId="7" fillId="0" borderId="96" xfId="17" applyFont="1" applyFill="1" applyBorder="1" applyAlignment="1">
      <alignment vertical="center"/>
    </xf>
    <xf numFmtId="38" fontId="7" fillId="0" borderId="148" xfId="17" applyFont="1" applyFill="1" applyBorder="1" applyAlignment="1">
      <alignment vertical="center"/>
    </xf>
    <xf numFmtId="0" fontId="3" fillId="0" borderId="38" xfId="0" applyFont="1" applyFill="1" applyBorder="1" applyAlignment="1">
      <alignment/>
    </xf>
    <xf numFmtId="0" fontId="3" fillId="0" borderId="14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49" xfId="0" applyFont="1" applyFill="1" applyBorder="1" applyAlignment="1">
      <alignment/>
    </xf>
    <xf numFmtId="38" fontId="7" fillId="0" borderId="117" xfId="17" applyFont="1" applyFill="1" applyBorder="1" applyAlignment="1">
      <alignment vertical="center"/>
    </xf>
    <xf numFmtId="38" fontId="15" fillId="0" borderId="78" xfId="17" applyFont="1" applyFill="1" applyBorder="1" applyAlignment="1">
      <alignment vertical="center"/>
    </xf>
    <xf numFmtId="38" fontId="15" fillId="0" borderId="83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38" fontId="15" fillId="0" borderId="6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 wrapText="1"/>
    </xf>
    <xf numFmtId="38" fontId="7" fillId="0" borderId="7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7" fillId="0" borderId="105" xfId="17" applyFont="1" applyFill="1" applyBorder="1" applyAlignment="1">
      <alignment vertical="center" wrapText="1"/>
    </xf>
    <xf numFmtId="38" fontId="7" fillId="0" borderId="107" xfId="17" applyFont="1" applyFill="1" applyBorder="1" applyAlignment="1">
      <alignment vertical="center" wrapText="1"/>
    </xf>
    <xf numFmtId="38" fontId="7" fillId="0" borderId="106" xfId="17" applyFont="1" applyFill="1" applyBorder="1" applyAlignment="1">
      <alignment vertical="center" wrapText="1"/>
    </xf>
    <xf numFmtId="38" fontId="26" fillId="0" borderId="150" xfId="17" applyFont="1" applyFill="1" applyBorder="1" applyAlignment="1">
      <alignment vertical="center" wrapText="1"/>
    </xf>
    <xf numFmtId="0" fontId="0" fillId="0" borderId="142" xfId="0" applyFont="1" applyBorder="1" applyAlignment="1">
      <alignment/>
    </xf>
    <xf numFmtId="0" fontId="0" fillId="0" borderId="151" xfId="0" applyFont="1" applyBorder="1" applyAlignment="1">
      <alignment/>
    </xf>
    <xf numFmtId="0" fontId="0" fillId="0" borderId="152" xfId="0" applyFont="1" applyBorder="1" applyAlignment="1">
      <alignment horizontal="center" vertical="center"/>
    </xf>
    <xf numFmtId="0" fontId="3" fillId="0" borderId="142" xfId="0" applyFont="1" applyFill="1" applyBorder="1" applyAlignment="1">
      <alignment/>
    </xf>
    <xf numFmtId="38" fontId="7" fillId="0" borderId="5" xfId="17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3" fillId="2" borderId="6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38" fontId="23" fillId="2" borderId="5" xfId="17" applyFont="1" applyFill="1" applyBorder="1" applyAlignment="1">
      <alignment horizontal="center" vertical="center"/>
    </xf>
    <xf numFmtId="38" fontId="23" fillId="2" borderId="13" xfId="17" applyFont="1" applyFill="1" applyBorder="1" applyAlignment="1">
      <alignment horizontal="center" vertical="center"/>
    </xf>
    <xf numFmtId="38" fontId="23" fillId="2" borderId="78" xfId="17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4" fillId="0" borderId="78" xfId="0" applyFont="1" applyBorder="1" applyAlignment="1">
      <alignment vertical="center"/>
    </xf>
    <xf numFmtId="38" fontId="23" fillId="2" borderId="1" xfId="17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53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38" fontId="23" fillId="2" borderId="15" xfId="17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192" fontId="26" fillId="0" borderId="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8" fontId="23" fillId="2" borderId="16" xfId="17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192" fontId="26" fillId="0" borderId="77" xfId="0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91" fontId="21" fillId="2" borderId="1" xfId="0" applyNumberFormat="1" applyFont="1" applyFill="1" applyBorder="1" applyAlignment="1">
      <alignment horizontal="right" vertical="center"/>
    </xf>
    <xf numFmtId="0" fontId="21" fillId="0" borderId="9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191" fontId="21" fillId="2" borderId="5" xfId="0" applyNumberFormat="1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/>
    </xf>
    <xf numFmtId="0" fontId="19" fillId="2" borderId="78" xfId="0" applyFont="1" applyFill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78" xfId="0" applyFont="1" applyFill="1" applyBorder="1" applyAlignment="1">
      <alignment vertical="center"/>
    </xf>
    <xf numFmtId="191" fontId="21" fillId="2" borderId="13" xfId="0" applyNumberFormat="1" applyFont="1" applyFill="1" applyBorder="1" applyAlignment="1">
      <alignment horizontal="right" vertical="center"/>
    </xf>
    <xf numFmtId="191" fontId="21" fillId="2" borderId="78" xfId="0" applyNumberFormat="1" applyFont="1" applyFill="1" applyBorder="1" applyAlignment="1">
      <alignment horizontal="right" vertical="center"/>
    </xf>
    <xf numFmtId="0" fontId="21" fillId="0" borderId="38" xfId="0" applyFont="1" applyBorder="1" applyAlignment="1">
      <alignment/>
    </xf>
    <xf numFmtId="0" fontId="21" fillId="0" borderId="117" xfId="0" applyFont="1" applyBorder="1" applyAlignment="1">
      <alignment/>
    </xf>
    <xf numFmtId="0" fontId="21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11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6" fillId="2" borderId="97" xfId="0" applyFont="1" applyFill="1" applyBorder="1" applyAlignment="1">
      <alignment horizontal="center"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2" borderId="159" xfId="0" applyFont="1" applyFill="1" applyBorder="1" applyAlignment="1">
      <alignment horizontal="center" vertical="center"/>
    </xf>
    <xf numFmtId="0" fontId="6" fillId="2" borderId="160" xfId="0" applyFont="1" applyFill="1" applyBorder="1" applyAlignment="1">
      <alignment horizontal="center" vertical="center"/>
    </xf>
    <xf numFmtId="0" fontId="6" fillId="2" borderId="134" xfId="0" applyFont="1" applyFill="1" applyBorder="1" applyAlignment="1">
      <alignment horizontal="center" vertical="center"/>
    </xf>
    <xf numFmtId="0" fontId="0" fillId="2" borderId="161" xfId="0" applyFont="1" applyFill="1" applyBorder="1" applyAlignment="1">
      <alignment/>
    </xf>
    <xf numFmtId="0" fontId="0" fillId="2" borderId="130" xfId="0" applyFont="1" applyFill="1" applyBorder="1" applyAlignment="1">
      <alignment/>
    </xf>
    <xf numFmtId="0" fontId="0" fillId="2" borderId="162" xfId="0" applyFont="1" applyFill="1" applyBorder="1" applyAlignment="1">
      <alignment/>
    </xf>
    <xf numFmtId="0" fontId="0" fillId="2" borderId="163" xfId="0" applyFont="1" applyFill="1" applyBorder="1" applyAlignment="1">
      <alignment/>
    </xf>
    <xf numFmtId="0" fontId="0" fillId="2" borderId="164" xfId="0" applyFont="1" applyFill="1" applyBorder="1" applyAlignment="1">
      <alignment/>
    </xf>
    <xf numFmtId="0" fontId="6" fillId="2" borderId="165" xfId="0" applyFont="1" applyFill="1" applyBorder="1" applyAlignment="1">
      <alignment horizontal="center" vertical="center"/>
    </xf>
    <xf numFmtId="0" fontId="6" fillId="2" borderId="166" xfId="0" applyFont="1" applyFill="1" applyBorder="1" applyAlignment="1">
      <alignment horizontal="center" vertical="center"/>
    </xf>
    <xf numFmtId="0" fontId="6" fillId="2" borderId="167" xfId="0" applyFont="1" applyFill="1" applyBorder="1" applyAlignment="1">
      <alignment horizontal="center" vertical="center"/>
    </xf>
    <xf numFmtId="0" fontId="6" fillId="2" borderId="168" xfId="0" applyFont="1" applyFill="1" applyBorder="1" applyAlignment="1">
      <alignment horizontal="center" vertical="center"/>
    </xf>
    <xf numFmtId="0" fontId="6" fillId="2" borderId="169" xfId="0" applyFont="1" applyFill="1" applyBorder="1" applyAlignment="1">
      <alignment horizontal="center" vertical="center"/>
    </xf>
    <xf numFmtId="0" fontId="6" fillId="2" borderId="170" xfId="0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182" fontId="6" fillId="0" borderId="27" xfId="0" applyNumberFormat="1" applyFont="1" applyBorder="1" applyAlignment="1">
      <alignment horizontal="center" vertical="center"/>
    </xf>
    <xf numFmtId="182" fontId="6" fillId="0" borderId="173" xfId="0" applyNumberFormat="1" applyFont="1" applyBorder="1" applyAlignment="1">
      <alignment horizontal="center" vertical="center"/>
    </xf>
    <xf numFmtId="182" fontId="6" fillId="0" borderId="174" xfId="0" applyNumberFormat="1" applyFont="1" applyBorder="1" applyAlignment="1">
      <alignment horizontal="center" vertical="center"/>
    </xf>
    <xf numFmtId="182" fontId="6" fillId="0" borderId="175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 vertical="center"/>
    </xf>
    <xf numFmtId="182" fontId="6" fillId="0" borderId="125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88" xfId="0" applyNumberFormat="1" applyFont="1" applyBorder="1" applyAlignment="1">
      <alignment horizontal="center" vertical="center"/>
    </xf>
    <xf numFmtId="191" fontId="6" fillId="0" borderId="28" xfId="0" applyNumberFormat="1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174" xfId="0" applyNumberFormat="1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191" fontId="6" fillId="0" borderId="116" xfId="0" applyNumberFormat="1" applyFont="1" applyBorder="1" applyAlignment="1">
      <alignment horizontal="center" vertical="center"/>
    </xf>
    <xf numFmtId="191" fontId="6" fillId="0" borderId="78" xfId="0" applyNumberFormat="1" applyFont="1" applyBorder="1" applyAlignment="1">
      <alignment horizontal="center" vertical="center"/>
    </xf>
    <xf numFmtId="191" fontId="6" fillId="0" borderId="117" xfId="0" applyNumberFormat="1" applyFont="1" applyBorder="1" applyAlignment="1">
      <alignment horizontal="center" vertical="center"/>
    </xf>
    <xf numFmtId="191" fontId="6" fillId="0" borderId="181" xfId="0" applyNumberFormat="1" applyFont="1" applyBorder="1" applyAlignment="1">
      <alignment horizontal="center" vertical="center"/>
    </xf>
    <xf numFmtId="182" fontId="6" fillId="0" borderId="86" xfId="0" applyNumberFormat="1" applyFont="1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182" fontId="6" fillId="0" borderId="114" xfId="0" applyNumberFormat="1" applyFont="1" applyBorder="1" applyAlignment="1">
      <alignment horizontal="right" vertical="center"/>
    </xf>
    <xf numFmtId="182" fontId="6" fillId="0" borderId="115" xfId="0" applyNumberFormat="1" applyFont="1" applyBorder="1" applyAlignment="1">
      <alignment horizontal="right" vertical="center"/>
    </xf>
    <xf numFmtId="0" fontId="6" fillId="0" borderId="183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191" fontId="6" fillId="0" borderId="185" xfId="0" applyNumberFormat="1" applyFont="1" applyBorder="1" applyAlignment="1">
      <alignment horizontal="center" vertical="center"/>
    </xf>
    <xf numFmtId="191" fontId="6" fillId="0" borderId="186" xfId="0" applyNumberFormat="1" applyFont="1" applyBorder="1" applyAlignment="1">
      <alignment horizontal="center" vertical="center"/>
    </xf>
    <xf numFmtId="191" fontId="6" fillId="0" borderId="1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91" fontId="6" fillId="0" borderId="94" xfId="0" applyNumberFormat="1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center" vertical="center"/>
    </xf>
    <xf numFmtId="191" fontId="6" fillId="0" borderId="124" xfId="0" applyNumberFormat="1" applyFont="1" applyBorder="1" applyAlignment="1">
      <alignment horizontal="center" vertical="center"/>
    </xf>
    <xf numFmtId="191" fontId="6" fillId="0" borderId="144" xfId="0" applyNumberFormat="1" applyFont="1" applyBorder="1" applyAlignment="1">
      <alignment horizontal="center" vertical="center"/>
    </xf>
    <xf numFmtId="191" fontId="6" fillId="0" borderId="8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7381752"/>
        <c:axId val="45109177"/>
      </c:barChart>
      <c:catAx>
        <c:axId val="2738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381752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'１(3)利用者数'!#REF!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'１(3)利用者数'!#REF!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'１(3)利用者数'!#REF!</c:f>
              <c:numCache>
                <c:ptCount val="1"/>
                <c:pt idx="0">
                  <c:v>1</c:v>
                </c:pt>
              </c:numCache>
            </c:numRef>
          </c:val>
        </c:ser>
        <c:axId val="3329410"/>
        <c:axId val="29964691"/>
      </c:barChart>
      <c:catAx>
        <c:axId val="332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64691"/>
        <c:crosses val="autoZero"/>
        <c:auto val="1"/>
        <c:lblOffset val="100"/>
        <c:noMultiLvlLbl val="0"/>
      </c:catAx>
      <c:valAx>
        <c:axId val="299646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52"/>
          <c:w val="0.93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サービス利用者数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46764"/>
        <c:axId val="11220877"/>
      </c:barChart>
      <c:catAx>
        <c:axId val="124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9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1625"/>
          <c:w val="0.905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'１(3)利用者数'!$H$5:$H$16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879030"/>
        <c:axId val="36475815"/>
      </c:bar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5815"/>
        <c:crosses val="autoZero"/>
        <c:auto val="1"/>
        <c:lblOffset val="100"/>
        <c:noMultiLvlLbl val="0"/>
      </c:catAx>
      <c:valAx>
        <c:axId val="36475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7025"/>
          <c:w val="0.98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'２の給付費データグラフテーブル。印刷しないこと'!$B$4:$B$15</c:f>
              <c:numCache>
                <c:ptCount val="12"/>
                <c:pt idx="0">
                  <c:v>1885868</c:v>
                </c:pt>
                <c:pt idx="1">
                  <c:v>1872514</c:v>
                </c:pt>
                <c:pt idx="2">
                  <c:v>1919695</c:v>
                </c:pt>
                <c:pt idx="3">
                  <c:v>1939025</c:v>
                </c:pt>
                <c:pt idx="4">
                  <c:v>1991040</c:v>
                </c:pt>
                <c:pt idx="5">
                  <c:v>2000804</c:v>
                </c:pt>
                <c:pt idx="6">
                  <c:v>1967365</c:v>
                </c:pt>
                <c:pt idx="7">
                  <c:v>1886419</c:v>
                </c:pt>
                <c:pt idx="8">
                  <c:v>1905351</c:v>
                </c:pt>
                <c:pt idx="9">
                  <c:v>1945526</c:v>
                </c:pt>
                <c:pt idx="10">
                  <c:v>1903106</c:v>
                </c:pt>
                <c:pt idx="11">
                  <c:v>1827837</c:v>
                </c:pt>
              </c:numCache>
            </c:numRef>
          </c:val>
        </c:ser>
        <c:axId val="59846880"/>
        <c:axId val="1751009"/>
      </c:barChart>
      <c:catAx>
        <c:axId val="5984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（審査月）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1009"/>
        <c:crossesAt val="0"/>
        <c:auto val="1"/>
        <c:lblOffset val="100"/>
        <c:noMultiLvlLbl val="0"/>
      </c:catAx>
      <c:valAx>
        <c:axId val="1751009"/>
        <c:scaling>
          <c:orientation val="minMax"/>
          <c:max val="2200000"/>
          <c:min val="1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846880"/>
        <c:crossesAt val="1"/>
        <c:crossBetween val="between"/>
        <c:dispUnits/>
        <c:majorUnit val="2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保険給付費合計　年度別推移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125"/>
          <c:w val="0.93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'２の給付費データグラフテーブル。印刷しないこと'!$E$3</c:f>
              <c:strCache>
                <c:ptCount val="1"/>
                <c:pt idx="0">
                  <c:v>保険給付費合計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'２の給付費データグラフテーブル。印刷しないこと'!$D$4:$D$9</c:f>
              <c:strCache>
                <c:ptCount val="6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</c:strCache>
            </c:strRef>
          </c:cat>
          <c:val>
            <c:numRef>
              <c:f>'２の給付費データグラフテーブル。印刷しないこと'!$E$4:$E$9</c:f>
              <c:numCache>
                <c:ptCount val="6"/>
                <c:pt idx="0">
                  <c:v>11298928</c:v>
                </c:pt>
                <c:pt idx="1">
                  <c:v>14830378</c:v>
                </c:pt>
                <c:pt idx="2">
                  <c:v>17238054</c:v>
                </c:pt>
                <c:pt idx="3">
                  <c:v>19486497</c:v>
                </c:pt>
                <c:pt idx="4">
                  <c:v>21579670</c:v>
                </c:pt>
                <c:pt idx="5">
                  <c:v>23044550</c:v>
                </c:pt>
              </c:numCache>
            </c:numRef>
          </c:val>
        </c:ser>
        <c:axId val="15759082"/>
        <c:axId val="7614011"/>
      </c:bar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14011"/>
        <c:crosses val="autoZero"/>
        <c:auto val="1"/>
        <c:lblOffset val="100"/>
        <c:noMultiLvlLbl val="0"/>
      </c:catAx>
      <c:valAx>
        <c:axId val="7614011"/>
        <c:scaling>
          <c:orientation val="minMax"/>
          <c:max val="27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59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4225"/>
          <c:w val="0.927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'２の給付費データグラフテーブル。印刷しないこと'!$B$20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'２の給付費データグラフテーブル。印刷しないこと'!$A$21:$A$32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'２の給付費データグラフテーブル。印刷しないこと'!$B$21:$B$32</c:f>
              <c:numCache>
                <c:ptCount val="12"/>
                <c:pt idx="0">
                  <c:v>44.21</c:v>
                </c:pt>
                <c:pt idx="1">
                  <c:v>44.59</c:v>
                </c:pt>
                <c:pt idx="2">
                  <c:v>45.42</c:v>
                </c:pt>
                <c:pt idx="3">
                  <c:v>45.53</c:v>
                </c:pt>
                <c:pt idx="4">
                  <c:v>46.379999999999995</c:v>
                </c:pt>
                <c:pt idx="5">
                  <c:v>45.29</c:v>
                </c:pt>
                <c:pt idx="6">
                  <c:v>44.22</c:v>
                </c:pt>
                <c:pt idx="7">
                  <c:v>44.17</c:v>
                </c:pt>
                <c:pt idx="8">
                  <c:v>44.06</c:v>
                </c:pt>
                <c:pt idx="9">
                  <c:v>42.199999999999996</c:v>
                </c:pt>
                <c:pt idx="10">
                  <c:v>41.61</c:v>
                </c:pt>
                <c:pt idx="11">
                  <c:v>45.32</c:v>
                </c:pt>
              </c:numCache>
            </c:numRef>
          </c:val>
        </c:ser>
        <c:axId val="1417236"/>
        <c:axId val="12755125"/>
      </c:barChart>
      <c:catAx>
        <c:axId val="141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5125"/>
        <c:crosses val="autoZero"/>
        <c:auto val="1"/>
        <c:lblOffset val="100"/>
        <c:noMultiLvlLbl val="0"/>
      </c:catAx>
      <c:valAx>
        <c:axId val="12755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4325"/>
          <c:w val="0.897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'２の給付費データグラフテーブル。印刷しないこと'!$D$21:$D$26</c:f>
              <c:strCache>
                <c:ptCount val="6"/>
                <c:pt idx="0">
                  <c:v>要支援</c:v>
                </c:pt>
                <c:pt idx="1">
                  <c:v>要介護1</c:v>
                </c:pt>
                <c:pt idx="2">
                  <c:v>要介護2</c:v>
                </c:pt>
                <c:pt idx="3">
                  <c:v>要介護3</c:v>
                </c:pt>
                <c:pt idx="4">
                  <c:v>要介護4</c:v>
                </c:pt>
                <c:pt idx="5">
                  <c:v>要介護5</c:v>
                </c:pt>
              </c:strCache>
            </c:strRef>
          </c:cat>
          <c:val>
            <c:numRef>
              <c:f>'２の給付費データグラフテーブル。印刷しないこと'!$E$21:$E$26</c:f>
              <c:numCache>
                <c:ptCount val="6"/>
                <c:pt idx="0">
                  <c:v>39.11</c:v>
                </c:pt>
                <c:pt idx="1">
                  <c:v>33.4</c:v>
                </c:pt>
                <c:pt idx="2">
                  <c:v>45.92</c:v>
                </c:pt>
                <c:pt idx="3">
                  <c:v>47.67</c:v>
                </c:pt>
                <c:pt idx="4">
                  <c:v>53.65</c:v>
                </c:pt>
                <c:pt idx="5">
                  <c:v>57.699999999999996</c:v>
                </c:pt>
              </c:numCache>
            </c:numRef>
          </c:val>
        </c:ser>
        <c:axId val="47687262"/>
        <c:axId val="26532175"/>
      </c:ba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32175"/>
        <c:crosses val="autoZero"/>
        <c:auto val="1"/>
        <c:lblOffset val="100"/>
        <c:noMultiLvlLbl val="0"/>
      </c:catAx>
      <c:valAx>
        <c:axId val="26532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サービス受給者数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axId val="37462984"/>
        <c:axId val="1622537"/>
      </c:bar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2537"/>
        <c:crosses val="autoZero"/>
        <c:auto val="1"/>
        <c:lblOffset val="100"/>
        <c:noMultiLvlLbl val="0"/>
      </c:catAx>
      <c:valAx>
        <c:axId val="16225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4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26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" y="937260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0.14825</cdr:y>
    </cdr:from>
    <cdr:to>
      <cdr:x>0.0715</cdr:x>
      <cdr:y>0.2075</cdr:y>
    </cdr:to>
    <cdr:sp>
      <cdr:nvSpPr>
        <cdr:cNvPr id="1" name="AutoShape 1"/>
        <cdr:cNvSpPr>
          <a:spLocks/>
        </cdr:cNvSpPr>
      </cdr:nvSpPr>
      <cdr:spPr>
        <a:xfrm>
          <a:off x="104775" y="0"/>
          <a:ext cx="361950" cy="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人　数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666750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11001375"/>
        <a:ext cx="659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0.07775</cdr:y>
    </cdr:from>
    <cdr:to>
      <cdr:x>0.09375</cdr:x>
      <cdr:y>0.1225</cdr:y>
    </cdr:to>
    <cdr:sp>
      <cdr:nvSpPr>
        <cdr:cNvPr id="1" name="AutoShape 1"/>
        <cdr:cNvSpPr>
          <a:spLocks/>
        </cdr:cNvSpPr>
      </cdr:nvSpPr>
      <cdr:spPr>
        <a:xfrm>
          <a:off x="76200" y="209550"/>
          <a:ext cx="514350" cy="123825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（単位：人）　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</cdr:y>
    </cdr:from>
    <cdr:to>
      <cdr:x>0.69975</cdr:x>
      <cdr:y>0.088</cdr:y>
    </cdr:to>
    <cdr:sp>
      <cdr:nvSpPr>
        <cdr:cNvPr id="1" name="Rectangle 1"/>
        <cdr:cNvSpPr>
          <a:spLocks/>
        </cdr:cNvSpPr>
      </cdr:nvSpPr>
      <cdr:spPr>
        <a:xfrm>
          <a:off x="1809750" y="0"/>
          <a:ext cx="26479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認定者に占めるサービス利用者の割合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04950" y="0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771525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4629150"/>
        <a:ext cx="63722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7</xdr:col>
      <xdr:colOff>771525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63722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0.10375</cdr:x>
      <cdr:y>0.11275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838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0.00875</cdr:y>
    </cdr:from>
    <cdr:to>
      <cdr:x>0.6115</cdr:x>
      <cdr:y>0.06075</cdr:y>
    </cdr:to>
    <cdr:sp>
      <cdr:nvSpPr>
        <cdr:cNvPr id="2" name="Rectangle 5"/>
        <cdr:cNvSpPr>
          <a:spLocks/>
        </cdr:cNvSpPr>
      </cdr:nvSpPr>
      <cdr:spPr>
        <a:xfrm>
          <a:off x="3152775" y="28575"/>
          <a:ext cx="17907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保険給付費  月別推移</a:t>
          </a:r>
        </a:p>
      </cdr:txBody>
    </cdr:sp>
  </cdr:relSizeAnchor>
  <cdr:relSizeAnchor xmlns:cdr="http://schemas.openxmlformats.org/drawingml/2006/chartDrawing">
    <cdr:from>
      <cdr:x>0</cdr:x>
      <cdr:y>0.00875</cdr:y>
    </cdr:from>
    <cdr:to>
      <cdr:x>0.10375</cdr:x>
      <cdr:y>0.06125</cdr:y>
    </cdr:to>
    <cdr:sp>
      <cdr:nvSpPr>
        <cdr:cNvPr id="3" name="Rectangle 6"/>
        <cdr:cNvSpPr>
          <a:spLocks/>
        </cdr:cNvSpPr>
      </cdr:nvSpPr>
      <cdr:spPr>
        <a:xfrm>
          <a:off x="0" y="28575"/>
          <a:ext cx="838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（単位：千円）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67</xdr:row>
      <xdr:rowOff>123825</xdr:rowOff>
    </xdr:from>
    <xdr:to>
      <xdr:col>12</xdr:col>
      <xdr:colOff>400050</xdr:colOff>
      <xdr:row>90</xdr:row>
      <xdr:rowOff>28575</xdr:rowOff>
    </xdr:to>
    <xdr:graphicFrame>
      <xdr:nvGraphicFramePr>
        <xdr:cNvPr id="1" name="Chart 6"/>
        <xdr:cNvGraphicFramePr/>
      </xdr:nvGraphicFramePr>
      <xdr:xfrm>
        <a:off x="57150" y="10353675"/>
        <a:ext cx="8086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304800</xdr:colOff>
      <xdr:row>68</xdr:row>
      <xdr:rowOff>95250</xdr:rowOff>
    </xdr:from>
    <xdr:to>
      <xdr:col>25</xdr:col>
      <xdr:colOff>523875</xdr:colOff>
      <xdr:row>88</xdr:row>
      <xdr:rowOff>76200</xdr:rowOff>
    </xdr:to>
    <xdr:graphicFrame>
      <xdr:nvGraphicFramePr>
        <xdr:cNvPr id="2" name="Chart 9"/>
        <xdr:cNvGraphicFramePr/>
      </xdr:nvGraphicFramePr>
      <xdr:xfrm>
        <a:off x="9372600" y="10477500"/>
        <a:ext cx="73628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0.0755</cdr:y>
    </cdr:from>
    <cdr:to>
      <cdr:x>0.6805</cdr:x>
      <cdr:y>0.13625</cdr:y>
    </cdr:to>
    <cdr:sp>
      <cdr:nvSpPr>
        <cdr:cNvPr id="1" name="Rectangle 1"/>
        <cdr:cNvSpPr>
          <a:spLocks/>
        </cdr:cNvSpPr>
      </cdr:nvSpPr>
      <cdr:spPr>
        <a:xfrm>
          <a:off x="1885950" y="266700"/>
          <a:ext cx="19907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サービス利用率月別推移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0.076</cdr:y>
    </cdr:from>
    <cdr:to>
      <cdr:x>0.844</cdr:x>
      <cdr:y>0.13525</cdr:y>
    </cdr:to>
    <cdr:sp>
      <cdr:nvSpPr>
        <cdr:cNvPr id="1" name="Rectangle 1"/>
        <cdr:cNvSpPr>
          <a:spLocks/>
        </cdr:cNvSpPr>
      </cdr:nvSpPr>
      <cdr:spPr>
        <a:xfrm>
          <a:off x="1676400" y="266700"/>
          <a:ext cx="27241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年平均　介護度別サービス利用率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38100</xdr:rowOff>
    </xdr:from>
    <xdr:to>
      <xdr:col>10</xdr:col>
      <xdr:colOff>152400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7150" y="6438900"/>
        <a:ext cx="5705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21</xdr:row>
      <xdr:rowOff>47625</xdr:rowOff>
    </xdr:from>
    <xdr:to>
      <xdr:col>21</xdr:col>
      <xdr:colOff>295275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6200775" y="6448425"/>
        <a:ext cx="5219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2.875" style="34" customWidth="1"/>
    <col min="3" max="25" width="2.75390625" style="34" customWidth="1"/>
    <col min="26" max="26" width="10.125" style="34" bestFit="1" customWidth="1"/>
    <col min="27" max="16384" width="1.625" style="34" customWidth="1"/>
  </cols>
  <sheetData>
    <row r="1" spans="1:13" ht="18" customHeight="1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" customHeight="1">
      <c r="A2" s="363" t="s">
        <v>162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2:27" ht="18" customHeight="1" thickBot="1">
      <c r="B3" s="34" t="s">
        <v>131</v>
      </c>
      <c r="X3" s="35"/>
      <c r="Y3" s="35"/>
      <c r="Z3" s="36" t="s">
        <v>107</v>
      </c>
      <c r="AA3" s="35"/>
    </row>
    <row r="4" spans="1:26" ht="18" customHeight="1">
      <c r="A4" s="415" t="s">
        <v>124</v>
      </c>
      <c r="B4" s="416"/>
      <c r="C4" s="362" t="s">
        <v>125</v>
      </c>
      <c r="D4" s="407"/>
      <c r="E4" s="407"/>
      <c r="F4" s="407"/>
      <c r="G4" s="407"/>
      <c r="H4" s="362" t="s">
        <v>66</v>
      </c>
      <c r="I4" s="362"/>
      <c r="J4" s="362"/>
      <c r="K4" s="362" t="s">
        <v>73</v>
      </c>
      <c r="L4" s="362"/>
      <c r="M4" s="362"/>
      <c r="N4" s="362" t="s">
        <v>74</v>
      </c>
      <c r="O4" s="362"/>
      <c r="P4" s="362"/>
      <c r="Q4" s="362" t="s">
        <v>75</v>
      </c>
      <c r="R4" s="362"/>
      <c r="S4" s="362"/>
      <c r="T4" s="362" t="s">
        <v>76</v>
      </c>
      <c r="U4" s="362"/>
      <c r="V4" s="362"/>
      <c r="W4" s="362" t="s">
        <v>77</v>
      </c>
      <c r="X4" s="362"/>
      <c r="Y4" s="362"/>
      <c r="Z4" s="424" t="s">
        <v>100</v>
      </c>
    </row>
    <row r="5" spans="1:26" ht="18" customHeight="1">
      <c r="A5" s="417"/>
      <c r="B5" s="418"/>
      <c r="C5" s="408"/>
      <c r="D5" s="408"/>
      <c r="E5" s="408"/>
      <c r="F5" s="408"/>
      <c r="G5" s="408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425"/>
    </row>
    <row r="6" spans="1:26" ht="18" customHeight="1">
      <c r="A6" s="409" t="s">
        <v>69</v>
      </c>
      <c r="B6" s="410"/>
      <c r="C6" s="368" t="s">
        <v>93</v>
      </c>
      <c r="D6" s="369"/>
      <c r="E6" s="369"/>
      <c r="F6" s="369"/>
      <c r="G6" s="369"/>
      <c r="H6" s="404">
        <v>1584</v>
      </c>
      <c r="I6" s="405"/>
      <c r="J6" s="406"/>
      <c r="K6" s="404">
        <v>3966</v>
      </c>
      <c r="L6" s="405"/>
      <c r="M6" s="406"/>
      <c r="N6" s="404">
        <v>1963</v>
      </c>
      <c r="O6" s="405"/>
      <c r="P6" s="406"/>
      <c r="Q6" s="404">
        <v>1369</v>
      </c>
      <c r="R6" s="405"/>
      <c r="S6" s="406"/>
      <c r="T6" s="404">
        <v>995</v>
      </c>
      <c r="U6" s="405"/>
      <c r="V6" s="406"/>
      <c r="W6" s="404">
        <v>669</v>
      </c>
      <c r="X6" s="405"/>
      <c r="Y6" s="406"/>
      <c r="Z6" s="110">
        <f aca="true" t="shared" si="0" ref="Z6:Z41">SUM(H6:Y6)</f>
        <v>10546</v>
      </c>
    </row>
    <row r="7" spans="1:26" ht="18" customHeight="1">
      <c r="A7" s="409"/>
      <c r="B7" s="410"/>
      <c r="C7" s="382" t="s">
        <v>94</v>
      </c>
      <c r="D7" s="383"/>
      <c r="E7" s="383"/>
      <c r="F7" s="383"/>
      <c r="G7" s="383"/>
      <c r="H7" s="360">
        <v>31</v>
      </c>
      <c r="I7" s="356"/>
      <c r="J7" s="355"/>
      <c r="K7" s="360">
        <v>125</v>
      </c>
      <c r="L7" s="356"/>
      <c r="M7" s="355"/>
      <c r="N7" s="360">
        <v>80</v>
      </c>
      <c r="O7" s="356"/>
      <c r="P7" s="355"/>
      <c r="Q7" s="360">
        <v>82</v>
      </c>
      <c r="R7" s="356"/>
      <c r="S7" s="355"/>
      <c r="T7" s="360">
        <v>57</v>
      </c>
      <c r="U7" s="356"/>
      <c r="V7" s="355"/>
      <c r="W7" s="360">
        <v>51</v>
      </c>
      <c r="X7" s="356"/>
      <c r="Y7" s="355"/>
      <c r="Z7" s="111">
        <f t="shared" si="0"/>
        <v>426</v>
      </c>
    </row>
    <row r="8" spans="1:26" ht="18" customHeight="1">
      <c r="A8" s="411"/>
      <c r="B8" s="412"/>
      <c r="C8" s="385" t="s">
        <v>108</v>
      </c>
      <c r="D8" s="386"/>
      <c r="E8" s="386"/>
      <c r="F8" s="386"/>
      <c r="G8" s="386"/>
      <c r="H8" s="401">
        <f>SUM(H6:J7)</f>
        <v>1615</v>
      </c>
      <c r="I8" s="402"/>
      <c r="J8" s="403"/>
      <c r="K8" s="401">
        <f>SUM(K6:M7)</f>
        <v>4091</v>
      </c>
      <c r="L8" s="402"/>
      <c r="M8" s="403"/>
      <c r="N8" s="401">
        <f>SUM(N6:P7)</f>
        <v>2043</v>
      </c>
      <c r="O8" s="402"/>
      <c r="P8" s="403"/>
      <c r="Q8" s="401">
        <f>SUM(Q6:S7)</f>
        <v>1451</v>
      </c>
      <c r="R8" s="402"/>
      <c r="S8" s="403"/>
      <c r="T8" s="401">
        <f>SUM(T6:V7)</f>
        <v>1052</v>
      </c>
      <c r="U8" s="402"/>
      <c r="V8" s="403"/>
      <c r="W8" s="401">
        <f>SUM(W6:Y7)</f>
        <v>720</v>
      </c>
      <c r="X8" s="402"/>
      <c r="Y8" s="403"/>
      <c r="Z8" s="112">
        <f t="shared" si="0"/>
        <v>10972</v>
      </c>
    </row>
    <row r="9" spans="1:26" ht="18" customHeight="1">
      <c r="A9" s="413" t="s">
        <v>111</v>
      </c>
      <c r="B9" s="414"/>
      <c r="C9" s="368" t="s">
        <v>93</v>
      </c>
      <c r="D9" s="369"/>
      <c r="E9" s="369"/>
      <c r="F9" s="369"/>
      <c r="G9" s="369"/>
      <c r="H9" s="404">
        <v>1587</v>
      </c>
      <c r="I9" s="405"/>
      <c r="J9" s="406"/>
      <c r="K9" s="404">
        <v>4013</v>
      </c>
      <c r="L9" s="405"/>
      <c r="M9" s="406"/>
      <c r="N9" s="404">
        <v>1976</v>
      </c>
      <c r="O9" s="405"/>
      <c r="P9" s="406"/>
      <c r="Q9" s="404">
        <v>1363</v>
      </c>
      <c r="R9" s="405"/>
      <c r="S9" s="406"/>
      <c r="T9" s="404">
        <v>998</v>
      </c>
      <c r="U9" s="405"/>
      <c r="V9" s="406"/>
      <c r="W9" s="404">
        <v>682</v>
      </c>
      <c r="X9" s="405"/>
      <c r="Y9" s="406"/>
      <c r="Z9" s="110">
        <f t="shared" si="0"/>
        <v>10619</v>
      </c>
    </row>
    <row r="10" spans="1:26" s="37" customFormat="1" ht="18" customHeight="1">
      <c r="A10" s="409"/>
      <c r="B10" s="410"/>
      <c r="C10" s="382" t="s">
        <v>94</v>
      </c>
      <c r="D10" s="383"/>
      <c r="E10" s="383"/>
      <c r="F10" s="383"/>
      <c r="G10" s="383"/>
      <c r="H10" s="360">
        <v>32</v>
      </c>
      <c r="I10" s="356"/>
      <c r="J10" s="355"/>
      <c r="K10" s="360">
        <v>119</v>
      </c>
      <c r="L10" s="356"/>
      <c r="M10" s="355"/>
      <c r="N10" s="360">
        <v>81</v>
      </c>
      <c r="O10" s="356"/>
      <c r="P10" s="355"/>
      <c r="Q10" s="360">
        <v>85</v>
      </c>
      <c r="R10" s="356"/>
      <c r="S10" s="355"/>
      <c r="T10" s="360">
        <v>52</v>
      </c>
      <c r="U10" s="356"/>
      <c r="V10" s="355"/>
      <c r="W10" s="360">
        <v>49</v>
      </c>
      <c r="X10" s="356"/>
      <c r="Y10" s="355"/>
      <c r="Z10" s="111">
        <f t="shared" si="0"/>
        <v>418</v>
      </c>
    </row>
    <row r="11" spans="1:26" s="37" customFormat="1" ht="18" customHeight="1">
      <c r="A11" s="411"/>
      <c r="B11" s="412"/>
      <c r="C11" s="385" t="s">
        <v>108</v>
      </c>
      <c r="D11" s="386"/>
      <c r="E11" s="386"/>
      <c r="F11" s="386"/>
      <c r="G11" s="386"/>
      <c r="H11" s="401">
        <f>SUM(H9:J10)</f>
        <v>1619</v>
      </c>
      <c r="I11" s="402"/>
      <c r="J11" s="403"/>
      <c r="K11" s="401">
        <f>SUM(K9:M10)</f>
        <v>4132</v>
      </c>
      <c r="L11" s="402"/>
      <c r="M11" s="403"/>
      <c r="N11" s="401">
        <f>SUM(N9:P10)</f>
        <v>2057</v>
      </c>
      <c r="O11" s="402"/>
      <c r="P11" s="403"/>
      <c r="Q11" s="401">
        <f>SUM(Q9:S10)</f>
        <v>1448</v>
      </c>
      <c r="R11" s="402"/>
      <c r="S11" s="403"/>
      <c r="T11" s="401">
        <f>SUM(T9:V10)</f>
        <v>1050</v>
      </c>
      <c r="U11" s="402"/>
      <c r="V11" s="403"/>
      <c r="W11" s="401">
        <f>SUM(W9:Y10)</f>
        <v>731</v>
      </c>
      <c r="X11" s="402"/>
      <c r="Y11" s="403"/>
      <c r="Z11" s="112">
        <f t="shared" si="0"/>
        <v>11037</v>
      </c>
    </row>
    <row r="12" spans="1:26" ht="18" customHeight="1">
      <c r="A12" s="409" t="s">
        <v>8</v>
      </c>
      <c r="B12" s="410"/>
      <c r="C12" s="368" t="s">
        <v>93</v>
      </c>
      <c r="D12" s="369"/>
      <c r="E12" s="369"/>
      <c r="F12" s="369"/>
      <c r="G12" s="369"/>
      <c r="H12" s="404">
        <v>1613</v>
      </c>
      <c r="I12" s="405"/>
      <c r="J12" s="406"/>
      <c r="K12" s="404">
        <v>4075</v>
      </c>
      <c r="L12" s="405"/>
      <c r="M12" s="406"/>
      <c r="N12" s="404">
        <v>1999</v>
      </c>
      <c r="O12" s="405"/>
      <c r="P12" s="406"/>
      <c r="Q12" s="404">
        <v>1392</v>
      </c>
      <c r="R12" s="405"/>
      <c r="S12" s="406"/>
      <c r="T12" s="404">
        <v>1016</v>
      </c>
      <c r="U12" s="405"/>
      <c r="V12" s="406"/>
      <c r="W12" s="404">
        <v>686</v>
      </c>
      <c r="X12" s="405"/>
      <c r="Y12" s="406"/>
      <c r="Z12" s="110">
        <f>SUM(H12:Y12)</f>
        <v>10781</v>
      </c>
    </row>
    <row r="13" spans="1:26" ht="18" customHeight="1">
      <c r="A13" s="409"/>
      <c r="B13" s="410"/>
      <c r="C13" s="382" t="s">
        <v>94</v>
      </c>
      <c r="D13" s="383"/>
      <c r="E13" s="383"/>
      <c r="F13" s="383"/>
      <c r="G13" s="383"/>
      <c r="H13" s="360">
        <v>35</v>
      </c>
      <c r="I13" s="356"/>
      <c r="J13" s="355"/>
      <c r="K13" s="360">
        <v>120</v>
      </c>
      <c r="L13" s="356"/>
      <c r="M13" s="355"/>
      <c r="N13" s="360">
        <v>79</v>
      </c>
      <c r="O13" s="356"/>
      <c r="P13" s="355"/>
      <c r="Q13" s="360">
        <v>84</v>
      </c>
      <c r="R13" s="356"/>
      <c r="S13" s="355"/>
      <c r="T13" s="360">
        <v>51</v>
      </c>
      <c r="U13" s="356"/>
      <c r="V13" s="355"/>
      <c r="W13" s="360">
        <v>52</v>
      </c>
      <c r="X13" s="356"/>
      <c r="Y13" s="355"/>
      <c r="Z13" s="111">
        <f t="shared" si="0"/>
        <v>421</v>
      </c>
    </row>
    <row r="14" spans="1:26" ht="18" customHeight="1">
      <c r="A14" s="411"/>
      <c r="B14" s="412"/>
      <c r="C14" s="385" t="s">
        <v>108</v>
      </c>
      <c r="D14" s="386"/>
      <c r="E14" s="386"/>
      <c r="F14" s="386"/>
      <c r="G14" s="386"/>
      <c r="H14" s="401">
        <f>SUM(H12:J13)</f>
        <v>1648</v>
      </c>
      <c r="I14" s="402"/>
      <c r="J14" s="403"/>
      <c r="K14" s="401">
        <f>SUM(K12:M13)</f>
        <v>4195</v>
      </c>
      <c r="L14" s="402"/>
      <c r="M14" s="403"/>
      <c r="N14" s="401">
        <f>SUM(N12:P13)</f>
        <v>2078</v>
      </c>
      <c r="O14" s="402"/>
      <c r="P14" s="403"/>
      <c r="Q14" s="401">
        <f>SUM(Q12:S13)</f>
        <v>1476</v>
      </c>
      <c r="R14" s="402"/>
      <c r="S14" s="403"/>
      <c r="T14" s="401">
        <f>SUM(T12:V13)</f>
        <v>1067</v>
      </c>
      <c r="U14" s="402"/>
      <c r="V14" s="403"/>
      <c r="W14" s="401">
        <f>SUM(W12:Y13)</f>
        <v>738</v>
      </c>
      <c r="X14" s="402"/>
      <c r="Y14" s="403"/>
      <c r="Z14" s="113">
        <f t="shared" si="0"/>
        <v>11202</v>
      </c>
    </row>
    <row r="15" spans="1:26" ht="18" customHeight="1">
      <c r="A15" s="413" t="s">
        <v>9</v>
      </c>
      <c r="B15" s="414"/>
      <c r="C15" s="368" t="s">
        <v>93</v>
      </c>
      <c r="D15" s="369"/>
      <c r="E15" s="369"/>
      <c r="F15" s="369"/>
      <c r="G15" s="369"/>
      <c r="H15" s="404">
        <v>1673</v>
      </c>
      <c r="I15" s="405"/>
      <c r="J15" s="406"/>
      <c r="K15" s="404">
        <v>4106</v>
      </c>
      <c r="L15" s="405"/>
      <c r="M15" s="406"/>
      <c r="N15" s="404">
        <v>2017</v>
      </c>
      <c r="O15" s="405"/>
      <c r="P15" s="406"/>
      <c r="Q15" s="404">
        <v>1398</v>
      </c>
      <c r="R15" s="405"/>
      <c r="S15" s="406"/>
      <c r="T15" s="404">
        <v>1043</v>
      </c>
      <c r="U15" s="405"/>
      <c r="V15" s="406"/>
      <c r="W15" s="404">
        <v>658</v>
      </c>
      <c r="X15" s="405"/>
      <c r="Y15" s="406"/>
      <c r="Z15" s="114">
        <f t="shared" si="0"/>
        <v>10895</v>
      </c>
    </row>
    <row r="16" spans="1:26" ht="18" customHeight="1">
      <c r="A16" s="409"/>
      <c r="B16" s="410"/>
      <c r="C16" s="382" t="s">
        <v>94</v>
      </c>
      <c r="D16" s="383"/>
      <c r="E16" s="383"/>
      <c r="F16" s="383"/>
      <c r="G16" s="383"/>
      <c r="H16" s="360">
        <v>27</v>
      </c>
      <c r="I16" s="356"/>
      <c r="J16" s="355"/>
      <c r="K16" s="360">
        <v>127</v>
      </c>
      <c r="L16" s="356"/>
      <c r="M16" s="355"/>
      <c r="N16" s="360">
        <v>81</v>
      </c>
      <c r="O16" s="356"/>
      <c r="P16" s="355"/>
      <c r="Q16" s="360">
        <v>89</v>
      </c>
      <c r="R16" s="356"/>
      <c r="S16" s="355"/>
      <c r="T16" s="360">
        <v>51</v>
      </c>
      <c r="U16" s="356"/>
      <c r="V16" s="355"/>
      <c r="W16" s="360">
        <v>52</v>
      </c>
      <c r="X16" s="356"/>
      <c r="Y16" s="355"/>
      <c r="Z16" s="111">
        <f t="shared" si="0"/>
        <v>427</v>
      </c>
    </row>
    <row r="17" spans="1:26" ht="18" customHeight="1">
      <c r="A17" s="411"/>
      <c r="B17" s="412"/>
      <c r="C17" s="385" t="s">
        <v>108</v>
      </c>
      <c r="D17" s="386"/>
      <c r="E17" s="386"/>
      <c r="F17" s="386"/>
      <c r="G17" s="386"/>
      <c r="H17" s="401">
        <f>SUM(H15:J16)</f>
        <v>1700</v>
      </c>
      <c r="I17" s="402"/>
      <c r="J17" s="403"/>
      <c r="K17" s="401">
        <f>SUM(K15:M16)</f>
        <v>4233</v>
      </c>
      <c r="L17" s="402"/>
      <c r="M17" s="403"/>
      <c r="N17" s="401">
        <f>SUM(N15:P16)</f>
        <v>2098</v>
      </c>
      <c r="O17" s="402"/>
      <c r="P17" s="403"/>
      <c r="Q17" s="401">
        <f>SUM(Q15:S16)</f>
        <v>1487</v>
      </c>
      <c r="R17" s="402"/>
      <c r="S17" s="403"/>
      <c r="T17" s="401">
        <f>SUM(T15:V16)</f>
        <v>1094</v>
      </c>
      <c r="U17" s="402"/>
      <c r="V17" s="403"/>
      <c r="W17" s="401">
        <f>SUM(W15:Y16)</f>
        <v>710</v>
      </c>
      <c r="X17" s="402"/>
      <c r="Y17" s="403"/>
      <c r="Z17" s="112">
        <f t="shared" si="0"/>
        <v>11322</v>
      </c>
    </row>
    <row r="18" spans="1:26" ht="18" customHeight="1">
      <c r="A18" s="409" t="s">
        <v>10</v>
      </c>
      <c r="B18" s="410"/>
      <c r="C18" s="368" t="s">
        <v>93</v>
      </c>
      <c r="D18" s="369"/>
      <c r="E18" s="369"/>
      <c r="F18" s="369"/>
      <c r="G18" s="369"/>
      <c r="H18" s="404">
        <v>1721</v>
      </c>
      <c r="I18" s="405"/>
      <c r="J18" s="406"/>
      <c r="K18" s="404">
        <v>4150</v>
      </c>
      <c r="L18" s="405"/>
      <c r="M18" s="406"/>
      <c r="N18" s="404">
        <v>1990</v>
      </c>
      <c r="O18" s="405"/>
      <c r="P18" s="406"/>
      <c r="Q18" s="404">
        <v>1407</v>
      </c>
      <c r="R18" s="405"/>
      <c r="S18" s="406"/>
      <c r="T18" s="404">
        <v>1018</v>
      </c>
      <c r="U18" s="405"/>
      <c r="V18" s="406"/>
      <c r="W18" s="404">
        <v>673</v>
      </c>
      <c r="X18" s="405"/>
      <c r="Y18" s="406"/>
      <c r="Z18" s="110">
        <f t="shared" si="0"/>
        <v>10959</v>
      </c>
    </row>
    <row r="19" spans="1:26" ht="18" customHeight="1">
      <c r="A19" s="409"/>
      <c r="B19" s="410"/>
      <c r="C19" s="382" t="s">
        <v>94</v>
      </c>
      <c r="D19" s="383"/>
      <c r="E19" s="383"/>
      <c r="F19" s="383"/>
      <c r="G19" s="383"/>
      <c r="H19" s="360">
        <v>27</v>
      </c>
      <c r="I19" s="356"/>
      <c r="J19" s="355"/>
      <c r="K19" s="360">
        <v>117</v>
      </c>
      <c r="L19" s="356"/>
      <c r="M19" s="355"/>
      <c r="N19" s="360">
        <v>78</v>
      </c>
      <c r="O19" s="356"/>
      <c r="P19" s="355"/>
      <c r="Q19" s="360">
        <v>87</v>
      </c>
      <c r="R19" s="356"/>
      <c r="S19" s="355"/>
      <c r="T19" s="360">
        <v>56</v>
      </c>
      <c r="U19" s="356"/>
      <c r="V19" s="355"/>
      <c r="W19" s="360">
        <v>50</v>
      </c>
      <c r="X19" s="356"/>
      <c r="Y19" s="355"/>
      <c r="Z19" s="111">
        <f t="shared" si="0"/>
        <v>415</v>
      </c>
    </row>
    <row r="20" spans="1:26" ht="18" customHeight="1">
      <c r="A20" s="411"/>
      <c r="B20" s="412"/>
      <c r="C20" s="385" t="s">
        <v>108</v>
      </c>
      <c r="D20" s="386"/>
      <c r="E20" s="386"/>
      <c r="F20" s="386"/>
      <c r="G20" s="386"/>
      <c r="H20" s="401">
        <f>SUM(H18:J19)</f>
        <v>1748</v>
      </c>
      <c r="I20" s="402"/>
      <c r="J20" s="403"/>
      <c r="K20" s="401">
        <f>SUM(K18:M19)</f>
        <v>4267</v>
      </c>
      <c r="L20" s="402"/>
      <c r="M20" s="403"/>
      <c r="N20" s="401">
        <f>SUM(N18:P19)</f>
        <v>2068</v>
      </c>
      <c r="O20" s="402"/>
      <c r="P20" s="403"/>
      <c r="Q20" s="401">
        <f>SUM(Q18:S19)</f>
        <v>1494</v>
      </c>
      <c r="R20" s="402"/>
      <c r="S20" s="403"/>
      <c r="T20" s="401">
        <f>SUM(T18:V19)</f>
        <v>1074</v>
      </c>
      <c r="U20" s="402"/>
      <c r="V20" s="403"/>
      <c r="W20" s="401">
        <f>SUM(W18:Y19)</f>
        <v>723</v>
      </c>
      <c r="X20" s="402"/>
      <c r="Y20" s="403"/>
      <c r="Z20" s="113">
        <f t="shared" si="0"/>
        <v>11374</v>
      </c>
    </row>
    <row r="21" spans="1:26" ht="18" customHeight="1">
      <c r="A21" s="413" t="s">
        <v>11</v>
      </c>
      <c r="B21" s="414"/>
      <c r="C21" s="368" t="s">
        <v>93</v>
      </c>
      <c r="D21" s="369"/>
      <c r="E21" s="369"/>
      <c r="F21" s="369"/>
      <c r="G21" s="369"/>
      <c r="H21" s="404">
        <v>1741</v>
      </c>
      <c r="I21" s="405"/>
      <c r="J21" s="406"/>
      <c r="K21" s="404">
        <v>4188</v>
      </c>
      <c r="L21" s="405"/>
      <c r="M21" s="406"/>
      <c r="N21" s="404">
        <v>2033</v>
      </c>
      <c r="O21" s="405"/>
      <c r="P21" s="406"/>
      <c r="Q21" s="404">
        <v>1402</v>
      </c>
      <c r="R21" s="405"/>
      <c r="S21" s="406"/>
      <c r="T21" s="404">
        <v>1020</v>
      </c>
      <c r="U21" s="405"/>
      <c r="V21" s="406"/>
      <c r="W21" s="404">
        <v>679</v>
      </c>
      <c r="X21" s="405"/>
      <c r="Y21" s="406"/>
      <c r="Z21" s="114">
        <f t="shared" si="0"/>
        <v>11063</v>
      </c>
    </row>
    <row r="22" spans="1:26" ht="18" customHeight="1">
      <c r="A22" s="409"/>
      <c r="B22" s="410"/>
      <c r="C22" s="382" t="s">
        <v>94</v>
      </c>
      <c r="D22" s="383"/>
      <c r="E22" s="383"/>
      <c r="F22" s="383"/>
      <c r="G22" s="383"/>
      <c r="H22" s="360">
        <v>27</v>
      </c>
      <c r="I22" s="356"/>
      <c r="J22" s="355"/>
      <c r="K22" s="360">
        <v>117</v>
      </c>
      <c r="L22" s="356"/>
      <c r="M22" s="355"/>
      <c r="N22" s="360">
        <v>83</v>
      </c>
      <c r="O22" s="356"/>
      <c r="P22" s="355"/>
      <c r="Q22" s="360">
        <v>90</v>
      </c>
      <c r="R22" s="356"/>
      <c r="S22" s="355"/>
      <c r="T22" s="360">
        <v>56</v>
      </c>
      <c r="U22" s="356"/>
      <c r="V22" s="355"/>
      <c r="W22" s="360">
        <v>51</v>
      </c>
      <c r="X22" s="356"/>
      <c r="Y22" s="355"/>
      <c r="Z22" s="111">
        <f t="shared" si="0"/>
        <v>424</v>
      </c>
    </row>
    <row r="23" spans="1:26" ht="18" customHeight="1">
      <c r="A23" s="411"/>
      <c r="B23" s="412"/>
      <c r="C23" s="385" t="s">
        <v>108</v>
      </c>
      <c r="D23" s="386"/>
      <c r="E23" s="386"/>
      <c r="F23" s="386"/>
      <c r="G23" s="386"/>
      <c r="H23" s="401">
        <f>SUM(H21:J22)</f>
        <v>1768</v>
      </c>
      <c r="I23" s="402"/>
      <c r="J23" s="403"/>
      <c r="K23" s="401">
        <f>SUM(K21:M22)</f>
        <v>4305</v>
      </c>
      <c r="L23" s="402"/>
      <c r="M23" s="403"/>
      <c r="N23" s="401">
        <f>SUM(N21:P22)</f>
        <v>2116</v>
      </c>
      <c r="O23" s="402"/>
      <c r="P23" s="403"/>
      <c r="Q23" s="401">
        <f>SUM(Q21:S22)</f>
        <v>1492</v>
      </c>
      <c r="R23" s="402"/>
      <c r="S23" s="403"/>
      <c r="T23" s="401">
        <f>SUM(T21:V22)</f>
        <v>1076</v>
      </c>
      <c r="U23" s="402"/>
      <c r="V23" s="403"/>
      <c r="W23" s="401">
        <f>SUM(W21:Y22)</f>
        <v>730</v>
      </c>
      <c r="X23" s="402"/>
      <c r="Y23" s="403"/>
      <c r="Z23" s="112">
        <f t="shared" si="0"/>
        <v>11487</v>
      </c>
    </row>
    <row r="24" spans="1:26" ht="18" customHeight="1">
      <c r="A24" s="409" t="s">
        <v>12</v>
      </c>
      <c r="B24" s="410"/>
      <c r="C24" s="368" t="s">
        <v>93</v>
      </c>
      <c r="D24" s="369"/>
      <c r="E24" s="369"/>
      <c r="F24" s="369"/>
      <c r="G24" s="369"/>
      <c r="H24" s="404">
        <v>1752</v>
      </c>
      <c r="I24" s="405"/>
      <c r="J24" s="406"/>
      <c r="K24" s="404">
        <v>4249</v>
      </c>
      <c r="L24" s="405"/>
      <c r="M24" s="406"/>
      <c r="N24" s="404">
        <v>2075</v>
      </c>
      <c r="O24" s="405"/>
      <c r="P24" s="406"/>
      <c r="Q24" s="404">
        <v>1409</v>
      </c>
      <c r="R24" s="405"/>
      <c r="S24" s="406"/>
      <c r="T24" s="404">
        <v>997</v>
      </c>
      <c r="U24" s="405"/>
      <c r="V24" s="406"/>
      <c r="W24" s="404">
        <v>681</v>
      </c>
      <c r="X24" s="405"/>
      <c r="Y24" s="406"/>
      <c r="Z24" s="110">
        <f t="shared" si="0"/>
        <v>11163</v>
      </c>
    </row>
    <row r="25" spans="1:26" ht="18" customHeight="1">
      <c r="A25" s="409"/>
      <c r="B25" s="410"/>
      <c r="C25" s="382" t="s">
        <v>94</v>
      </c>
      <c r="D25" s="383"/>
      <c r="E25" s="383"/>
      <c r="F25" s="383"/>
      <c r="G25" s="383"/>
      <c r="H25" s="360">
        <v>26</v>
      </c>
      <c r="I25" s="356"/>
      <c r="J25" s="355"/>
      <c r="K25" s="360">
        <v>119</v>
      </c>
      <c r="L25" s="356"/>
      <c r="M25" s="355"/>
      <c r="N25" s="360">
        <v>91</v>
      </c>
      <c r="O25" s="356"/>
      <c r="P25" s="355"/>
      <c r="Q25" s="360">
        <v>92</v>
      </c>
      <c r="R25" s="356"/>
      <c r="S25" s="355"/>
      <c r="T25" s="360">
        <v>57</v>
      </c>
      <c r="U25" s="356"/>
      <c r="V25" s="355"/>
      <c r="W25" s="360">
        <v>50</v>
      </c>
      <c r="X25" s="356"/>
      <c r="Y25" s="355"/>
      <c r="Z25" s="111">
        <f t="shared" si="0"/>
        <v>435</v>
      </c>
    </row>
    <row r="26" spans="1:26" ht="18" customHeight="1">
      <c r="A26" s="411"/>
      <c r="B26" s="412"/>
      <c r="C26" s="385" t="s">
        <v>108</v>
      </c>
      <c r="D26" s="386"/>
      <c r="E26" s="386"/>
      <c r="F26" s="386"/>
      <c r="G26" s="386"/>
      <c r="H26" s="401">
        <f>SUM(H24:J25)</f>
        <v>1778</v>
      </c>
      <c r="I26" s="402"/>
      <c r="J26" s="403"/>
      <c r="K26" s="401">
        <f>SUM(K24:M25)</f>
        <v>4368</v>
      </c>
      <c r="L26" s="402"/>
      <c r="M26" s="403"/>
      <c r="N26" s="401">
        <f>SUM(N24:P25)</f>
        <v>2166</v>
      </c>
      <c r="O26" s="402"/>
      <c r="P26" s="403"/>
      <c r="Q26" s="401">
        <f>SUM(Q24:S25)</f>
        <v>1501</v>
      </c>
      <c r="R26" s="402"/>
      <c r="S26" s="403"/>
      <c r="T26" s="401">
        <f>SUM(T24:V25)</f>
        <v>1054</v>
      </c>
      <c r="U26" s="402"/>
      <c r="V26" s="403"/>
      <c r="W26" s="401">
        <f>SUM(W24:Y25)</f>
        <v>731</v>
      </c>
      <c r="X26" s="402"/>
      <c r="Y26" s="403"/>
      <c r="Z26" s="113">
        <f t="shared" si="0"/>
        <v>11598</v>
      </c>
    </row>
    <row r="27" spans="1:26" ht="18" customHeight="1">
      <c r="A27" s="413" t="s">
        <v>13</v>
      </c>
      <c r="B27" s="414"/>
      <c r="C27" s="368" t="s">
        <v>93</v>
      </c>
      <c r="D27" s="369"/>
      <c r="E27" s="369"/>
      <c r="F27" s="369"/>
      <c r="G27" s="369"/>
      <c r="H27" s="404">
        <v>1801</v>
      </c>
      <c r="I27" s="405"/>
      <c r="J27" s="406"/>
      <c r="K27" s="404">
        <v>4197</v>
      </c>
      <c r="L27" s="405"/>
      <c r="M27" s="406"/>
      <c r="N27" s="404">
        <v>2091</v>
      </c>
      <c r="O27" s="405"/>
      <c r="P27" s="406"/>
      <c r="Q27" s="404">
        <v>1429</v>
      </c>
      <c r="R27" s="405"/>
      <c r="S27" s="406"/>
      <c r="T27" s="404">
        <v>1007</v>
      </c>
      <c r="U27" s="405"/>
      <c r="V27" s="406"/>
      <c r="W27" s="404">
        <v>676</v>
      </c>
      <c r="X27" s="405"/>
      <c r="Y27" s="406"/>
      <c r="Z27" s="114">
        <f t="shared" si="0"/>
        <v>11201</v>
      </c>
    </row>
    <row r="28" spans="1:26" ht="18" customHeight="1">
      <c r="A28" s="409"/>
      <c r="B28" s="410"/>
      <c r="C28" s="382" t="s">
        <v>94</v>
      </c>
      <c r="D28" s="383"/>
      <c r="E28" s="383"/>
      <c r="F28" s="383"/>
      <c r="G28" s="383"/>
      <c r="H28" s="360">
        <v>29</v>
      </c>
      <c r="I28" s="356"/>
      <c r="J28" s="355"/>
      <c r="K28" s="360">
        <v>121</v>
      </c>
      <c r="L28" s="356"/>
      <c r="M28" s="355"/>
      <c r="N28" s="360">
        <v>92</v>
      </c>
      <c r="O28" s="356"/>
      <c r="P28" s="355"/>
      <c r="Q28" s="360">
        <v>91</v>
      </c>
      <c r="R28" s="356"/>
      <c r="S28" s="355"/>
      <c r="T28" s="360">
        <v>59</v>
      </c>
      <c r="U28" s="356"/>
      <c r="V28" s="355"/>
      <c r="W28" s="360">
        <v>48</v>
      </c>
      <c r="X28" s="356"/>
      <c r="Y28" s="355"/>
      <c r="Z28" s="111">
        <f t="shared" si="0"/>
        <v>440</v>
      </c>
    </row>
    <row r="29" spans="1:26" ht="18" customHeight="1">
      <c r="A29" s="411"/>
      <c r="B29" s="412"/>
      <c r="C29" s="385" t="s">
        <v>108</v>
      </c>
      <c r="D29" s="386"/>
      <c r="E29" s="386"/>
      <c r="F29" s="386"/>
      <c r="G29" s="386"/>
      <c r="H29" s="401">
        <f>SUM(H27:J28)</f>
        <v>1830</v>
      </c>
      <c r="I29" s="402"/>
      <c r="J29" s="403"/>
      <c r="K29" s="401">
        <f>SUM(K27:M28)</f>
        <v>4318</v>
      </c>
      <c r="L29" s="402"/>
      <c r="M29" s="403"/>
      <c r="N29" s="401">
        <f>SUM(N27:P28)</f>
        <v>2183</v>
      </c>
      <c r="O29" s="402"/>
      <c r="P29" s="403"/>
      <c r="Q29" s="401">
        <f>SUM(Q27:S28)</f>
        <v>1520</v>
      </c>
      <c r="R29" s="402"/>
      <c r="S29" s="403"/>
      <c r="T29" s="401">
        <f>SUM(T27:V28)</f>
        <v>1066</v>
      </c>
      <c r="U29" s="402"/>
      <c r="V29" s="403"/>
      <c r="W29" s="401">
        <f>SUM(W27:Y28)</f>
        <v>724</v>
      </c>
      <c r="X29" s="402"/>
      <c r="Y29" s="403"/>
      <c r="Z29" s="112">
        <f t="shared" si="0"/>
        <v>11641</v>
      </c>
    </row>
    <row r="30" spans="1:26" ht="18" customHeight="1">
      <c r="A30" s="409" t="s">
        <v>14</v>
      </c>
      <c r="B30" s="410"/>
      <c r="C30" s="368" t="s">
        <v>93</v>
      </c>
      <c r="D30" s="369"/>
      <c r="E30" s="369"/>
      <c r="F30" s="369"/>
      <c r="G30" s="369"/>
      <c r="H30" s="404">
        <v>1850</v>
      </c>
      <c r="I30" s="405"/>
      <c r="J30" s="406"/>
      <c r="K30" s="404">
        <v>4244</v>
      </c>
      <c r="L30" s="405"/>
      <c r="M30" s="406"/>
      <c r="N30" s="404">
        <v>2082</v>
      </c>
      <c r="O30" s="405"/>
      <c r="P30" s="406"/>
      <c r="Q30" s="404">
        <v>1437</v>
      </c>
      <c r="R30" s="405"/>
      <c r="S30" s="406"/>
      <c r="T30" s="404">
        <v>996</v>
      </c>
      <c r="U30" s="405"/>
      <c r="V30" s="406"/>
      <c r="W30" s="404">
        <v>682</v>
      </c>
      <c r="X30" s="405"/>
      <c r="Y30" s="406"/>
      <c r="Z30" s="110">
        <f t="shared" si="0"/>
        <v>11291</v>
      </c>
    </row>
    <row r="31" spans="1:26" ht="18" customHeight="1">
      <c r="A31" s="409"/>
      <c r="B31" s="410"/>
      <c r="C31" s="382" t="s">
        <v>94</v>
      </c>
      <c r="D31" s="383"/>
      <c r="E31" s="383"/>
      <c r="F31" s="383"/>
      <c r="G31" s="383"/>
      <c r="H31" s="360">
        <v>26</v>
      </c>
      <c r="I31" s="356"/>
      <c r="J31" s="355"/>
      <c r="K31" s="360">
        <v>125</v>
      </c>
      <c r="L31" s="356"/>
      <c r="M31" s="355"/>
      <c r="N31" s="360">
        <v>92</v>
      </c>
      <c r="O31" s="356"/>
      <c r="P31" s="355"/>
      <c r="Q31" s="360">
        <v>99</v>
      </c>
      <c r="R31" s="356"/>
      <c r="S31" s="355"/>
      <c r="T31" s="360">
        <v>60</v>
      </c>
      <c r="U31" s="356"/>
      <c r="V31" s="355"/>
      <c r="W31" s="360">
        <v>51</v>
      </c>
      <c r="X31" s="356"/>
      <c r="Y31" s="355"/>
      <c r="Z31" s="111">
        <f t="shared" si="0"/>
        <v>453</v>
      </c>
    </row>
    <row r="32" spans="1:26" ht="18" customHeight="1">
      <c r="A32" s="411"/>
      <c r="B32" s="412"/>
      <c r="C32" s="385" t="s">
        <v>108</v>
      </c>
      <c r="D32" s="386"/>
      <c r="E32" s="386"/>
      <c r="F32" s="386"/>
      <c r="G32" s="386"/>
      <c r="H32" s="401">
        <f>SUM(H30:J31)</f>
        <v>1876</v>
      </c>
      <c r="I32" s="402"/>
      <c r="J32" s="403"/>
      <c r="K32" s="401">
        <f>SUM(K30:M31)</f>
        <v>4369</v>
      </c>
      <c r="L32" s="402"/>
      <c r="M32" s="403"/>
      <c r="N32" s="401">
        <f>SUM(N30:P31)</f>
        <v>2174</v>
      </c>
      <c r="O32" s="402"/>
      <c r="P32" s="403"/>
      <c r="Q32" s="401">
        <f>SUM(Q30:S31)</f>
        <v>1536</v>
      </c>
      <c r="R32" s="402"/>
      <c r="S32" s="403"/>
      <c r="T32" s="401">
        <f>SUM(T30:V31)</f>
        <v>1056</v>
      </c>
      <c r="U32" s="402"/>
      <c r="V32" s="403"/>
      <c r="W32" s="401">
        <f>SUM(W30:Y31)</f>
        <v>733</v>
      </c>
      <c r="X32" s="402"/>
      <c r="Y32" s="403"/>
      <c r="Z32" s="113">
        <f t="shared" si="0"/>
        <v>11744</v>
      </c>
    </row>
    <row r="33" spans="1:26" ht="18" customHeight="1">
      <c r="A33" s="413" t="s">
        <v>15</v>
      </c>
      <c r="B33" s="414"/>
      <c r="C33" s="368" t="s">
        <v>93</v>
      </c>
      <c r="D33" s="369"/>
      <c r="E33" s="369"/>
      <c r="F33" s="369"/>
      <c r="G33" s="369"/>
      <c r="H33" s="404">
        <v>1845</v>
      </c>
      <c r="I33" s="405"/>
      <c r="J33" s="406"/>
      <c r="K33" s="404">
        <v>4215</v>
      </c>
      <c r="L33" s="405"/>
      <c r="M33" s="406"/>
      <c r="N33" s="404">
        <v>2100</v>
      </c>
      <c r="O33" s="405"/>
      <c r="P33" s="406"/>
      <c r="Q33" s="404">
        <v>1419</v>
      </c>
      <c r="R33" s="405"/>
      <c r="S33" s="406"/>
      <c r="T33" s="404">
        <v>983</v>
      </c>
      <c r="U33" s="405"/>
      <c r="V33" s="406"/>
      <c r="W33" s="404">
        <v>670</v>
      </c>
      <c r="X33" s="405"/>
      <c r="Y33" s="406"/>
      <c r="Z33" s="114">
        <f t="shared" si="0"/>
        <v>11232</v>
      </c>
    </row>
    <row r="34" spans="1:26" ht="18" customHeight="1">
      <c r="A34" s="409"/>
      <c r="B34" s="410"/>
      <c r="C34" s="382" t="s">
        <v>94</v>
      </c>
      <c r="D34" s="383"/>
      <c r="E34" s="383"/>
      <c r="F34" s="383"/>
      <c r="G34" s="383"/>
      <c r="H34" s="360">
        <v>28</v>
      </c>
      <c r="I34" s="356"/>
      <c r="J34" s="355"/>
      <c r="K34" s="360">
        <v>124</v>
      </c>
      <c r="L34" s="356"/>
      <c r="M34" s="355"/>
      <c r="N34" s="360">
        <v>95</v>
      </c>
      <c r="O34" s="356"/>
      <c r="P34" s="355"/>
      <c r="Q34" s="360">
        <v>91</v>
      </c>
      <c r="R34" s="356"/>
      <c r="S34" s="355"/>
      <c r="T34" s="360">
        <v>58</v>
      </c>
      <c r="U34" s="356"/>
      <c r="V34" s="355"/>
      <c r="W34" s="360">
        <v>50</v>
      </c>
      <c r="X34" s="356"/>
      <c r="Y34" s="355"/>
      <c r="Z34" s="111">
        <f t="shared" si="0"/>
        <v>446</v>
      </c>
    </row>
    <row r="35" spans="1:26" ht="18" customHeight="1">
      <c r="A35" s="411"/>
      <c r="B35" s="412"/>
      <c r="C35" s="385" t="s">
        <v>108</v>
      </c>
      <c r="D35" s="386"/>
      <c r="E35" s="386"/>
      <c r="F35" s="386"/>
      <c r="G35" s="386"/>
      <c r="H35" s="401">
        <f>SUM(H33:J34)</f>
        <v>1873</v>
      </c>
      <c r="I35" s="402"/>
      <c r="J35" s="403"/>
      <c r="K35" s="401">
        <f>SUM(K33:M34)</f>
        <v>4339</v>
      </c>
      <c r="L35" s="402"/>
      <c r="M35" s="403"/>
      <c r="N35" s="401">
        <f>SUM(N33:P34)</f>
        <v>2195</v>
      </c>
      <c r="O35" s="402"/>
      <c r="P35" s="403"/>
      <c r="Q35" s="401">
        <f>SUM(Q33:S34)</f>
        <v>1510</v>
      </c>
      <c r="R35" s="402"/>
      <c r="S35" s="403"/>
      <c r="T35" s="401">
        <f>SUM(T33:V34)</f>
        <v>1041</v>
      </c>
      <c r="U35" s="402"/>
      <c r="V35" s="403"/>
      <c r="W35" s="401">
        <f>SUM(W33:Y34)</f>
        <v>720</v>
      </c>
      <c r="X35" s="402"/>
      <c r="Y35" s="403"/>
      <c r="Z35" s="112">
        <f t="shared" si="0"/>
        <v>11678</v>
      </c>
    </row>
    <row r="36" spans="1:26" ht="18" customHeight="1">
      <c r="A36" s="409" t="s">
        <v>16</v>
      </c>
      <c r="B36" s="410"/>
      <c r="C36" s="368" t="s">
        <v>93</v>
      </c>
      <c r="D36" s="369"/>
      <c r="E36" s="369"/>
      <c r="F36" s="369"/>
      <c r="G36" s="369"/>
      <c r="H36" s="391">
        <v>1835</v>
      </c>
      <c r="I36" s="391"/>
      <c r="J36" s="391"/>
      <c r="K36" s="391">
        <v>4214</v>
      </c>
      <c r="L36" s="391"/>
      <c r="M36" s="391"/>
      <c r="N36" s="391">
        <v>2097</v>
      </c>
      <c r="O36" s="391"/>
      <c r="P36" s="391"/>
      <c r="Q36" s="391">
        <v>1403</v>
      </c>
      <c r="R36" s="391"/>
      <c r="S36" s="391"/>
      <c r="T36" s="391">
        <v>1009</v>
      </c>
      <c r="U36" s="391"/>
      <c r="V36" s="391"/>
      <c r="W36" s="391">
        <v>654</v>
      </c>
      <c r="X36" s="391"/>
      <c r="Y36" s="391"/>
      <c r="Z36" s="110">
        <f t="shared" si="0"/>
        <v>11212</v>
      </c>
    </row>
    <row r="37" spans="1:26" ht="18" customHeight="1">
      <c r="A37" s="409"/>
      <c r="B37" s="410"/>
      <c r="C37" s="382" t="s">
        <v>94</v>
      </c>
      <c r="D37" s="383"/>
      <c r="E37" s="383"/>
      <c r="F37" s="383"/>
      <c r="G37" s="383"/>
      <c r="H37" s="393">
        <v>31</v>
      </c>
      <c r="I37" s="393"/>
      <c r="J37" s="393"/>
      <c r="K37" s="393">
        <v>122</v>
      </c>
      <c r="L37" s="393"/>
      <c r="M37" s="393"/>
      <c r="N37" s="393">
        <v>93</v>
      </c>
      <c r="O37" s="393"/>
      <c r="P37" s="393"/>
      <c r="Q37" s="393">
        <v>91</v>
      </c>
      <c r="R37" s="393"/>
      <c r="S37" s="393"/>
      <c r="T37" s="393">
        <v>58</v>
      </c>
      <c r="U37" s="393"/>
      <c r="V37" s="393"/>
      <c r="W37" s="393">
        <v>52</v>
      </c>
      <c r="X37" s="393"/>
      <c r="Y37" s="393"/>
      <c r="Z37" s="111">
        <f t="shared" si="0"/>
        <v>447</v>
      </c>
    </row>
    <row r="38" spans="1:26" ht="18" customHeight="1">
      <c r="A38" s="411"/>
      <c r="B38" s="412"/>
      <c r="C38" s="385" t="s">
        <v>108</v>
      </c>
      <c r="D38" s="386"/>
      <c r="E38" s="386"/>
      <c r="F38" s="386"/>
      <c r="G38" s="386"/>
      <c r="H38" s="373">
        <f>SUM(H36:J37)</f>
        <v>1866</v>
      </c>
      <c r="I38" s="373"/>
      <c r="J38" s="373"/>
      <c r="K38" s="373">
        <f>SUM(K36:M37)</f>
        <v>4336</v>
      </c>
      <c r="L38" s="373"/>
      <c r="M38" s="373"/>
      <c r="N38" s="373">
        <f>SUM(N36:P37)</f>
        <v>2190</v>
      </c>
      <c r="O38" s="373"/>
      <c r="P38" s="373"/>
      <c r="Q38" s="373">
        <f>SUM(Q36:S37)</f>
        <v>1494</v>
      </c>
      <c r="R38" s="373"/>
      <c r="S38" s="373"/>
      <c r="T38" s="373">
        <f>SUM(T36:V37)</f>
        <v>1067</v>
      </c>
      <c r="U38" s="373"/>
      <c r="V38" s="373"/>
      <c r="W38" s="373">
        <f>SUM(W36:Y37)</f>
        <v>706</v>
      </c>
      <c r="X38" s="373"/>
      <c r="Y38" s="373"/>
      <c r="Z38" s="113">
        <f t="shared" si="0"/>
        <v>11659</v>
      </c>
    </row>
    <row r="39" spans="1:26" ht="18" customHeight="1">
      <c r="A39" s="413" t="s">
        <v>34</v>
      </c>
      <c r="B39" s="414"/>
      <c r="C39" s="368" t="s">
        <v>93</v>
      </c>
      <c r="D39" s="369"/>
      <c r="E39" s="369"/>
      <c r="F39" s="369"/>
      <c r="G39" s="369"/>
      <c r="H39" s="422">
        <v>1856</v>
      </c>
      <c r="I39" s="422"/>
      <c r="J39" s="422"/>
      <c r="K39" s="422">
        <v>4242</v>
      </c>
      <c r="L39" s="422"/>
      <c r="M39" s="422"/>
      <c r="N39" s="422">
        <v>2121</v>
      </c>
      <c r="O39" s="422"/>
      <c r="P39" s="422"/>
      <c r="Q39" s="422">
        <v>1443</v>
      </c>
      <c r="R39" s="422"/>
      <c r="S39" s="422"/>
      <c r="T39" s="422">
        <v>1026</v>
      </c>
      <c r="U39" s="422"/>
      <c r="V39" s="422"/>
      <c r="W39" s="419">
        <v>674</v>
      </c>
      <c r="X39" s="420"/>
      <c r="Y39" s="421"/>
      <c r="Z39" s="110">
        <f>SUM(H39:Y39)</f>
        <v>11362</v>
      </c>
    </row>
    <row r="40" spans="1:26" ht="18" customHeight="1">
      <c r="A40" s="409"/>
      <c r="B40" s="410"/>
      <c r="C40" s="382" t="s">
        <v>94</v>
      </c>
      <c r="D40" s="383"/>
      <c r="E40" s="383"/>
      <c r="F40" s="383"/>
      <c r="G40" s="383"/>
      <c r="H40" s="384">
        <v>30</v>
      </c>
      <c r="I40" s="384"/>
      <c r="J40" s="384"/>
      <c r="K40" s="384">
        <v>119</v>
      </c>
      <c r="L40" s="384"/>
      <c r="M40" s="384"/>
      <c r="N40" s="384">
        <v>94</v>
      </c>
      <c r="O40" s="384"/>
      <c r="P40" s="384"/>
      <c r="Q40" s="384">
        <v>93</v>
      </c>
      <c r="R40" s="384"/>
      <c r="S40" s="384"/>
      <c r="T40" s="384">
        <v>57</v>
      </c>
      <c r="U40" s="384"/>
      <c r="V40" s="384"/>
      <c r="W40" s="384">
        <v>53</v>
      </c>
      <c r="X40" s="384"/>
      <c r="Y40" s="384"/>
      <c r="Z40" s="111">
        <f t="shared" si="0"/>
        <v>446</v>
      </c>
    </row>
    <row r="41" spans="1:26" ht="18" customHeight="1" thickBot="1">
      <c r="A41" s="409"/>
      <c r="B41" s="410"/>
      <c r="C41" s="371" t="s">
        <v>108</v>
      </c>
      <c r="D41" s="372"/>
      <c r="E41" s="372"/>
      <c r="F41" s="372"/>
      <c r="G41" s="372"/>
      <c r="H41" s="387">
        <f>SUM(H39:J40)</f>
        <v>1886</v>
      </c>
      <c r="I41" s="387"/>
      <c r="J41" s="387"/>
      <c r="K41" s="387">
        <f>SUM(K39:M40)</f>
        <v>4361</v>
      </c>
      <c r="L41" s="387"/>
      <c r="M41" s="387"/>
      <c r="N41" s="387">
        <f>SUM(N39:P40)</f>
        <v>2215</v>
      </c>
      <c r="O41" s="387"/>
      <c r="P41" s="387"/>
      <c r="Q41" s="387">
        <f>SUM(Q39:S40)</f>
        <v>1536</v>
      </c>
      <c r="R41" s="387"/>
      <c r="S41" s="387"/>
      <c r="T41" s="387">
        <f>SUM(T39:V40)</f>
        <v>1083</v>
      </c>
      <c r="U41" s="387"/>
      <c r="V41" s="387"/>
      <c r="W41" s="387">
        <f>SUM(W39:Y40)</f>
        <v>727</v>
      </c>
      <c r="X41" s="387"/>
      <c r="Y41" s="387"/>
      <c r="Z41" s="111">
        <f t="shared" si="0"/>
        <v>11808</v>
      </c>
    </row>
    <row r="42" spans="1:26" ht="18" customHeight="1">
      <c r="A42" s="423" t="s">
        <v>223</v>
      </c>
      <c r="B42" s="362"/>
      <c r="C42" s="362"/>
      <c r="D42" s="362"/>
      <c r="E42" s="362"/>
      <c r="F42" s="362"/>
      <c r="G42" s="362"/>
      <c r="H42" s="432">
        <f>SUM(H41,H38,H35,H32,H29,H26,H23,H20,H17,H14,H11,H8)</f>
        <v>21207</v>
      </c>
      <c r="I42" s="432"/>
      <c r="J42" s="432"/>
      <c r="K42" s="432">
        <f>SUM(K41,K38,K35,K32,K29,K26,K23,K20,K17,K14,K11,K8)</f>
        <v>51314</v>
      </c>
      <c r="L42" s="432"/>
      <c r="M42" s="432"/>
      <c r="N42" s="432">
        <f>SUM(N41,N38,N35,N32,N29,N26,N23,N20,N17,N14,N11,N8)</f>
        <v>25583</v>
      </c>
      <c r="O42" s="432"/>
      <c r="P42" s="432"/>
      <c r="Q42" s="432">
        <f>SUM(Q41,Q38,Q35,Q32,Q29,Q26,Q23,Q20,Q17,Q14,Q11,Q8)</f>
        <v>17945</v>
      </c>
      <c r="R42" s="432"/>
      <c r="S42" s="432"/>
      <c r="T42" s="432">
        <f>SUM(T41,T38,T35,T32,T29,T26,T23,T20,T17,T14,T11,T8)</f>
        <v>12780</v>
      </c>
      <c r="U42" s="432"/>
      <c r="V42" s="432"/>
      <c r="W42" s="432">
        <f>SUM(W41,W38,W35,W32,W29,W26,W23,W20,W17,W14,W11,W8)</f>
        <v>8693</v>
      </c>
      <c r="X42" s="432"/>
      <c r="Y42" s="432"/>
      <c r="Z42" s="115">
        <f>SUM(Z41,Z38,Z35,Z32,Z29,Z26,Z23,Z20,Z17,Z14,Z11,Z8)</f>
        <v>137522</v>
      </c>
    </row>
    <row r="43" spans="1:26" ht="18" customHeight="1">
      <c r="A43" s="375" t="s">
        <v>222</v>
      </c>
      <c r="B43" s="376"/>
      <c r="C43" s="376"/>
      <c r="D43" s="376"/>
      <c r="E43" s="376"/>
      <c r="F43" s="376"/>
      <c r="G43" s="376"/>
      <c r="H43" s="377">
        <v>16682</v>
      </c>
      <c r="I43" s="378"/>
      <c r="J43" s="379"/>
      <c r="K43" s="377">
        <v>47394</v>
      </c>
      <c r="L43" s="378"/>
      <c r="M43" s="379"/>
      <c r="N43" s="377">
        <v>23101</v>
      </c>
      <c r="O43" s="378"/>
      <c r="P43" s="379"/>
      <c r="Q43" s="377">
        <v>16320</v>
      </c>
      <c r="R43" s="378"/>
      <c r="S43" s="379"/>
      <c r="T43" s="377">
        <v>11942</v>
      </c>
      <c r="U43" s="378"/>
      <c r="V43" s="379"/>
      <c r="W43" s="377">
        <v>8534</v>
      </c>
      <c r="X43" s="378"/>
      <c r="Y43" s="379"/>
      <c r="Z43" s="82">
        <f>SUM(H43:Y43)</f>
        <v>123973</v>
      </c>
    </row>
    <row r="44" spans="1:26" ht="18" customHeight="1">
      <c r="A44" s="375" t="s">
        <v>221</v>
      </c>
      <c r="B44" s="376"/>
      <c r="C44" s="376"/>
      <c r="D44" s="376"/>
      <c r="E44" s="376"/>
      <c r="F44" s="376"/>
      <c r="G44" s="376"/>
      <c r="H44" s="377">
        <v>11804</v>
      </c>
      <c r="I44" s="378"/>
      <c r="J44" s="379"/>
      <c r="K44" s="377">
        <v>40887</v>
      </c>
      <c r="L44" s="378"/>
      <c r="M44" s="379"/>
      <c r="N44" s="377">
        <v>22539</v>
      </c>
      <c r="O44" s="378"/>
      <c r="P44" s="379"/>
      <c r="Q44" s="377">
        <v>13741</v>
      </c>
      <c r="R44" s="378"/>
      <c r="S44" s="379"/>
      <c r="T44" s="377">
        <v>10213</v>
      </c>
      <c r="U44" s="378"/>
      <c r="V44" s="379"/>
      <c r="W44" s="377">
        <v>7425</v>
      </c>
      <c r="X44" s="378"/>
      <c r="Y44" s="379"/>
      <c r="Z44" s="82">
        <f>SUM(H44:Y44)</f>
        <v>106609</v>
      </c>
    </row>
    <row r="45" spans="1:26" ht="18" customHeight="1">
      <c r="A45" s="380" t="s">
        <v>163</v>
      </c>
      <c r="B45" s="381"/>
      <c r="C45" s="381"/>
      <c r="D45" s="381"/>
      <c r="E45" s="381"/>
      <c r="F45" s="381"/>
      <c r="G45" s="381"/>
      <c r="H45" s="377">
        <v>7546</v>
      </c>
      <c r="I45" s="433"/>
      <c r="J45" s="434"/>
      <c r="K45" s="377">
        <v>31627</v>
      </c>
      <c r="L45" s="433"/>
      <c r="M45" s="434"/>
      <c r="N45" s="377">
        <v>21681</v>
      </c>
      <c r="O45" s="433"/>
      <c r="P45" s="434"/>
      <c r="Q45" s="377">
        <v>11179</v>
      </c>
      <c r="R45" s="433"/>
      <c r="S45" s="434"/>
      <c r="T45" s="377">
        <v>8567</v>
      </c>
      <c r="U45" s="433"/>
      <c r="V45" s="434"/>
      <c r="W45" s="377">
        <v>6558</v>
      </c>
      <c r="X45" s="433"/>
      <c r="Y45" s="434"/>
      <c r="Z45" s="82">
        <v>87158</v>
      </c>
    </row>
    <row r="46" spans="1:26" ht="18" customHeight="1">
      <c r="A46" s="375" t="s">
        <v>164</v>
      </c>
      <c r="B46" s="376"/>
      <c r="C46" s="376"/>
      <c r="D46" s="376"/>
      <c r="E46" s="376"/>
      <c r="F46" s="376"/>
      <c r="G46" s="376"/>
      <c r="H46" s="389">
        <v>5588</v>
      </c>
      <c r="I46" s="389"/>
      <c r="J46" s="389"/>
      <c r="K46" s="389">
        <v>23572</v>
      </c>
      <c r="L46" s="389"/>
      <c r="M46" s="389"/>
      <c r="N46" s="389">
        <v>17377</v>
      </c>
      <c r="O46" s="389"/>
      <c r="P46" s="389"/>
      <c r="Q46" s="389">
        <v>9183</v>
      </c>
      <c r="R46" s="389"/>
      <c r="S46" s="389"/>
      <c r="T46" s="389">
        <v>7525</v>
      </c>
      <c r="U46" s="389"/>
      <c r="V46" s="389"/>
      <c r="W46" s="389">
        <v>5902</v>
      </c>
      <c r="X46" s="389"/>
      <c r="Y46" s="389"/>
      <c r="Z46" s="62">
        <f>SUM(H46:Y46)</f>
        <v>69147</v>
      </c>
    </row>
    <row r="47" spans="1:26" ht="18" customHeight="1">
      <c r="A47" s="375" t="s">
        <v>165</v>
      </c>
      <c r="B47" s="376"/>
      <c r="C47" s="376"/>
      <c r="D47" s="376"/>
      <c r="E47" s="376"/>
      <c r="F47" s="376"/>
      <c r="G47" s="376"/>
      <c r="H47" s="389">
        <v>5020</v>
      </c>
      <c r="I47" s="389"/>
      <c r="J47" s="389"/>
      <c r="K47" s="389">
        <v>16177</v>
      </c>
      <c r="L47" s="389"/>
      <c r="M47" s="389"/>
      <c r="N47" s="389">
        <v>12382</v>
      </c>
      <c r="O47" s="389"/>
      <c r="P47" s="389"/>
      <c r="Q47" s="389">
        <v>7562</v>
      </c>
      <c r="R47" s="389"/>
      <c r="S47" s="389"/>
      <c r="T47" s="389">
        <v>6309</v>
      </c>
      <c r="U47" s="389"/>
      <c r="V47" s="389"/>
      <c r="W47" s="389">
        <v>5353</v>
      </c>
      <c r="X47" s="389"/>
      <c r="Y47" s="389"/>
      <c r="Z47" s="62">
        <f>SUM(H47:Y47)</f>
        <v>52803</v>
      </c>
    </row>
    <row r="48" spans="1:28" ht="18" customHeight="1" thickBot="1">
      <c r="A48" s="399" t="s">
        <v>132</v>
      </c>
      <c r="B48" s="400"/>
      <c r="C48" s="400"/>
      <c r="D48" s="400"/>
      <c r="E48" s="400"/>
      <c r="F48" s="400"/>
      <c r="G48" s="400"/>
      <c r="H48" s="435">
        <f>H42/H43</f>
        <v>1.2712504495863806</v>
      </c>
      <c r="I48" s="436"/>
      <c r="J48" s="437"/>
      <c r="K48" s="435">
        <f>K42/K43</f>
        <v>1.0827108916740515</v>
      </c>
      <c r="L48" s="436"/>
      <c r="M48" s="437"/>
      <c r="N48" s="435">
        <f>N42/N43</f>
        <v>1.1074412363101165</v>
      </c>
      <c r="O48" s="436"/>
      <c r="P48" s="437"/>
      <c r="Q48" s="435">
        <f>Q42/Q43</f>
        <v>1.0995710784313726</v>
      </c>
      <c r="R48" s="436"/>
      <c r="S48" s="437"/>
      <c r="T48" s="435">
        <f>T42/T43</f>
        <v>1.0701725004186904</v>
      </c>
      <c r="U48" s="436"/>
      <c r="V48" s="437"/>
      <c r="W48" s="435">
        <f>W42/W43</f>
        <v>1.0186313569252403</v>
      </c>
      <c r="X48" s="436"/>
      <c r="Y48" s="437"/>
      <c r="Z48" s="116">
        <f>Z42/Z43</f>
        <v>1.1092899260322813</v>
      </c>
      <c r="AA48" s="78"/>
      <c r="AB48" s="78"/>
    </row>
    <row r="49" spans="1:26" ht="18" customHeight="1">
      <c r="A49" s="363" t="s">
        <v>166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Z49" s="61"/>
    </row>
    <row r="50" spans="2:26" ht="18" customHeight="1" thickBot="1">
      <c r="B50" s="34" t="s">
        <v>131</v>
      </c>
      <c r="Z50" s="36" t="s">
        <v>107</v>
      </c>
    </row>
    <row r="51" spans="1:26" ht="18" customHeight="1">
      <c r="A51" s="415" t="s">
        <v>124</v>
      </c>
      <c r="B51" s="416"/>
      <c r="C51" s="362" t="s">
        <v>125</v>
      </c>
      <c r="D51" s="407"/>
      <c r="E51" s="407"/>
      <c r="F51" s="407"/>
      <c r="G51" s="407"/>
      <c r="H51" s="374" t="s">
        <v>127</v>
      </c>
      <c r="I51" s="367"/>
      <c r="J51" s="364"/>
      <c r="K51" s="364"/>
      <c r="L51" s="365"/>
      <c r="M51" s="374" t="s">
        <v>126</v>
      </c>
      <c r="N51" s="367"/>
      <c r="O51" s="367"/>
      <c r="P51" s="367"/>
      <c r="Q51" s="367"/>
      <c r="R51" s="374" t="s">
        <v>128</v>
      </c>
      <c r="S51" s="367"/>
      <c r="T51" s="367"/>
      <c r="U51" s="367"/>
      <c r="V51" s="367"/>
      <c r="W51" s="426" t="s">
        <v>120</v>
      </c>
      <c r="X51" s="427"/>
      <c r="Y51" s="427"/>
      <c r="Z51" s="428"/>
    </row>
    <row r="52" spans="1:26" ht="18" customHeight="1">
      <c r="A52" s="417"/>
      <c r="B52" s="418"/>
      <c r="C52" s="408"/>
      <c r="D52" s="408"/>
      <c r="E52" s="408"/>
      <c r="F52" s="408"/>
      <c r="G52" s="408"/>
      <c r="H52" s="357"/>
      <c r="I52" s="358"/>
      <c r="J52" s="358"/>
      <c r="K52" s="358"/>
      <c r="L52" s="359"/>
      <c r="M52" s="366"/>
      <c r="N52" s="361"/>
      <c r="O52" s="361"/>
      <c r="P52" s="361"/>
      <c r="Q52" s="361"/>
      <c r="R52" s="366"/>
      <c r="S52" s="361"/>
      <c r="T52" s="361"/>
      <c r="U52" s="361"/>
      <c r="V52" s="361"/>
      <c r="W52" s="429"/>
      <c r="X52" s="430"/>
      <c r="Y52" s="430"/>
      <c r="Z52" s="431"/>
    </row>
    <row r="53" spans="1:26" ht="18" customHeight="1">
      <c r="A53" s="409" t="s">
        <v>69</v>
      </c>
      <c r="B53" s="410"/>
      <c r="C53" s="368" t="s">
        <v>93</v>
      </c>
      <c r="D53" s="369"/>
      <c r="E53" s="369"/>
      <c r="F53" s="369"/>
      <c r="G53" s="369"/>
      <c r="H53" s="392">
        <v>1177</v>
      </c>
      <c r="I53" s="392"/>
      <c r="J53" s="392"/>
      <c r="K53" s="392"/>
      <c r="L53" s="392"/>
      <c r="M53" s="392">
        <v>858</v>
      </c>
      <c r="N53" s="392"/>
      <c r="O53" s="392"/>
      <c r="P53" s="392"/>
      <c r="Q53" s="392"/>
      <c r="R53" s="392">
        <v>343</v>
      </c>
      <c r="S53" s="392"/>
      <c r="T53" s="392"/>
      <c r="U53" s="392"/>
      <c r="V53" s="392"/>
      <c r="W53" s="117" t="s">
        <v>186</v>
      </c>
      <c r="X53" s="118"/>
      <c r="Y53" s="118"/>
      <c r="Z53" s="119">
        <f>SUM(H53:Y53)</f>
        <v>2378</v>
      </c>
    </row>
    <row r="54" spans="1:26" ht="18" customHeight="1">
      <c r="A54" s="409"/>
      <c r="B54" s="410"/>
      <c r="C54" s="382" t="s">
        <v>94</v>
      </c>
      <c r="D54" s="383"/>
      <c r="E54" s="383"/>
      <c r="F54" s="383"/>
      <c r="G54" s="383"/>
      <c r="H54" s="393">
        <v>16</v>
      </c>
      <c r="I54" s="393"/>
      <c r="J54" s="393"/>
      <c r="K54" s="393"/>
      <c r="L54" s="393"/>
      <c r="M54" s="393">
        <v>12</v>
      </c>
      <c r="N54" s="393"/>
      <c r="O54" s="393"/>
      <c r="P54" s="393"/>
      <c r="Q54" s="393"/>
      <c r="R54" s="393">
        <v>13</v>
      </c>
      <c r="S54" s="393"/>
      <c r="T54" s="393"/>
      <c r="U54" s="393"/>
      <c r="V54" s="393"/>
      <c r="W54" s="120" t="s">
        <v>186</v>
      </c>
      <c r="X54" s="121"/>
      <c r="Y54" s="121"/>
      <c r="Z54" s="119">
        <f aca="true" t="shared" si="1" ref="Z54:Z88">SUM(H54:Y54)</f>
        <v>41</v>
      </c>
    </row>
    <row r="55" spans="1:26" ht="18" customHeight="1">
      <c r="A55" s="411"/>
      <c r="B55" s="412"/>
      <c r="C55" s="385" t="s">
        <v>108</v>
      </c>
      <c r="D55" s="386"/>
      <c r="E55" s="386"/>
      <c r="F55" s="386"/>
      <c r="G55" s="386"/>
      <c r="H55" s="373">
        <f>SUM(H53:H54)</f>
        <v>1193</v>
      </c>
      <c r="I55" s="373"/>
      <c r="J55" s="373"/>
      <c r="K55" s="373"/>
      <c r="L55" s="373"/>
      <c r="M55" s="373">
        <f>SUM(M53:Q54)</f>
        <v>870</v>
      </c>
      <c r="N55" s="373"/>
      <c r="O55" s="373"/>
      <c r="P55" s="373"/>
      <c r="Q55" s="373"/>
      <c r="R55" s="373">
        <f>SUM(R53:V54)</f>
        <v>356</v>
      </c>
      <c r="S55" s="373"/>
      <c r="T55" s="373"/>
      <c r="U55" s="373"/>
      <c r="V55" s="373"/>
      <c r="W55" s="122" t="s">
        <v>187</v>
      </c>
      <c r="X55" s="123"/>
      <c r="Y55" s="123"/>
      <c r="Z55" s="124">
        <f t="shared" si="1"/>
        <v>2419</v>
      </c>
    </row>
    <row r="56" spans="1:26" ht="18" customHeight="1">
      <c r="A56" s="413" t="s">
        <v>111</v>
      </c>
      <c r="B56" s="414"/>
      <c r="C56" s="368" t="s">
        <v>93</v>
      </c>
      <c r="D56" s="369"/>
      <c r="E56" s="369"/>
      <c r="F56" s="369"/>
      <c r="G56" s="369"/>
      <c r="H56" s="391">
        <v>1187</v>
      </c>
      <c r="I56" s="391"/>
      <c r="J56" s="391"/>
      <c r="K56" s="391"/>
      <c r="L56" s="391"/>
      <c r="M56" s="391">
        <v>865</v>
      </c>
      <c r="N56" s="391"/>
      <c r="O56" s="391"/>
      <c r="P56" s="391"/>
      <c r="Q56" s="391"/>
      <c r="R56" s="391">
        <v>338</v>
      </c>
      <c r="S56" s="391"/>
      <c r="T56" s="391"/>
      <c r="U56" s="391"/>
      <c r="V56" s="391"/>
      <c r="W56" s="125" t="s">
        <v>186</v>
      </c>
      <c r="X56" s="126"/>
      <c r="Y56" s="126"/>
      <c r="Z56" s="119">
        <f t="shared" si="1"/>
        <v>2390</v>
      </c>
    </row>
    <row r="57" spans="1:26" ht="18" customHeight="1">
      <c r="A57" s="409"/>
      <c r="B57" s="410"/>
      <c r="C57" s="382" t="s">
        <v>94</v>
      </c>
      <c r="D57" s="383"/>
      <c r="E57" s="383"/>
      <c r="F57" s="383"/>
      <c r="G57" s="383"/>
      <c r="H57" s="393">
        <v>15</v>
      </c>
      <c r="I57" s="393"/>
      <c r="J57" s="393"/>
      <c r="K57" s="393"/>
      <c r="L57" s="393"/>
      <c r="M57" s="393">
        <v>13</v>
      </c>
      <c r="N57" s="393"/>
      <c r="O57" s="393"/>
      <c r="P57" s="393"/>
      <c r="Q57" s="393"/>
      <c r="R57" s="393">
        <v>11</v>
      </c>
      <c r="S57" s="393"/>
      <c r="T57" s="393"/>
      <c r="U57" s="393"/>
      <c r="V57" s="393"/>
      <c r="W57" s="120" t="s">
        <v>186</v>
      </c>
      <c r="X57" s="121"/>
      <c r="Y57" s="121"/>
      <c r="Z57" s="119">
        <f t="shared" si="1"/>
        <v>39</v>
      </c>
    </row>
    <row r="58" spans="1:26" ht="18" customHeight="1">
      <c r="A58" s="411"/>
      <c r="B58" s="412"/>
      <c r="C58" s="385" t="s">
        <v>108</v>
      </c>
      <c r="D58" s="386"/>
      <c r="E58" s="386"/>
      <c r="F58" s="386"/>
      <c r="G58" s="386"/>
      <c r="H58" s="387">
        <f>SUM(H56:H57)</f>
        <v>1202</v>
      </c>
      <c r="I58" s="387"/>
      <c r="J58" s="387"/>
      <c r="K58" s="387"/>
      <c r="L58" s="387"/>
      <c r="M58" s="387">
        <f>SUM(M56:Q57)</f>
        <v>878</v>
      </c>
      <c r="N58" s="387"/>
      <c r="O58" s="387"/>
      <c r="P58" s="387"/>
      <c r="Q58" s="387"/>
      <c r="R58" s="387">
        <f>SUM(R56:V57)</f>
        <v>349</v>
      </c>
      <c r="S58" s="387"/>
      <c r="T58" s="387"/>
      <c r="U58" s="387"/>
      <c r="V58" s="387"/>
      <c r="W58" s="127" t="s">
        <v>187</v>
      </c>
      <c r="X58" s="128"/>
      <c r="Y58" s="128"/>
      <c r="Z58" s="124">
        <f t="shared" si="1"/>
        <v>2429</v>
      </c>
    </row>
    <row r="59" spans="1:26" ht="18" customHeight="1">
      <c r="A59" s="409" t="s">
        <v>8</v>
      </c>
      <c r="B59" s="410"/>
      <c r="C59" s="368" t="s">
        <v>93</v>
      </c>
      <c r="D59" s="369"/>
      <c r="E59" s="369"/>
      <c r="F59" s="369"/>
      <c r="G59" s="369"/>
      <c r="H59" s="392">
        <v>1166</v>
      </c>
      <c r="I59" s="392"/>
      <c r="J59" s="392"/>
      <c r="K59" s="392"/>
      <c r="L59" s="392"/>
      <c r="M59" s="392">
        <v>889</v>
      </c>
      <c r="N59" s="392"/>
      <c r="O59" s="392"/>
      <c r="P59" s="392"/>
      <c r="Q59" s="392"/>
      <c r="R59" s="392">
        <v>345</v>
      </c>
      <c r="S59" s="392"/>
      <c r="T59" s="392"/>
      <c r="U59" s="392"/>
      <c r="V59" s="392"/>
      <c r="W59" s="117" t="s">
        <v>186</v>
      </c>
      <c r="X59" s="118"/>
      <c r="Y59" s="118"/>
      <c r="Z59" s="119">
        <f t="shared" si="1"/>
        <v>2400</v>
      </c>
    </row>
    <row r="60" spans="1:26" ht="18" customHeight="1">
      <c r="A60" s="409"/>
      <c r="B60" s="410"/>
      <c r="C60" s="382" t="s">
        <v>94</v>
      </c>
      <c r="D60" s="383"/>
      <c r="E60" s="383"/>
      <c r="F60" s="383"/>
      <c r="G60" s="383"/>
      <c r="H60" s="393">
        <v>15</v>
      </c>
      <c r="I60" s="393"/>
      <c r="J60" s="393"/>
      <c r="K60" s="393"/>
      <c r="L60" s="393"/>
      <c r="M60" s="393">
        <v>13</v>
      </c>
      <c r="N60" s="393"/>
      <c r="O60" s="393"/>
      <c r="P60" s="393"/>
      <c r="Q60" s="393"/>
      <c r="R60" s="393">
        <v>12</v>
      </c>
      <c r="S60" s="393"/>
      <c r="T60" s="393"/>
      <c r="U60" s="393"/>
      <c r="V60" s="393"/>
      <c r="W60" s="120" t="s">
        <v>186</v>
      </c>
      <c r="X60" s="121"/>
      <c r="Y60" s="121"/>
      <c r="Z60" s="119">
        <f t="shared" si="1"/>
        <v>40</v>
      </c>
    </row>
    <row r="61" spans="1:26" ht="18" customHeight="1">
      <c r="A61" s="411"/>
      <c r="B61" s="412"/>
      <c r="C61" s="385" t="s">
        <v>108</v>
      </c>
      <c r="D61" s="386"/>
      <c r="E61" s="386"/>
      <c r="F61" s="386"/>
      <c r="G61" s="386"/>
      <c r="H61" s="373">
        <f>SUM(H59:H60)</f>
        <v>1181</v>
      </c>
      <c r="I61" s="373"/>
      <c r="J61" s="373"/>
      <c r="K61" s="373"/>
      <c r="L61" s="373"/>
      <c r="M61" s="373">
        <f>SUM(M59:Q60)</f>
        <v>902</v>
      </c>
      <c r="N61" s="373"/>
      <c r="O61" s="373"/>
      <c r="P61" s="373"/>
      <c r="Q61" s="373"/>
      <c r="R61" s="373">
        <f>SUM(R59:V60)</f>
        <v>357</v>
      </c>
      <c r="S61" s="373"/>
      <c r="T61" s="373"/>
      <c r="U61" s="373"/>
      <c r="V61" s="373"/>
      <c r="W61" s="122" t="s">
        <v>187</v>
      </c>
      <c r="X61" s="123"/>
      <c r="Y61" s="123"/>
      <c r="Z61" s="124">
        <f t="shared" si="1"/>
        <v>2440</v>
      </c>
    </row>
    <row r="62" spans="1:26" ht="18" customHeight="1">
      <c r="A62" s="413" t="s">
        <v>9</v>
      </c>
      <c r="B62" s="414"/>
      <c r="C62" s="368" t="s">
        <v>93</v>
      </c>
      <c r="D62" s="369"/>
      <c r="E62" s="369"/>
      <c r="F62" s="369"/>
      <c r="G62" s="369"/>
      <c r="H62" s="391">
        <v>1189</v>
      </c>
      <c r="I62" s="391"/>
      <c r="J62" s="391"/>
      <c r="K62" s="391"/>
      <c r="L62" s="391"/>
      <c r="M62" s="391">
        <v>910</v>
      </c>
      <c r="N62" s="391"/>
      <c r="O62" s="391"/>
      <c r="P62" s="391"/>
      <c r="Q62" s="391"/>
      <c r="R62" s="391">
        <v>356</v>
      </c>
      <c r="S62" s="391"/>
      <c r="T62" s="391"/>
      <c r="U62" s="391"/>
      <c r="V62" s="391"/>
      <c r="W62" s="125" t="s">
        <v>186</v>
      </c>
      <c r="X62" s="126"/>
      <c r="Y62" s="126"/>
      <c r="Z62" s="119">
        <f t="shared" si="1"/>
        <v>2455</v>
      </c>
    </row>
    <row r="63" spans="1:26" ht="18" customHeight="1">
      <c r="A63" s="409"/>
      <c r="B63" s="410"/>
      <c r="C63" s="382" t="s">
        <v>94</v>
      </c>
      <c r="D63" s="383"/>
      <c r="E63" s="383"/>
      <c r="F63" s="383"/>
      <c r="G63" s="383"/>
      <c r="H63" s="393">
        <v>15</v>
      </c>
      <c r="I63" s="393"/>
      <c r="J63" s="393"/>
      <c r="K63" s="393"/>
      <c r="L63" s="393"/>
      <c r="M63" s="393">
        <v>13</v>
      </c>
      <c r="N63" s="393"/>
      <c r="O63" s="393"/>
      <c r="P63" s="393"/>
      <c r="Q63" s="393"/>
      <c r="R63" s="393">
        <v>12</v>
      </c>
      <c r="S63" s="393"/>
      <c r="T63" s="393"/>
      <c r="U63" s="393"/>
      <c r="V63" s="393"/>
      <c r="W63" s="120" t="s">
        <v>186</v>
      </c>
      <c r="X63" s="121"/>
      <c r="Y63" s="121"/>
      <c r="Z63" s="119">
        <f t="shared" si="1"/>
        <v>40</v>
      </c>
    </row>
    <row r="64" spans="1:26" ht="18" customHeight="1">
      <c r="A64" s="411"/>
      <c r="B64" s="412"/>
      <c r="C64" s="385" t="s">
        <v>108</v>
      </c>
      <c r="D64" s="386"/>
      <c r="E64" s="386"/>
      <c r="F64" s="386"/>
      <c r="G64" s="386"/>
      <c r="H64" s="387">
        <f>SUM(H62:H63)</f>
        <v>1204</v>
      </c>
      <c r="I64" s="387"/>
      <c r="J64" s="387"/>
      <c r="K64" s="387"/>
      <c r="L64" s="387"/>
      <c r="M64" s="387">
        <f>SUM(M62:Q63)</f>
        <v>923</v>
      </c>
      <c r="N64" s="387"/>
      <c r="O64" s="387"/>
      <c r="P64" s="387"/>
      <c r="Q64" s="387"/>
      <c r="R64" s="387">
        <f>SUM(R62:V63)</f>
        <v>368</v>
      </c>
      <c r="S64" s="387"/>
      <c r="T64" s="387"/>
      <c r="U64" s="387"/>
      <c r="V64" s="387"/>
      <c r="W64" s="127" t="s">
        <v>187</v>
      </c>
      <c r="X64" s="128"/>
      <c r="Y64" s="128"/>
      <c r="Z64" s="124">
        <f t="shared" si="1"/>
        <v>2495</v>
      </c>
    </row>
    <row r="65" spans="1:26" ht="18" customHeight="1">
      <c r="A65" s="409" t="s">
        <v>10</v>
      </c>
      <c r="B65" s="410"/>
      <c r="C65" s="368" t="s">
        <v>93</v>
      </c>
      <c r="D65" s="369"/>
      <c r="E65" s="369"/>
      <c r="F65" s="369"/>
      <c r="G65" s="369"/>
      <c r="H65" s="392">
        <v>1176</v>
      </c>
      <c r="I65" s="392"/>
      <c r="J65" s="392"/>
      <c r="K65" s="392"/>
      <c r="L65" s="392"/>
      <c r="M65" s="392">
        <v>902</v>
      </c>
      <c r="N65" s="392"/>
      <c r="O65" s="392"/>
      <c r="P65" s="392"/>
      <c r="Q65" s="392"/>
      <c r="R65" s="392">
        <v>348</v>
      </c>
      <c r="S65" s="392"/>
      <c r="T65" s="392"/>
      <c r="U65" s="392"/>
      <c r="V65" s="392"/>
      <c r="W65" s="117" t="s">
        <v>186</v>
      </c>
      <c r="X65" s="118"/>
      <c r="Y65" s="118"/>
      <c r="Z65" s="119">
        <f t="shared" si="1"/>
        <v>2426</v>
      </c>
    </row>
    <row r="66" spans="1:26" ht="18" customHeight="1">
      <c r="A66" s="409"/>
      <c r="B66" s="410"/>
      <c r="C66" s="382" t="s">
        <v>94</v>
      </c>
      <c r="D66" s="383"/>
      <c r="E66" s="383"/>
      <c r="F66" s="383"/>
      <c r="G66" s="383"/>
      <c r="H66" s="393">
        <v>16</v>
      </c>
      <c r="I66" s="393"/>
      <c r="J66" s="393"/>
      <c r="K66" s="393"/>
      <c r="L66" s="393"/>
      <c r="M66" s="393">
        <v>13</v>
      </c>
      <c r="N66" s="393"/>
      <c r="O66" s="393"/>
      <c r="P66" s="393"/>
      <c r="Q66" s="393"/>
      <c r="R66" s="393">
        <v>11</v>
      </c>
      <c r="S66" s="393"/>
      <c r="T66" s="393"/>
      <c r="U66" s="393"/>
      <c r="V66" s="393"/>
      <c r="W66" s="120" t="s">
        <v>186</v>
      </c>
      <c r="X66" s="121"/>
      <c r="Y66" s="121"/>
      <c r="Z66" s="119">
        <f t="shared" si="1"/>
        <v>40</v>
      </c>
    </row>
    <row r="67" spans="1:26" ht="18" customHeight="1">
      <c r="A67" s="411"/>
      <c r="B67" s="412"/>
      <c r="C67" s="385" t="s">
        <v>108</v>
      </c>
      <c r="D67" s="386"/>
      <c r="E67" s="386"/>
      <c r="F67" s="386"/>
      <c r="G67" s="386"/>
      <c r="H67" s="373">
        <f>SUM(H65:H66)</f>
        <v>1192</v>
      </c>
      <c r="I67" s="373"/>
      <c r="J67" s="373"/>
      <c r="K67" s="373"/>
      <c r="L67" s="373"/>
      <c r="M67" s="373">
        <f>SUM(M65:Q66)</f>
        <v>915</v>
      </c>
      <c r="N67" s="373"/>
      <c r="O67" s="373"/>
      <c r="P67" s="373"/>
      <c r="Q67" s="373"/>
      <c r="R67" s="373">
        <f>SUM(R65:V66)</f>
        <v>359</v>
      </c>
      <c r="S67" s="373"/>
      <c r="T67" s="373"/>
      <c r="U67" s="373"/>
      <c r="V67" s="373"/>
      <c r="W67" s="122" t="s">
        <v>187</v>
      </c>
      <c r="X67" s="123"/>
      <c r="Y67" s="123"/>
      <c r="Z67" s="124">
        <f t="shared" si="1"/>
        <v>2466</v>
      </c>
    </row>
    <row r="68" spans="1:26" ht="18" customHeight="1">
      <c r="A68" s="413" t="s">
        <v>11</v>
      </c>
      <c r="B68" s="414"/>
      <c r="C68" s="368" t="s">
        <v>93</v>
      </c>
      <c r="D68" s="369"/>
      <c r="E68" s="369"/>
      <c r="F68" s="369"/>
      <c r="G68" s="369"/>
      <c r="H68" s="391">
        <v>1182</v>
      </c>
      <c r="I68" s="391"/>
      <c r="J68" s="391"/>
      <c r="K68" s="391"/>
      <c r="L68" s="391"/>
      <c r="M68" s="391">
        <v>922</v>
      </c>
      <c r="N68" s="391"/>
      <c r="O68" s="391"/>
      <c r="P68" s="391"/>
      <c r="Q68" s="391"/>
      <c r="R68" s="391">
        <v>358</v>
      </c>
      <c r="S68" s="391"/>
      <c r="T68" s="391"/>
      <c r="U68" s="391"/>
      <c r="V68" s="391"/>
      <c r="W68" s="125" t="s">
        <v>186</v>
      </c>
      <c r="X68" s="126"/>
      <c r="Y68" s="126"/>
      <c r="Z68" s="119">
        <f t="shared" si="1"/>
        <v>2462</v>
      </c>
    </row>
    <row r="69" spans="1:26" ht="18" customHeight="1">
      <c r="A69" s="409"/>
      <c r="B69" s="410"/>
      <c r="C69" s="382" t="s">
        <v>94</v>
      </c>
      <c r="D69" s="383"/>
      <c r="E69" s="383"/>
      <c r="F69" s="383"/>
      <c r="G69" s="383"/>
      <c r="H69" s="393">
        <v>17</v>
      </c>
      <c r="I69" s="393"/>
      <c r="J69" s="393"/>
      <c r="K69" s="393"/>
      <c r="L69" s="393"/>
      <c r="M69" s="393">
        <v>13</v>
      </c>
      <c r="N69" s="393"/>
      <c r="O69" s="393"/>
      <c r="P69" s="393"/>
      <c r="Q69" s="393"/>
      <c r="R69" s="393">
        <v>10</v>
      </c>
      <c r="S69" s="393"/>
      <c r="T69" s="393"/>
      <c r="U69" s="393"/>
      <c r="V69" s="393"/>
      <c r="W69" s="120" t="s">
        <v>186</v>
      </c>
      <c r="X69" s="121"/>
      <c r="Y69" s="121"/>
      <c r="Z69" s="119">
        <f t="shared" si="1"/>
        <v>40</v>
      </c>
    </row>
    <row r="70" spans="1:26" ht="18" customHeight="1">
      <c r="A70" s="411"/>
      <c r="B70" s="412"/>
      <c r="C70" s="385" t="s">
        <v>108</v>
      </c>
      <c r="D70" s="386"/>
      <c r="E70" s="386"/>
      <c r="F70" s="386"/>
      <c r="G70" s="386"/>
      <c r="H70" s="387">
        <f>SUM(H68:H69)</f>
        <v>1199</v>
      </c>
      <c r="I70" s="387"/>
      <c r="J70" s="387"/>
      <c r="K70" s="387"/>
      <c r="L70" s="387"/>
      <c r="M70" s="387">
        <f>SUM(M68:Q69)</f>
        <v>935</v>
      </c>
      <c r="N70" s="387"/>
      <c r="O70" s="387"/>
      <c r="P70" s="387"/>
      <c r="Q70" s="387"/>
      <c r="R70" s="387">
        <f>SUM(R68:V69)</f>
        <v>368</v>
      </c>
      <c r="S70" s="387"/>
      <c r="T70" s="387"/>
      <c r="U70" s="387"/>
      <c r="V70" s="387"/>
      <c r="W70" s="127" t="s">
        <v>187</v>
      </c>
      <c r="X70" s="128"/>
      <c r="Y70" s="128"/>
      <c r="Z70" s="124">
        <f t="shared" si="1"/>
        <v>2502</v>
      </c>
    </row>
    <row r="71" spans="1:26" ht="18" customHeight="1">
      <c r="A71" s="409" t="s">
        <v>12</v>
      </c>
      <c r="B71" s="410"/>
      <c r="C71" s="368" t="s">
        <v>93</v>
      </c>
      <c r="D71" s="369"/>
      <c r="E71" s="369"/>
      <c r="F71" s="369"/>
      <c r="G71" s="369"/>
      <c r="H71" s="392">
        <v>1161</v>
      </c>
      <c r="I71" s="392"/>
      <c r="J71" s="392"/>
      <c r="K71" s="392"/>
      <c r="L71" s="392"/>
      <c r="M71" s="392">
        <v>888</v>
      </c>
      <c r="N71" s="392"/>
      <c r="O71" s="392"/>
      <c r="P71" s="392"/>
      <c r="Q71" s="392"/>
      <c r="R71" s="392">
        <v>323</v>
      </c>
      <c r="S71" s="392"/>
      <c r="T71" s="392"/>
      <c r="U71" s="392"/>
      <c r="V71" s="392"/>
      <c r="W71" s="117" t="s">
        <v>186</v>
      </c>
      <c r="X71" s="118"/>
      <c r="Y71" s="118"/>
      <c r="Z71" s="119">
        <f t="shared" si="1"/>
        <v>2372</v>
      </c>
    </row>
    <row r="72" spans="1:26" ht="18" customHeight="1">
      <c r="A72" s="409"/>
      <c r="B72" s="410"/>
      <c r="C72" s="382" t="s">
        <v>94</v>
      </c>
      <c r="D72" s="383"/>
      <c r="E72" s="383"/>
      <c r="F72" s="383"/>
      <c r="G72" s="383"/>
      <c r="H72" s="393">
        <v>15</v>
      </c>
      <c r="I72" s="393"/>
      <c r="J72" s="393"/>
      <c r="K72" s="393"/>
      <c r="L72" s="393"/>
      <c r="M72" s="393">
        <v>12</v>
      </c>
      <c r="N72" s="393"/>
      <c r="O72" s="393"/>
      <c r="P72" s="393"/>
      <c r="Q72" s="393"/>
      <c r="R72" s="393">
        <v>9</v>
      </c>
      <c r="S72" s="393"/>
      <c r="T72" s="393"/>
      <c r="U72" s="393"/>
      <c r="V72" s="393"/>
      <c r="W72" s="120" t="s">
        <v>186</v>
      </c>
      <c r="X72" s="121"/>
      <c r="Y72" s="121"/>
      <c r="Z72" s="119">
        <f t="shared" si="1"/>
        <v>36</v>
      </c>
    </row>
    <row r="73" spans="1:26" ht="18" customHeight="1">
      <c r="A73" s="411"/>
      <c r="B73" s="412"/>
      <c r="C73" s="385" t="s">
        <v>108</v>
      </c>
      <c r="D73" s="386"/>
      <c r="E73" s="386"/>
      <c r="F73" s="386"/>
      <c r="G73" s="386"/>
      <c r="H73" s="373">
        <f>SUM(H71:H72)</f>
        <v>1176</v>
      </c>
      <c r="I73" s="373"/>
      <c r="J73" s="373"/>
      <c r="K73" s="373"/>
      <c r="L73" s="373"/>
      <c r="M73" s="373">
        <f>SUM(M71:Q72)</f>
        <v>900</v>
      </c>
      <c r="N73" s="373"/>
      <c r="O73" s="373"/>
      <c r="P73" s="373"/>
      <c r="Q73" s="373"/>
      <c r="R73" s="373">
        <f>SUM(R71:V72)</f>
        <v>332</v>
      </c>
      <c r="S73" s="373"/>
      <c r="T73" s="373"/>
      <c r="U73" s="373"/>
      <c r="V73" s="373"/>
      <c r="W73" s="122" t="s">
        <v>187</v>
      </c>
      <c r="X73" s="123"/>
      <c r="Y73" s="123"/>
      <c r="Z73" s="124">
        <f t="shared" si="1"/>
        <v>2408</v>
      </c>
    </row>
    <row r="74" spans="1:26" ht="18" customHeight="1">
      <c r="A74" s="413" t="s">
        <v>13</v>
      </c>
      <c r="B74" s="414"/>
      <c r="C74" s="368" t="s">
        <v>93</v>
      </c>
      <c r="D74" s="369"/>
      <c r="E74" s="369"/>
      <c r="F74" s="369"/>
      <c r="G74" s="369"/>
      <c r="H74" s="391">
        <v>1193</v>
      </c>
      <c r="I74" s="391"/>
      <c r="J74" s="391"/>
      <c r="K74" s="391"/>
      <c r="L74" s="391"/>
      <c r="M74" s="391">
        <v>903</v>
      </c>
      <c r="N74" s="391"/>
      <c r="O74" s="391"/>
      <c r="P74" s="391"/>
      <c r="Q74" s="391"/>
      <c r="R74" s="391">
        <v>334</v>
      </c>
      <c r="S74" s="391"/>
      <c r="T74" s="391"/>
      <c r="U74" s="391"/>
      <c r="V74" s="391"/>
      <c r="W74" s="125" t="s">
        <v>188</v>
      </c>
      <c r="X74" s="126"/>
      <c r="Y74" s="126"/>
      <c r="Z74" s="119">
        <f t="shared" si="1"/>
        <v>2430</v>
      </c>
    </row>
    <row r="75" spans="1:26" ht="18" customHeight="1">
      <c r="A75" s="409"/>
      <c r="B75" s="410"/>
      <c r="C75" s="382" t="s">
        <v>94</v>
      </c>
      <c r="D75" s="383"/>
      <c r="E75" s="383"/>
      <c r="F75" s="383"/>
      <c r="G75" s="383"/>
      <c r="H75" s="393">
        <v>15</v>
      </c>
      <c r="I75" s="393"/>
      <c r="J75" s="393"/>
      <c r="K75" s="393"/>
      <c r="L75" s="393"/>
      <c r="M75" s="393">
        <v>13</v>
      </c>
      <c r="N75" s="393"/>
      <c r="O75" s="393"/>
      <c r="P75" s="393"/>
      <c r="Q75" s="393"/>
      <c r="R75" s="393">
        <v>9</v>
      </c>
      <c r="S75" s="393"/>
      <c r="T75" s="393"/>
      <c r="U75" s="393"/>
      <c r="V75" s="393"/>
      <c r="W75" s="120" t="s">
        <v>186</v>
      </c>
      <c r="X75" s="121"/>
      <c r="Y75" s="121"/>
      <c r="Z75" s="119">
        <f t="shared" si="1"/>
        <v>37</v>
      </c>
    </row>
    <row r="76" spans="1:26" ht="18" customHeight="1">
      <c r="A76" s="411"/>
      <c r="B76" s="412"/>
      <c r="C76" s="385" t="s">
        <v>108</v>
      </c>
      <c r="D76" s="386"/>
      <c r="E76" s="386"/>
      <c r="F76" s="386"/>
      <c r="G76" s="386"/>
      <c r="H76" s="387">
        <f>SUM(H74:H75)</f>
        <v>1208</v>
      </c>
      <c r="I76" s="387"/>
      <c r="J76" s="387"/>
      <c r="K76" s="387"/>
      <c r="L76" s="387"/>
      <c r="M76" s="387">
        <f>SUM(M74:Q75)</f>
        <v>916</v>
      </c>
      <c r="N76" s="387"/>
      <c r="O76" s="387"/>
      <c r="P76" s="387"/>
      <c r="Q76" s="387"/>
      <c r="R76" s="387">
        <f>SUM(R74:V75)</f>
        <v>343</v>
      </c>
      <c r="S76" s="387"/>
      <c r="T76" s="387"/>
      <c r="U76" s="387"/>
      <c r="V76" s="387"/>
      <c r="W76" s="127" t="s">
        <v>187</v>
      </c>
      <c r="X76" s="128"/>
      <c r="Y76" s="128"/>
      <c r="Z76" s="124">
        <f t="shared" si="1"/>
        <v>2467</v>
      </c>
    </row>
    <row r="77" spans="1:26" ht="18" customHeight="1">
      <c r="A77" s="409" t="s">
        <v>14</v>
      </c>
      <c r="B77" s="410"/>
      <c r="C77" s="368" t="s">
        <v>93</v>
      </c>
      <c r="D77" s="369"/>
      <c r="E77" s="369"/>
      <c r="F77" s="369"/>
      <c r="G77" s="369"/>
      <c r="H77" s="392">
        <v>1225</v>
      </c>
      <c r="I77" s="392"/>
      <c r="J77" s="392"/>
      <c r="K77" s="392"/>
      <c r="L77" s="392"/>
      <c r="M77" s="392">
        <v>920</v>
      </c>
      <c r="N77" s="392"/>
      <c r="O77" s="392"/>
      <c r="P77" s="392"/>
      <c r="Q77" s="392"/>
      <c r="R77" s="392">
        <v>336</v>
      </c>
      <c r="S77" s="392"/>
      <c r="T77" s="392"/>
      <c r="U77" s="392"/>
      <c r="V77" s="392"/>
      <c r="W77" s="117" t="s">
        <v>188</v>
      </c>
      <c r="X77" s="118"/>
      <c r="Y77" s="118"/>
      <c r="Z77" s="119">
        <f t="shared" si="1"/>
        <v>2481</v>
      </c>
    </row>
    <row r="78" spans="1:26" ht="18" customHeight="1">
      <c r="A78" s="409"/>
      <c r="B78" s="410"/>
      <c r="C78" s="382" t="s">
        <v>94</v>
      </c>
      <c r="D78" s="383"/>
      <c r="E78" s="383"/>
      <c r="F78" s="383"/>
      <c r="G78" s="383"/>
      <c r="H78" s="393">
        <v>14</v>
      </c>
      <c r="I78" s="393"/>
      <c r="J78" s="393"/>
      <c r="K78" s="393"/>
      <c r="L78" s="393"/>
      <c r="M78" s="393">
        <v>16</v>
      </c>
      <c r="N78" s="393"/>
      <c r="O78" s="393"/>
      <c r="P78" s="393"/>
      <c r="Q78" s="393"/>
      <c r="R78" s="393">
        <v>11</v>
      </c>
      <c r="S78" s="393"/>
      <c r="T78" s="393"/>
      <c r="U78" s="393"/>
      <c r="V78" s="393"/>
      <c r="W78" s="120" t="s">
        <v>186</v>
      </c>
      <c r="X78" s="121"/>
      <c r="Y78" s="121"/>
      <c r="Z78" s="119">
        <f t="shared" si="1"/>
        <v>41</v>
      </c>
    </row>
    <row r="79" spans="1:26" ht="18" customHeight="1">
      <c r="A79" s="411"/>
      <c r="B79" s="412"/>
      <c r="C79" s="385" t="s">
        <v>108</v>
      </c>
      <c r="D79" s="386"/>
      <c r="E79" s="386"/>
      <c r="F79" s="386"/>
      <c r="G79" s="386"/>
      <c r="H79" s="373">
        <f>SUM(H77:H78)</f>
        <v>1239</v>
      </c>
      <c r="I79" s="373"/>
      <c r="J79" s="373"/>
      <c r="K79" s="373"/>
      <c r="L79" s="373"/>
      <c r="M79" s="373">
        <f>SUM(M77:Q78)</f>
        <v>936</v>
      </c>
      <c r="N79" s="373"/>
      <c r="O79" s="373"/>
      <c r="P79" s="373"/>
      <c r="Q79" s="373"/>
      <c r="R79" s="373">
        <f>SUM(R77:V78)</f>
        <v>347</v>
      </c>
      <c r="S79" s="373"/>
      <c r="T79" s="373"/>
      <c r="U79" s="373"/>
      <c r="V79" s="373"/>
      <c r="W79" s="122" t="s">
        <v>187</v>
      </c>
      <c r="X79" s="123"/>
      <c r="Y79" s="123"/>
      <c r="Z79" s="124">
        <f t="shared" si="1"/>
        <v>2522</v>
      </c>
    </row>
    <row r="80" spans="1:26" ht="18" customHeight="1">
      <c r="A80" s="413" t="s">
        <v>15</v>
      </c>
      <c r="B80" s="414"/>
      <c r="C80" s="368" t="s">
        <v>93</v>
      </c>
      <c r="D80" s="369"/>
      <c r="E80" s="369"/>
      <c r="F80" s="369"/>
      <c r="G80" s="369"/>
      <c r="H80" s="391">
        <v>1216</v>
      </c>
      <c r="I80" s="391"/>
      <c r="J80" s="391"/>
      <c r="K80" s="391"/>
      <c r="L80" s="391"/>
      <c r="M80" s="391">
        <v>903</v>
      </c>
      <c r="N80" s="391"/>
      <c r="O80" s="391"/>
      <c r="P80" s="391"/>
      <c r="Q80" s="391"/>
      <c r="R80" s="391">
        <v>340</v>
      </c>
      <c r="S80" s="391"/>
      <c r="T80" s="391"/>
      <c r="U80" s="391"/>
      <c r="V80" s="391"/>
      <c r="W80" s="125" t="s">
        <v>186</v>
      </c>
      <c r="X80" s="126"/>
      <c r="Y80" s="126"/>
      <c r="Z80" s="119">
        <f t="shared" si="1"/>
        <v>2459</v>
      </c>
    </row>
    <row r="81" spans="1:26" ht="18" customHeight="1">
      <c r="A81" s="409"/>
      <c r="B81" s="410"/>
      <c r="C81" s="382" t="s">
        <v>94</v>
      </c>
      <c r="D81" s="383"/>
      <c r="E81" s="383"/>
      <c r="F81" s="383"/>
      <c r="G81" s="383"/>
      <c r="H81" s="393">
        <v>14</v>
      </c>
      <c r="I81" s="393"/>
      <c r="J81" s="393"/>
      <c r="K81" s="393"/>
      <c r="L81" s="393"/>
      <c r="M81" s="393">
        <v>16</v>
      </c>
      <c r="N81" s="393"/>
      <c r="O81" s="393"/>
      <c r="P81" s="393"/>
      <c r="Q81" s="393"/>
      <c r="R81" s="393">
        <v>5</v>
      </c>
      <c r="S81" s="393"/>
      <c r="T81" s="393"/>
      <c r="U81" s="393"/>
      <c r="V81" s="393"/>
      <c r="W81" s="120" t="s">
        <v>186</v>
      </c>
      <c r="X81" s="121"/>
      <c r="Y81" s="121"/>
      <c r="Z81" s="119">
        <f t="shared" si="1"/>
        <v>35</v>
      </c>
    </row>
    <row r="82" spans="1:26" ht="18" customHeight="1">
      <c r="A82" s="411"/>
      <c r="B82" s="412"/>
      <c r="C82" s="385" t="s">
        <v>108</v>
      </c>
      <c r="D82" s="386"/>
      <c r="E82" s="386"/>
      <c r="F82" s="386"/>
      <c r="G82" s="386"/>
      <c r="H82" s="387">
        <f>SUM(H80:H81)</f>
        <v>1230</v>
      </c>
      <c r="I82" s="387"/>
      <c r="J82" s="387"/>
      <c r="K82" s="387"/>
      <c r="L82" s="387"/>
      <c r="M82" s="387">
        <f>SUM(M80:Q81)</f>
        <v>919</v>
      </c>
      <c r="N82" s="387"/>
      <c r="O82" s="387"/>
      <c r="P82" s="387"/>
      <c r="Q82" s="387"/>
      <c r="R82" s="387">
        <f>SUM(R80:V81)</f>
        <v>345</v>
      </c>
      <c r="S82" s="387"/>
      <c r="T82" s="387"/>
      <c r="U82" s="387"/>
      <c r="V82" s="387"/>
      <c r="W82" s="127" t="s">
        <v>187</v>
      </c>
      <c r="X82" s="128"/>
      <c r="Y82" s="128"/>
      <c r="Z82" s="124">
        <f t="shared" si="1"/>
        <v>2494</v>
      </c>
    </row>
    <row r="83" spans="1:26" ht="18" customHeight="1">
      <c r="A83" s="409" t="s">
        <v>16</v>
      </c>
      <c r="B83" s="410"/>
      <c r="C83" s="368" t="s">
        <v>93</v>
      </c>
      <c r="D83" s="369"/>
      <c r="E83" s="369"/>
      <c r="F83" s="369"/>
      <c r="G83" s="369"/>
      <c r="H83" s="392">
        <v>1237</v>
      </c>
      <c r="I83" s="392"/>
      <c r="J83" s="392"/>
      <c r="K83" s="392"/>
      <c r="L83" s="392"/>
      <c r="M83" s="392">
        <v>907</v>
      </c>
      <c r="N83" s="392"/>
      <c r="O83" s="392"/>
      <c r="P83" s="392"/>
      <c r="Q83" s="392"/>
      <c r="R83" s="392">
        <v>336</v>
      </c>
      <c r="S83" s="392"/>
      <c r="T83" s="392"/>
      <c r="U83" s="392"/>
      <c r="V83" s="392"/>
      <c r="W83" s="117" t="s">
        <v>186</v>
      </c>
      <c r="X83" s="118"/>
      <c r="Y83" s="118"/>
      <c r="Z83" s="119">
        <f t="shared" si="1"/>
        <v>2480</v>
      </c>
    </row>
    <row r="84" spans="1:26" ht="18" customHeight="1">
      <c r="A84" s="409"/>
      <c r="B84" s="410"/>
      <c r="C84" s="382" t="s">
        <v>94</v>
      </c>
      <c r="D84" s="383"/>
      <c r="E84" s="383"/>
      <c r="F84" s="383"/>
      <c r="G84" s="383"/>
      <c r="H84" s="393">
        <v>13</v>
      </c>
      <c r="I84" s="393"/>
      <c r="J84" s="393"/>
      <c r="K84" s="393"/>
      <c r="L84" s="393"/>
      <c r="M84" s="393">
        <v>20</v>
      </c>
      <c r="N84" s="393"/>
      <c r="O84" s="393"/>
      <c r="P84" s="393"/>
      <c r="Q84" s="393"/>
      <c r="R84" s="393">
        <v>6</v>
      </c>
      <c r="S84" s="393"/>
      <c r="T84" s="393"/>
      <c r="U84" s="393"/>
      <c r="V84" s="393"/>
      <c r="W84" s="120" t="s">
        <v>186</v>
      </c>
      <c r="X84" s="121"/>
      <c r="Y84" s="121"/>
      <c r="Z84" s="119">
        <f t="shared" si="1"/>
        <v>39</v>
      </c>
    </row>
    <row r="85" spans="1:26" ht="18" customHeight="1">
      <c r="A85" s="411"/>
      <c r="B85" s="412"/>
      <c r="C85" s="385" t="s">
        <v>108</v>
      </c>
      <c r="D85" s="386"/>
      <c r="E85" s="386"/>
      <c r="F85" s="386"/>
      <c r="G85" s="386"/>
      <c r="H85" s="387">
        <f>SUM(H83:H84)</f>
        <v>1250</v>
      </c>
      <c r="I85" s="387"/>
      <c r="J85" s="387"/>
      <c r="K85" s="387"/>
      <c r="L85" s="387"/>
      <c r="M85" s="387">
        <f>SUM(M83:Q84)</f>
        <v>927</v>
      </c>
      <c r="N85" s="387"/>
      <c r="O85" s="387"/>
      <c r="P85" s="387"/>
      <c r="Q85" s="387"/>
      <c r="R85" s="387">
        <f>SUM(R83:V84)</f>
        <v>342</v>
      </c>
      <c r="S85" s="387"/>
      <c r="T85" s="387"/>
      <c r="U85" s="387"/>
      <c r="V85" s="387"/>
      <c r="W85" s="122" t="s">
        <v>187</v>
      </c>
      <c r="X85" s="123"/>
      <c r="Y85" s="123"/>
      <c r="Z85" s="124">
        <f t="shared" si="1"/>
        <v>2519</v>
      </c>
    </row>
    <row r="86" spans="1:26" ht="18" customHeight="1">
      <c r="A86" s="413" t="s">
        <v>34</v>
      </c>
      <c r="B86" s="414"/>
      <c r="C86" s="368" t="s">
        <v>93</v>
      </c>
      <c r="D86" s="369"/>
      <c r="E86" s="369"/>
      <c r="F86" s="369"/>
      <c r="G86" s="369"/>
      <c r="H86" s="370">
        <v>1244</v>
      </c>
      <c r="I86" s="370"/>
      <c r="J86" s="370"/>
      <c r="K86" s="370"/>
      <c r="L86" s="370"/>
      <c r="M86" s="370">
        <v>911</v>
      </c>
      <c r="N86" s="370"/>
      <c r="O86" s="370"/>
      <c r="P86" s="370"/>
      <c r="Q86" s="370"/>
      <c r="R86" s="370">
        <v>301</v>
      </c>
      <c r="S86" s="370"/>
      <c r="T86" s="370"/>
      <c r="U86" s="370"/>
      <c r="V86" s="370"/>
      <c r="W86" s="125" t="s">
        <v>186</v>
      </c>
      <c r="X86" s="126"/>
      <c r="Y86" s="126"/>
      <c r="Z86" s="119">
        <f t="shared" si="1"/>
        <v>2456</v>
      </c>
    </row>
    <row r="87" spans="1:26" ht="18" customHeight="1">
      <c r="A87" s="409"/>
      <c r="B87" s="410"/>
      <c r="C87" s="382" t="s">
        <v>94</v>
      </c>
      <c r="D87" s="383"/>
      <c r="E87" s="383"/>
      <c r="F87" s="383"/>
      <c r="G87" s="383"/>
      <c r="H87" s="384">
        <v>11</v>
      </c>
      <c r="I87" s="384"/>
      <c r="J87" s="384"/>
      <c r="K87" s="384"/>
      <c r="L87" s="384"/>
      <c r="M87" s="384">
        <v>22</v>
      </c>
      <c r="N87" s="384"/>
      <c r="O87" s="384"/>
      <c r="P87" s="384"/>
      <c r="Q87" s="384"/>
      <c r="R87" s="384">
        <v>6</v>
      </c>
      <c r="S87" s="384"/>
      <c r="T87" s="384"/>
      <c r="U87" s="384"/>
      <c r="V87" s="384"/>
      <c r="W87" s="120" t="s">
        <v>186</v>
      </c>
      <c r="X87" s="121"/>
      <c r="Y87" s="121"/>
      <c r="Z87" s="119">
        <f t="shared" si="1"/>
        <v>39</v>
      </c>
    </row>
    <row r="88" spans="1:26" ht="18" customHeight="1" thickBot="1">
      <c r="A88" s="409"/>
      <c r="B88" s="410"/>
      <c r="C88" s="371" t="s">
        <v>108</v>
      </c>
      <c r="D88" s="372"/>
      <c r="E88" s="372"/>
      <c r="F88" s="372"/>
      <c r="G88" s="372"/>
      <c r="H88" s="387">
        <f>SUM(H86:H87)</f>
        <v>1255</v>
      </c>
      <c r="I88" s="387"/>
      <c r="J88" s="387"/>
      <c r="K88" s="387"/>
      <c r="L88" s="387"/>
      <c r="M88" s="387">
        <f>SUM(M86:Q87)</f>
        <v>933</v>
      </c>
      <c r="N88" s="387"/>
      <c r="O88" s="387"/>
      <c r="P88" s="387"/>
      <c r="Q88" s="387"/>
      <c r="R88" s="387">
        <f>SUM(R86:V87)</f>
        <v>307</v>
      </c>
      <c r="S88" s="387"/>
      <c r="T88" s="387"/>
      <c r="U88" s="387"/>
      <c r="V88" s="387"/>
      <c r="W88" s="122" t="s">
        <v>187</v>
      </c>
      <c r="X88" s="123"/>
      <c r="Y88" s="123"/>
      <c r="Z88" s="129">
        <f t="shared" si="1"/>
        <v>2495</v>
      </c>
    </row>
    <row r="89" spans="1:26" ht="18" customHeight="1" thickTop="1">
      <c r="A89" s="397" t="s">
        <v>223</v>
      </c>
      <c r="B89" s="398"/>
      <c r="C89" s="398"/>
      <c r="D89" s="398"/>
      <c r="E89" s="398"/>
      <c r="F89" s="398"/>
      <c r="G89" s="398"/>
      <c r="H89" s="390">
        <f>SUM(H88,H85,H82,H79,H76,H73,H70,H67,H64,H61,H58,H55)</f>
        <v>14529</v>
      </c>
      <c r="I89" s="390"/>
      <c r="J89" s="390"/>
      <c r="K89" s="390"/>
      <c r="L89" s="390"/>
      <c r="M89" s="390">
        <f>SUM(M88,M85,M82,M79,M76,M73,M70,M67,M64,M61,M58,M55)</f>
        <v>10954</v>
      </c>
      <c r="N89" s="390"/>
      <c r="O89" s="390"/>
      <c r="P89" s="390"/>
      <c r="Q89" s="390"/>
      <c r="R89" s="390">
        <f>SUM(R88,R85,R82,R79,R76,R73,R70,R67,R64,R61,R58,R55)</f>
        <v>4173</v>
      </c>
      <c r="S89" s="390"/>
      <c r="T89" s="390"/>
      <c r="U89" s="390"/>
      <c r="V89" s="390"/>
      <c r="W89" s="130" t="s">
        <v>189</v>
      </c>
      <c r="X89" s="131"/>
      <c r="Y89" s="131"/>
      <c r="Z89" s="132">
        <f>SUM(Z88,Z85,Z82,Z79,Z76,Z73,Z70,Z67,Z64,Z61,Z58,Z55)</f>
        <v>29656</v>
      </c>
    </row>
    <row r="90" spans="1:26" ht="18" customHeight="1">
      <c r="A90" s="375" t="s">
        <v>222</v>
      </c>
      <c r="B90" s="376"/>
      <c r="C90" s="376"/>
      <c r="D90" s="376"/>
      <c r="E90" s="376"/>
      <c r="F90" s="376"/>
      <c r="G90" s="376"/>
      <c r="H90" s="377">
        <v>14539</v>
      </c>
      <c r="I90" s="378"/>
      <c r="J90" s="378"/>
      <c r="K90" s="378"/>
      <c r="L90" s="379"/>
      <c r="M90" s="377">
        <v>9713</v>
      </c>
      <c r="N90" s="378"/>
      <c r="O90" s="378"/>
      <c r="P90" s="378"/>
      <c r="Q90" s="379"/>
      <c r="R90" s="377">
        <v>4450</v>
      </c>
      <c r="S90" s="378"/>
      <c r="T90" s="378"/>
      <c r="U90" s="378"/>
      <c r="V90" s="379"/>
      <c r="W90" s="83"/>
      <c r="X90" s="84"/>
      <c r="Y90" s="84"/>
      <c r="Z90" s="85">
        <f>SUM(H90:V90)</f>
        <v>28702</v>
      </c>
    </row>
    <row r="91" spans="1:26" ht="18" customHeight="1">
      <c r="A91" s="380" t="s">
        <v>221</v>
      </c>
      <c r="B91" s="381"/>
      <c r="C91" s="381"/>
      <c r="D91" s="381"/>
      <c r="E91" s="381"/>
      <c r="F91" s="381"/>
      <c r="G91" s="381"/>
      <c r="H91" s="377">
        <v>14467</v>
      </c>
      <c r="I91" s="378"/>
      <c r="J91" s="378"/>
      <c r="K91" s="378"/>
      <c r="L91" s="379"/>
      <c r="M91" s="377">
        <v>8380</v>
      </c>
      <c r="N91" s="378"/>
      <c r="O91" s="378"/>
      <c r="P91" s="378"/>
      <c r="Q91" s="379"/>
      <c r="R91" s="377">
        <v>4777</v>
      </c>
      <c r="S91" s="378"/>
      <c r="T91" s="378"/>
      <c r="U91" s="378"/>
      <c r="V91" s="379"/>
      <c r="W91" s="83"/>
      <c r="X91" s="84"/>
      <c r="Y91" s="84"/>
      <c r="Z91" s="85">
        <f>SUM(H91:V91)</f>
        <v>27624</v>
      </c>
    </row>
    <row r="92" spans="1:26" ht="18" customHeight="1">
      <c r="A92" s="380" t="s">
        <v>163</v>
      </c>
      <c r="B92" s="381"/>
      <c r="C92" s="381"/>
      <c r="D92" s="381"/>
      <c r="E92" s="381"/>
      <c r="F92" s="381"/>
      <c r="G92" s="381"/>
      <c r="H92" s="394">
        <v>14508</v>
      </c>
      <c r="I92" s="395"/>
      <c r="J92" s="395"/>
      <c r="K92" s="395"/>
      <c r="L92" s="396"/>
      <c r="M92" s="394">
        <v>7712</v>
      </c>
      <c r="N92" s="395"/>
      <c r="O92" s="395"/>
      <c r="P92" s="395"/>
      <c r="Q92" s="396"/>
      <c r="R92" s="394">
        <v>4722</v>
      </c>
      <c r="S92" s="395"/>
      <c r="T92" s="395"/>
      <c r="U92" s="395"/>
      <c r="V92" s="396"/>
      <c r="W92" s="83"/>
      <c r="X92" s="84"/>
      <c r="Y92" s="84"/>
      <c r="Z92" s="85">
        <v>26942</v>
      </c>
    </row>
    <row r="93" spans="1:26" ht="18" customHeight="1">
      <c r="A93" s="375" t="s">
        <v>164</v>
      </c>
      <c r="B93" s="376"/>
      <c r="C93" s="376"/>
      <c r="D93" s="376"/>
      <c r="E93" s="376"/>
      <c r="F93" s="376"/>
      <c r="G93" s="376"/>
      <c r="H93" s="389">
        <v>14408</v>
      </c>
      <c r="I93" s="389"/>
      <c r="J93" s="389"/>
      <c r="K93" s="389"/>
      <c r="L93" s="389"/>
      <c r="M93" s="389">
        <v>7040</v>
      </c>
      <c r="N93" s="389"/>
      <c r="O93" s="389"/>
      <c r="P93" s="389"/>
      <c r="Q93" s="389"/>
      <c r="R93" s="389">
        <v>4441</v>
      </c>
      <c r="S93" s="389"/>
      <c r="T93" s="389"/>
      <c r="U93" s="389"/>
      <c r="V93" s="389"/>
      <c r="W93" s="63"/>
      <c r="X93" s="65"/>
      <c r="Y93" s="65"/>
      <c r="Z93" s="64">
        <v>25889</v>
      </c>
    </row>
    <row r="94" spans="1:26" ht="18" customHeight="1">
      <c r="A94" s="375" t="s">
        <v>165</v>
      </c>
      <c r="B94" s="376"/>
      <c r="C94" s="376"/>
      <c r="D94" s="376"/>
      <c r="E94" s="376"/>
      <c r="F94" s="376"/>
      <c r="G94" s="376"/>
      <c r="H94" s="389">
        <v>12093</v>
      </c>
      <c r="I94" s="389"/>
      <c r="J94" s="389"/>
      <c r="K94" s="389"/>
      <c r="L94" s="389"/>
      <c r="M94" s="389">
        <v>6620</v>
      </c>
      <c r="N94" s="389"/>
      <c r="O94" s="389"/>
      <c r="P94" s="389"/>
      <c r="Q94" s="389"/>
      <c r="R94" s="389">
        <v>4615</v>
      </c>
      <c r="S94" s="389"/>
      <c r="T94" s="389"/>
      <c r="U94" s="389"/>
      <c r="V94" s="389"/>
      <c r="W94" s="63"/>
      <c r="X94" s="65"/>
      <c r="Y94" s="65"/>
      <c r="Z94" s="64">
        <v>23328</v>
      </c>
    </row>
    <row r="95" spans="1:30" ht="18" customHeight="1" thickBot="1">
      <c r="A95" s="399" t="s">
        <v>132</v>
      </c>
      <c r="B95" s="400"/>
      <c r="C95" s="400"/>
      <c r="D95" s="400"/>
      <c r="E95" s="400"/>
      <c r="F95" s="400"/>
      <c r="G95" s="400"/>
      <c r="H95" s="388">
        <f>H89/H90</f>
        <v>0.9993121947864365</v>
      </c>
      <c r="I95" s="388"/>
      <c r="J95" s="388"/>
      <c r="K95" s="388"/>
      <c r="L95" s="388"/>
      <c r="M95" s="388">
        <f>M89/M90</f>
        <v>1.1277669103263668</v>
      </c>
      <c r="N95" s="388"/>
      <c r="O95" s="388"/>
      <c r="P95" s="388"/>
      <c r="Q95" s="388"/>
      <c r="R95" s="388">
        <f>R89/R90</f>
        <v>0.937752808988764</v>
      </c>
      <c r="S95" s="388"/>
      <c r="T95" s="388"/>
      <c r="U95" s="388"/>
      <c r="V95" s="388"/>
      <c r="W95" s="133"/>
      <c r="X95" s="134"/>
      <c r="Y95" s="134"/>
      <c r="Z95" s="135">
        <f>Z89/Z90</f>
        <v>1.0332381018744339</v>
      </c>
      <c r="AA95" s="78"/>
      <c r="AB95" s="78"/>
      <c r="AC95" s="78"/>
      <c r="AD95" s="78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mergeCells count="514">
    <mergeCell ref="A45:G45"/>
    <mergeCell ref="H45:J45"/>
    <mergeCell ref="K45:M45"/>
    <mergeCell ref="N45:P45"/>
    <mergeCell ref="A46:G46"/>
    <mergeCell ref="H46:J46"/>
    <mergeCell ref="K46:M46"/>
    <mergeCell ref="N46:P46"/>
    <mergeCell ref="H48:J48"/>
    <mergeCell ref="K48:M48"/>
    <mergeCell ref="N48:P48"/>
    <mergeCell ref="Q48:S48"/>
    <mergeCell ref="W46:Y46"/>
    <mergeCell ref="W42:Y42"/>
    <mergeCell ref="T48:V48"/>
    <mergeCell ref="W48:Y48"/>
    <mergeCell ref="T47:V47"/>
    <mergeCell ref="W47:Y47"/>
    <mergeCell ref="T45:V45"/>
    <mergeCell ref="W45:Y45"/>
    <mergeCell ref="T44:V44"/>
    <mergeCell ref="W44:Y44"/>
    <mergeCell ref="H42:J42"/>
    <mergeCell ref="K42:M42"/>
    <mergeCell ref="T42:V42"/>
    <mergeCell ref="H47:J47"/>
    <mergeCell ref="K47:M47"/>
    <mergeCell ref="N47:P47"/>
    <mergeCell ref="Q47:S47"/>
    <mergeCell ref="Q46:S46"/>
    <mergeCell ref="T46:V46"/>
    <mergeCell ref="Q45:S45"/>
    <mergeCell ref="H41:J41"/>
    <mergeCell ref="K41:M41"/>
    <mergeCell ref="H40:J40"/>
    <mergeCell ref="K40:M40"/>
    <mergeCell ref="C31:G31"/>
    <mergeCell ref="N41:P41"/>
    <mergeCell ref="Q39:S39"/>
    <mergeCell ref="H39:J39"/>
    <mergeCell ref="K38:M38"/>
    <mergeCell ref="K36:M36"/>
    <mergeCell ref="N36:P36"/>
    <mergeCell ref="K33:M33"/>
    <mergeCell ref="H35:J35"/>
    <mergeCell ref="K39:M39"/>
    <mergeCell ref="Z4:Z5"/>
    <mergeCell ref="W51:Z52"/>
    <mergeCell ref="A39:B41"/>
    <mergeCell ref="A15:B17"/>
    <mergeCell ref="A18:B20"/>
    <mergeCell ref="A21:B23"/>
    <mergeCell ref="A24:B26"/>
    <mergeCell ref="A27:B29"/>
    <mergeCell ref="N42:P42"/>
    <mergeCell ref="Q42:S42"/>
    <mergeCell ref="A86:B88"/>
    <mergeCell ref="A71:B73"/>
    <mergeCell ref="A74:B76"/>
    <mergeCell ref="A77:B79"/>
    <mergeCell ref="A80:B82"/>
    <mergeCell ref="A62:B64"/>
    <mergeCell ref="A65:B67"/>
    <mergeCell ref="A68:B70"/>
    <mergeCell ref="A83:B85"/>
    <mergeCell ref="A56:B58"/>
    <mergeCell ref="A59:B61"/>
    <mergeCell ref="C39:G39"/>
    <mergeCell ref="C40:G40"/>
    <mergeCell ref="C41:G41"/>
    <mergeCell ref="C61:G61"/>
    <mergeCell ref="A51:B52"/>
    <mergeCell ref="A47:G47"/>
    <mergeCell ref="A48:G48"/>
    <mergeCell ref="A42:G42"/>
    <mergeCell ref="N38:P38"/>
    <mergeCell ref="A53:B55"/>
    <mergeCell ref="A30:B32"/>
    <mergeCell ref="A33:B35"/>
    <mergeCell ref="A36:B38"/>
    <mergeCell ref="C36:G36"/>
    <mergeCell ref="C35:G35"/>
    <mergeCell ref="C34:G34"/>
    <mergeCell ref="H36:J36"/>
    <mergeCell ref="C32:G32"/>
    <mergeCell ref="T36:V36"/>
    <mergeCell ref="N40:P40"/>
    <mergeCell ref="N39:P39"/>
    <mergeCell ref="A2:M2"/>
    <mergeCell ref="Q38:S38"/>
    <mergeCell ref="C33:G33"/>
    <mergeCell ref="H33:J33"/>
    <mergeCell ref="A12:B14"/>
    <mergeCell ref="C38:G38"/>
    <mergeCell ref="H38:J38"/>
    <mergeCell ref="W38:Y38"/>
    <mergeCell ref="W41:Y41"/>
    <mergeCell ref="Q40:S40"/>
    <mergeCell ref="T40:V40"/>
    <mergeCell ref="W40:Y40"/>
    <mergeCell ref="W39:Y39"/>
    <mergeCell ref="Q41:S41"/>
    <mergeCell ref="T41:V41"/>
    <mergeCell ref="T39:V39"/>
    <mergeCell ref="T38:V38"/>
    <mergeCell ref="W37:Y37"/>
    <mergeCell ref="T37:V37"/>
    <mergeCell ref="C37:G37"/>
    <mergeCell ref="H37:J37"/>
    <mergeCell ref="K37:M37"/>
    <mergeCell ref="N37:P37"/>
    <mergeCell ref="Q37:S37"/>
    <mergeCell ref="K35:M35"/>
    <mergeCell ref="H34:J34"/>
    <mergeCell ref="K34:M34"/>
    <mergeCell ref="N33:P33"/>
    <mergeCell ref="W36:Y36"/>
    <mergeCell ref="N35:P35"/>
    <mergeCell ref="W35:Y35"/>
    <mergeCell ref="Q34:S34"/>
    <mergeCell ref="T34:V34"/>
    <mergeCell ref="W34:Y34"/>
    <mergeCell ref="N34:P34"/>
    <mergeCell ref="Q35:S35"/>
    <mergeCell ref="T35:V35"/>
    <mergeCell ref="Q36:S36"/>
    <mergeCell ref="H32:J32"/>
    <mergeCell ref="K32:M32"/>
    <mergeCell ref="N32:P32"/>
    <mergeCell ref="Q31:S31"/>
    <mergeCell ref="T31:V31"/>
    <mergeCell ref="W31:Y31"/>
    <mergeCell ref="Q32:S32"/>
    <mergeCell ref="T32:V32"/>
    <mergeCell ref="W32:Y32"/>
    <mergeCell ref="Q33:S33"/>
    <mergeCell ref="T33:V33"/>
    <mergeCell ref="W33:Y33"/>
    <mergeCell ref="H30:J30"/>
    <mergeCell ref="K30:M30"/>
    <mergeCell ref="N30:P30"/>
    <mergeCell ref="H31:J31"/>
    <mergeCell ref="K31:M31"/>
    <mergeCell ref="N31:P31"/>
    <mergeCell ref="Q30:S30"/>
    <mergeCell ref="T30:V30"/>
    <mergeCell ref="W30:Y30"/>
    <mergeCell ref="N29:P29"/>
    <mergeCell ref="Q29:S29"/>
    <mergeCell ref="T29:V29"/>
    <mergeCell ref="W29:Y29"/>
    <mergeCell ref="Q28:S28"/>
    <mergeCell ref="T28:V28"/>
    <mergeCell ref="W28:Y28"/>
    <mergeCell ref="N28:P28"/>
    <mergeCell ref="N27:P27"/>
    <mergeCell ref="Q27:S27"/>
    <mergeCell ref="T27:V27"/>
    <mergeCell ref="W27:Y27"/>
    <mergeCell ref="H27:J27"/>
    <mergeCell ref="K27:M27"/>
    <mergeCell ref="C29:G29"/>
    <mergeCell ref="H29:J29"/>
    <mergeCell ref="K29:M29"/>
    <mergeCell ref="C28:G28"/>
    <mergeCell ref="H28:J28"/>
    <mergeCell ref="K28:M28"/>
    <mergeCell ref="C27:G27"/>
    <mergeCell ref="Q23:S23"/>
    <mergeCell ref="C26:G26"/>
    <mergeCell ref="H26:J26"/>
    <mergeCell ref="K26:M26"/>
    <mergeCell ref="N26:P26"/>
    <mergeCell ref="H25:J25"/>
    <mergeCell ref="K25:M25"/>
    <mergeCell ref="N25:P25"/>
    <mergeCell ref="Q26:S26"/>
    <mergeCell ref="Q25:S25"/>
    <mergeCell ref="T26:V26"/>
    <mergeCell ref="W26:Y26"/>
    <mergeCell ref="T23:V23"/>
    <mergeCell ref="W23:Y23"/>
    <mergeCell ref="T25:V25"/>
    <mergeCell ref="W25:Y25"/>
    <mergeCell ref="T22:V22"/>
    <mergeCell ref="W22:Y22"/>
    <mergeCell ref="H24:J24"/>
    <mergeCell ref="K24:M24"/>
    <mergeCell ref="N24:P24"/>
    <mergeCell ref="Q24:S24"/>
    <mergeCell ref="T24:V24"/>
    <mergeCell ref="W24:Y24"/>
    <mergeCell ref="H23:J23"/>
    <mergeCell ref="K23:M23"/>
    <mergeCell ref="Q21:S21"/>
    <mergeCell ref="H22:J22"/>
    <mergeCell ref="K22:M22"/>
    <mergeCell ref="N22:P22"/>
    <mergeCell ref="Q22:S22"/>
    <mergeCell ref="N23:P23"/>
    <mergeCell ref="C21:G21"/>
    <mergeCell ref="H21:J21"/>
    <mergeCell ref="K21:M21"/>
    <mergeCell ref="N21:P21"/>
    <mergeCell ref="C22:G22"/>
    <mergeCell ref="T21:V21"/>
    <mergeCell ref="W21:Y21"/>
    <mergeCell ref="T19:V19"/>
    <mergeCell ref="W19:Y19"/>
    <mergeCell ref="C20:G20"/>
    <mergeCell ref="H20:J20"/>
    <mergeCell ref="K20:M20"/>
    <mergeCell ref="N20:P20"/>
    <mergeCell ref="Q20:S20"/>
    <mergeCell ref="T20:V20"/>
    <mergeCell ref="W20:Y20"/>
    <mergeCell ref="H19:J19"/>
    <mergeCell ref="K19:M19"/>
    <mergeCell ref="N19:P19"/>
    <mergeCell ref="Q19:S19"/>
    <mergeCell ref="C18:G18"/>
    <mergeCell ref="H18:J18"/>
    <mergeCell ref="K18:M18"/>
    <mergeCell ref="N18:P18"/>
    <mergeCell ref="Q18:S18"/>
    <mergeCell ref="T18:V18"/>
    <mergeCell ref="W18:Y18"/>
    <mergeCell ref="N17:P17"/>
    <mergeCell ref="Q17:S17"/>
    <mergeCell ref="T17:V17"/>
    <mergeCell ref="W17:Y17"/>
    <mergeCell ref="Q16:S16"/>
    <mergeCell ref="T16:V16"/>
    <mergeCell ref="W16:Y16"/>
    <mergeCell ref="N16:P16"/>
    <mergeCell ref="N15:P15"/>
    <mergeCell ref="Q15:S15"/>
    <mergeCell ref="T15:V15"/>
    <mergeCell ref="W15:Y15"/>
    <mergeCell ref="H15:J15"/>
    <mergeCell ref="K15:M15"/>
    <mergeCell ref="C17:G17"/>
    <mergeCell ref="H17:J17"/>
    <mergeCell ref="K17:M17"/>
    <mergeCell ref="C16:G16"/>
    <mergeCell ref="H16:J16"/>
    <mergeCell ref="K16:M16"/>
    <mergeCell ref="C14:G14"/>
    <mergeCell ref="H14:J14"/>
    <mergeCell ref="K14:M14"/>
    <mergeCell ref="N14:P14"/>
    <mergeCell ref="Q14:S14"/>
    <mergeCell ref="T14:V14"/>
    <mergeCell ref="W14:Y14"/>
    <mergeCell ref="N13:P13"/>
    <mergeCell ref="Q13:S13"/>
    <mergeCell ref="T13:V13"/>
    <mergeCell ref="W13:Y13"/>
    <mergeCell ref="C12:G12"/>
    <mergeCell ref="H12:J12"/>
    <mergeCell ref="K12:M12"/>
    <mergeCell ref="C13:G13"/>
    <mergeCell ref="H13:J13"/>
    <mergeCell ref="K13:M13"/>
    <mergeCell ref="T12:V12"/>
    <mergeCell ref="W12:Y12"/>
    <mergeCell ref="K11:M11"/>
    <mergeCell ref="N11:P11"/>
    <mergeCell ref="N12:P12"/>
    <mergeCell ref="Q12:S12"/>
    <mergeCell ref="Q11:S11"/>
    <mergeCell ref="T11:V11"/>
    <mergeCell ref="W11:Y11"/>
    <mergeCell ref="K7:M7"/>
    <mergeCell ref="Q10:S10"/>
    <mergeCell ref="T10:V10"/>
    <mergeCell ref="W10:Y10"/>
    <mergeCell ref="W9:Y9"/>
    <mergeCell ref="T9:V9"/>
    <mergeCell ref="N9:P9"/>
    <mergeCell ref="Q9:S9"/>
    <mergeCell ref="K9:M9"/>
    <mergeCell ref="K8:M8"/>
    <mergeCell ref="H6:J6"/>
    <mergeCell ref="H7:J7"/>
    <mergeCell ref="H9:J9"/>
    <mergeCell ref="H8:J8"/>
    <mergeCell ref="C4:G5"/>
    <mergeCell ref="C10:G10"/>
    <mergeCell ref="C6:G6"/>
    <mergeCell ref="A6:B8"/>
    <mergeCell ref="A9:B11"/>
    <mergeCell ref="C11:G11"/>
    <mergeCell ref="C7:G7"/>
    <mergeCell ref="C8:G8"/>
    <mergeCell ref="C9:G9"/>
    <mergeCell ref="A4:B5"/>
    <mergeCell ref="C25:G25"/>
    <mergeCell ref="C30:G30"/>
    <mergeCell ref="W4:Y5"/>
    <mergeCell ref="W8:Y8"/>
    <mergeCell ref="W7:Y7"/>
    <mergeCell ref="H10:J10"/>
    <mergeCell ref="K10:M10"/>
    <mergeCell ref="Q4:S5"/>
    <mergeCell ref="T4:V5"/>
    <mergeCell ref="T7:V7"/>
    <mergeCell ref="K6:M6"/>
    <mergeCell ref="N6:P6"/>
    <mergeCell ref="C55:G55"/>
    <mergeCell ref="C53:G53"/>
    <mergeCell ref="C54:G54"/>
    <mergeCell ref="C51:G52"/>
    <mergeCell ref="C15:G15"/>
    <mergeCell ref="C19:G19"/>
    <mergeCell ref="C23:G23"/>
    <mergeCell ref="C24:G24"/>
    <mergeCell ref="W6:Y6"/>
    <mergeCell ref="N8:P8"/>
    <mergeCell ref="Q7:S7"/>
    <mergeCell ref="Q6:S6"/>
    <mergeCell ref="T6:V6"/>
    <mergeCell ref="Q8:S8"/>
    <mergeCell ref="T8:V8"/>
    <mergeCell ref="N7:P7"/>
    <mergeCell ref="H4:J5"/>
    <mergeCell ref="K4:M5"/>
    <mergeCell ref="R54:V54"/>
    <mergeCell ref="A49:M49"/>
    <mergeCell ref="H51:L52"/>
    <mergeCell ref="M51:Q52"/>
    <mergeCell ref="M54:Q54"/>
    <mergeCell ref="N10:P10"/>
    <mergeCell ref="H11:J11"/>
    <mergeCell ref="N4:P5"/>
    <mergeCell ref="R55:V55"/>
    <mergeCell ref="R51:V52"/>
    <mergeCell ref="R53:V53"/>
    <mergeCell ref="M55:Q55"/>
    <mergeCell ref="H53:L53"/>
    <mergeCell ref="H54:L54"/>
    <mergeCell ref="H55:L55"/>
    <mergeCell ref="M53:Q53"/>
    <mergeCell ref="R56:V56"/>
    <mergeCell ref="C57:G57"/>
    <mergeCell ref="H57:L57"/>
    <mergeCell ref="M57:Q57"/>
    <mergeCell ref="R57:V57"/>
    <mergeCell ref="C56:G56"/>
    <mergeCell ref="H56:L56"/>
    <mergeCell ref="M56:Q56"/>
    <mergeCell ref="R58:V58"/>
    <mergeCell ref="C59:G59"/>
    <mergeCell ref="H59:L59"/>
    <mergeCell ref="M59:Q59"/>
    <mergeCell ref="R59:V59"/>
    <mergeCell ref="C58:G58"/>
    <mergeCell ref="H58:L58"/>
    <mergeCell ref="M58:Q58"/>
    <mergeCell ref="H61:L61"/>
    <mergeCell ref="M61:Q61"/>
    <mergeCell ref="R61:V61"/>
    <mergeCell ref="C60:G60"/>
    <mergeCell ref="H60:L60"/>
    <mergeCell ref="M60:Q60"/>
    <mergeCell ref="R60:V60"/>
    <mergeCell ref="R62:V62"/>
    <mergeCell ref="C63:G63"/>
    <mergeCell ref="H63:L63"/>
    <mergeCell ref="M63:Q63"/>
    <mergeCell ref="R63:V63"/>
    <mergeCell ref="C62:G62"/>
    <mergeCell ref="H62:L62"/>
    <mergeCell ref="M62:Q62"/>
    <mergeCell ref="R64:V64"/>
    <mergeCell ref="C65:G65"/>
    <mergeCell ref="H65:L65"/>
    <mergeCell ref="M65:Q65"/>
    <mergeCell ref="R65:V65"/>
    <mergeCell ref="C64:G64"/>
    <mergeCell ref="H64:L64"/>
    <mergeCell ref="M64:Q64"/>
    <mergeCell ref="C67:G67"/>
    <mergeCell ref="H67:L67"/>
    <mergeCell ref="M67:Q67"/>
    <mergeCell ref="R67:V67"/>
    <mergeCell ref="C66:G66"/>
    <mergeCell ref="H66:L66"/>
    <mergeCell ref="M66:Q66"/>
    <mergeCell ref="R66:V66"/>
    <mergeCell ref="R68:V68"/>
    <mergeCell ref="C69:G69"/>
    <mergeCell ref="H69:L69"/>
    <mergeCell ref="M69:Q69"/>
    <mergeCell ref="R69:V69"/>
    <mergeCell ref="C68:G68"/>
    <mergeCell ref="H68:L68"/>
    <mergeCell ref="M68:Q68"/>
    <mergeCell ref="R70:V70"/>
    <mergeCell ref="C71:G71"/>
    <mergeCell ref="H71:L71"/>
    <mergeCell ref="M71:Q71"/>
    <mergeCell ref="R71:V71"/>
    <mergeCell ref="C70:G70"/>
    <mergeCell ref="H70:L70"/>
    <mergeCell ref="M70:Q70"/>
    <mergeCell ref="R72:V72"/>
    <mergeCell ref="C73:G73"/>
    <mergeCell ref="H73:L73"/>
    <mergeCell ref="M73:Q73"/>
    <mergeCell ref="R73:V73"/>
    <mergeCell ref="C76:G76"/>
    <mergeCell ref="C72:G72"/>
    <mergeCell ref="H72:L72"/>
    <mergeCell ref="M72:Q72"/>
    <mergeCell ref="H76:L76"/>
    <mergeCell ref="M76:Q76"/>
    <mergeCell ref="R74:V74"/>
    <mergeCell ref="C75:G75"/>
    <mergeCell ref="H75:L75"/>
    <mergeCell ref="M75:Q75"/>
    <mergeCell ref="R75:V75"/>
    <mergeCell ref="C74:G74"/>
    <mergeCell ref="H74:L74"/>
    <mergeCell ref="M74:Q74"/>
    <mergeCell ref="C78:G78"/>
    <mergeCell ref="H78:L78"/>
    <mergeCell ref="R80:V80"/>
    <mergeCell ref="C77:G77"/>
    <mergeCell ref="H77:L77"/>
    <mergeCell ref="M77:Q77"/>
    <mergeCell ref="R78:V78"/>
    <mergeCell ref="R77:V77"/>
    <mergeCell ref="C80:G80"/>
    <mergeCell ref="H80:L80"/>
    <mergeCell ref="M81:Q81"/>
    <mergeCell ref="R81:V81"/>
    <mergeCell ref="R76:V76"/>
    <mergeCell ref="C82:G82"/>
    <mergeCell ref="H82:L82"/>
    <mergeCell ref="M82:Q82"/>
    <mergeCell ref="C79:G79"/>
    <mergeCell ref="H79:L79"/>
    <mergeCell ref="M79:Q79"/>
    <mergeCell ref="R79:V79"/>
    <mergeCell ref="C83:G83"/>
    <mergeCell ref="H83:L83"/>
    <mergeCell ref="C81:G81"/>
    <mergeCell ref="H81:L81"/>
    <mergeCell ref="R82:V82"/>
    <mergeCell ref="R83:V83"/>
    <mergeCell ref="R85:V85"/>
    <mergeCell ref="M84:Q84"/>
    <mergeCell ref="R84:V84"/>
    <mergeCell ref="R87:V87"/>
    <mergeCell ref="C84:G84"/>
    <mergeCell ref="H84:L84"/>
    <mergeCell ref="M85:Q85"/>
    <mergeCell ref="H92:L92"/>
    <mergeCell ref="R88:V88"/>
    <mergeCell ref="C86:G86"/>
    <mergeCell ref="H86:L86"/>
    <mergeCell ref="M86:Q86"/>
    <mergeCell ref="C88:G88"/>
    <mergeCell ref="H88:L88"/>
    <mergeCell ref="M88:Q88"/>
    <mergeCell ref="R86:V86"/>
    <mergeCell ref="M87:Q87"/>
    <mergeCell ref="A89:G89"/>
    <mergeCell ref="A94:G94"/>
    <mergeCell ref="R94:V94"/>
    <mergeCell ref="A95:G95"/>
    <mergeCell ref="H89:L89"/>
    <mergeCell ref="H94:L94"/>
    <mergeCell ref="H95:L95"/>
    <mergeCell ref="A93:G93"/>
    <mergeCell ref="H93:L93"/>
    <mergeCell ref="A92:G92"/>
    <mergeCell ref="M93:Q93"/>
    <mergeCell ref="R93:V93"/>
    <mergeCell ref="R91:V91"/>
    <mergeCell ref="M92:Q92"/>
    <mergeCell ref="R92:V92"/>
    <mergeCell ref="N44:P44"/>
    <mergeCell ref="M95:Q95"/>
    <mergeCell ref="M94:Q94"/>
    <mergeCell ref="M89:Q89"/>
    <mergeCell ref="M80:Q80"/>
    <mergeCell ref="M83:Q83"/>
    <mergeCell ref="M78:Q78"/>
    <mergeCell ref="Q44:S44"/>
    <mergeCell ref="R89:V89"/>
    <mergeCell ref="R95:V95"/>
    <mergeCell ref="A44:G44"/>
    <mergeCell ref="H44:J44"/>
    <mergeCell ref="K44:M44"/>
    <mergeCell ref="A91:G91"/>
    <mergeCell ref="H91:L91"/>
    <mergeCell ref="M91:Q91"/>
    <mergeCell ref="C87:G87"/>
    <mergeCell ref="H87:L87"/>
    <mergeCell ref="C85:G85"/>
    <mergeCell ref="H85:L85"/>
    <mergeCell ref="Q43:S43"/>
    <mergeCell ref="T43:V43"/>
    <mergeCell ref="W43:Y43"/>
    <mergeCell ref="A43:G43"/>
    <mergeCell ref="H43:J43"/>
    <mergeCell ref="K43:M43"/>
    <mergeCell ref="N43:P43"/>
    <mergeCell ref="A90:G90"/>
    <mergeCell ref="H90:L90"/>
    <mergeCell ref="M90:Q90"/>
    <mergeCell ref="R90:V90"/>
  </mergeCells>
  <printOptions/>
  <pageMargins left="0.984251968503937" right="0.984251968503937" top="0.7874015748031497" bottom="0.5905511811023623" header="0.5118110236220472" footer="0.31496062992125984"/>
  <pageSetup orientation="portrait" paperSize="9" scale="93" r:id="rId2"/>
  <headerFooter alignWithMargins="0">
    <oddFooter>&amp;C&amp;P+18</oddFooter>
  </headerFooter>
  <rowBreaks count="1" manualBreakCount="1">
    <brk id="48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"/>
    </sheetView>
  </sheetViews>
  <sheetFormatPr defaultColWidth="9.00390625" defaultRowHeight="20.25" customHeight="1"/>
  <cols>
    <col min="1" max="1" width="8.25390625" style="24" customWidth="1"/>
    <col min="2" max="9" width="10.875" style="24" customWidth="1"/>
    <col min="10" max="16384" width="9.00390625" style="24" customWidth="1"/>
  </cols>
  <sheetData>
    <row r="1" ht="20.25" customHeight="1">
      <c r="A1" s="24" t="s">
        <v>169</v>
      </c>
    </row>
    <row r="2" spans="1:8" s="136" customFormat="1" ht="20.25" customHeight="1">
      <c r="A2" s="24"/>
      <c r="B2" s="34" t="s">
        <v>131</v>
      </c>
      <c r="C2" s="24"/>
      <c r="D2" s="24"/>
      <c r="E2" s="24"/>
      <c r="F2" s="24"/>
      <c r="G2" s="24"/>
      <c r="H2" s="108" t="s">
        <v>134</v>
      </c>
    </row>
    <row r="3" spans="1:8" ht="20.25" customHeight="1">
      <c r="A3" s="440" t="s">
        <v>37</v>
      </c>
      <c r="B3" s="442" t="s">
        <v>39</v>
      </c>
      <c r="C3" s="444" t="s">
        <v>170</v>
      </c>
      <c r="D3" s="445"/>
      <c r="E3" s="444" t="s">
        <v>167</v>
      </c>
      <c r="F3" s="445"/>
      <c r="G3" s="438" t="s">
        <v>41</v>
      </c>
      <c r="H3" s="439"/>
    </row>
    <row r="4" spans="1:8" s="136" customFormat="1" ht="20.25" customHeight="1">
      <c r="A4" s="441"/>
      <c r="B4" s="443"/>
      <c r="C4" s="25" t="s">
        <v>40</v>
      </c>
      <c r="D4" s="70" t="s">
        <v>168</v>
      </c>
      <c r="E4" s="25" t="s">
        <v>40</v>
      </c>
      <c r="F4" s="70" t="s">
        <v>168</v>
      </c>
      <c r="G4" s="25" t="s">
        <v>40</v>
      </c>
      <c r="H4" s="70" t="s">
        <v>168</v>
      </c>
    </row>
    <row r="5" spans="1:8" ht="20.25" customHeight="1">
      <c r="A5" s="137" t="s">
        <v>35</v>
      </c>
      <c r="B5" s="270">
        <v>17425</v>
      </c>
      <c r="C5" s="138">
        <f>'1利用者状況'!Z8</f>
        <v>10972</v>
      </c>
      <c r="D5" s="139">
        <f>ROUND(C5/$B5,4)*100</f>
        <v>62.970000000000006</v>
      </c>
      <c r="E5" s="138">
        <f>'1利用者状況'!Z55</f>
        <v>2419</v>
      </c>
      <c r="F5" s="139">
        <f>ROUND(E5/$B5,4)*100</f>
        <v>13.88</v>
      </c>
      <c r="G5" s="138">
        <f aca="true" t="shared" si="0" ref="G5:G16">C5+E5</f>
        <v>13391</v>
      </c>
      <c r="H5" s="139">
        <f>ROUND(G5/$B5,4)*100</f>
        <v>76.85</v>
      </c>
    </row>
    <row r="6" spans="1:8" ht="20.25" customHeight="1">
      <c r="A6" s="137" t="s">
        <v>25</v>
      </c>
      <c r="B6" s="270">
        <v>17597</v>
      </c>
      <c r="C6" s="138">
        <f>'1利用者状況'!Z11</f>
        <v>11037</v>
      </c>
      <c r="D6" s="139">
        <f aca="true" t="shared" si="1" ref="D6:D16">ROUND(C6/$B6,4)*100</f>
        <v>62.72</v>
      </c>
      <c r="E6" s="138">
        <f>'1利用者状況'!Z58</f>
        <v>2429</v>
      </c>
      <c r="F6" s="139">
        <f aca="true" t="shared" si="2" ref="F6:F16">ROUND(E6/$B6,4)*100</f>
        <v>13.8</v>
      </c>
      <c r="G6" s="138">
        <f t="shared" si="0"/>
        <v>13466</v>
      </c>
      <c r="H6" s="139">
        <f aca="true" t="shared" si="3" ref="H6:H16">ROUND(G6/$B6,4)*100</f>
        <v>76.52</v>
      </c>
    </row>
    <row r="7" spans="1:8" ht="20.25" customHeight="1">
      <c r="A7" s="137" t="s">
        <v>8</v>
      </c>
      <c r="B7" s="270">
        <v>17803</v>
      </c>
      <c r="C7" s="138">
        <f>'1利用者状況'!Z14</f>
        <v>11202</v>
      </c>
      <c r="D7" s="139">
        <f t="shared" si="1"/>
        <v>62.92</v>
      </c>
      <c r="E7" s="138">
        <f>'1利用者状況'!Z61</f>
        <v>2440</v>
      </c>
      <c r="F7" s="139">
        <f t="shared" si="2"/>
        <v>13.71</v>
      </c>
      <c r="G7" s="138">
        <f t="shared" si="0"/>
        <v>13642</v>
      </c>
      <c r="H7" s="139">
        <f t="shared" si="3"/>
        <v>76.63</v>
      </c>
    </row>
    <row r="8" spans="1:8" ht="20.25" customHeight="1">
      <c r="A8" s="137" t="s">
        <v>9</v>
      </c>
      <c r="B8" s="270">
        <v>17943</v>
      </c>
      <c r="C8" s="138">
        <f>'1利用者状況'!Z17</f>
        <v>11322</v>
      </c>
      <c r="D8" s="139">
        <f t="shared" si="1"/>
        <v>63.1</v>
      </c>
      <c r="E8" s="138">
        <f>'1利用者状況'!Z64</f>
        <v>2495</v>
      </c>
      <c r="F8" s="139">
        <f t="shared" si="2"/>
        <v>13.91</v>
      </c>
      <c r="G8" s="138">
        <f t="shared" si="0"/>
        <v>13817</v>
      </c>
      <c r="H8" s="139">
        <f t="shared" si="3"/>
        <v>77</v>
      </c>
    </row>
    <row r="9" spans="1:8" ht="20.25" customHeight="1">
      <c r="A9" s="137" t="s">
        <v>10</v>
      </c>
      <c r="B9" s="270">
        <v>18040</v>
      </c>
      <c r="C9" s="138">
        <f>'1利用者状況'!Z20</f>
        <v>11374</v>
      </c>
      <c r="D9" s="139">
        <f t="shared" si="1"/>
        <v>63.05</v>
      </c>
      <c r="E9" s="138">
        <f>'1利用者状況'!Z67</f>
        <v>2466</v>
      </c>
      <c r="F9" s="139">
        <f t="shared" si="2"/>
        <v>13.669999999999998</v>
      </c>
      <c r="G9" s="138">
        <f t="shared" si="0"/>
        <v>13840</v>
      </c>
      <c r="H9" s="139">
        <f t="shared" si="3"/>
        <v>76.72</v>
      </c>
    </row>
    <row r="10" spans="1:8" ht="20.25" customHeight="1">
      <c r="A10" s="137" t="s">
        <v>11</v>
      </c>
      <c r="B10" s="270">
        <v>18130</v>
      </c>
      <c r="C10" s="138">
        <f>'1利用者状況'!Z23</f>
        <v>11487</v>
      </c>
      <c r="D10" s="139">
        <f t="shared" si="1"/>
        <v>63.36000000000001</v>
      </c>
      <c r="E10" s="138">
        <f>'1利用者状況'!Z70</f>
        <v>2502</v>
      </c>
      <c r="F10" s="139">
        <f t="shared" si="2"/>
        <v>13.8</v>
      </c>
      <c r="G10" s="138">
        <f t="shared" si="0"/>
        <v>13989</v>
      </c>
      <c r="H10" s="139">
        <f t="shared" si="3"/>
        <v>77.16</v>
      </c>
    </row>
    <row r="11" spans="1:8" ht="20.25" customHeight="1">
      <c r="A11" s="137" t="s">
        <v>12</v>
      </c>
      <c r="B11" s="270">
        <v>18177</v>
      </c>
      <c r="C11" s="138">
        <f>'1利用者状況'!Z26</f>
        <v>11598</v>
      </c>
      <c r="D11" s="139">
        <f t="shared" si="1"/>
        <v>63.81</v>
      </c>
      <c r="E11" s="138">
        <f>'1利用者状況'!Z73</f>
        <v>2408</v>
      </c>
      <c r="F11" s="139">
        <f t="shared" si="2"/>
        <v>13.25</v>
      </c>
      <c r="G11" s="138">
        <f t="shared" si="0"/>
        <v>14006</v>
      </c>
      <c r="H11" s="139">
        <f t="shared" si="3"/>
        <v>77.05</v>
      </c>
    </row>
    <row r="12" spans="1:8" ht="20.25" customHeight="1">
      <c r="A12" s="137" t="s">
        <v>13</v>
      </c>
      <c r="B12" s="270">
        <v>18270</v>
      </c>
      <c r="C12" s="138">
        <f>'1利用者状況'!Z29</f>
        <v>11641</v>
      </c>
      <c r="D12" s="139">
        <f t="shared" si="1"/>
        <v>63.72</v>
      </c>
      <c r="E12" s="138">
        <f>'1利用者状況'!Z76</f>
        <v>2467</v>
      </c>
      <c r="F12" s="139">
        <f t="shared" si="2"/>
        <v>13.5</v>
      </c>
      <c r="G12" s="138">
        <f t="shared" si="0"/>
        <v>14108</v>
      </c>
      <c r="H12" s="139">
        <f t="shared" si="3"/>
        <v>77.22</v>
      </c>
    </row>
    <row r="13" spans="1:8" ht="20.25" customHeight="1">
      <c r="A13" s="137" t="s">
        <v>14</v>
      </c>
      <c r="B13" s="270">
        <v>18298</v>
      </c>
      <c r="C13" s="138">
        <f>'1利用者状況'!Z32</f>
        <v>11744</v>
      </c>
      <c r="D13" s="139">
        <f t="shared" si="1"/>
        <v>64.18</v>
      </c>
      <c r="E13" s="138">
        <f>'1利用者状況'!Z79</f>
        <v>2522</v>
      </c>
      <c r="F13" s="139">
        <f t="shared" si="2"/>
        <v>13.780000000000001</v>
      </c>
      <c r="G13" s="138">
        <f t="shared" si="0"/>
        <v>14266</v>
      </c>
      <c r="H13" s="139">
        <f t="shared" si="3"/>
        <v>77.96</v>
      </c>
    </row>
    <row r="14" spans="1:8" ht="20.25" customHeight="1">
      <c r="A14" s="137" t="s">
        <v>15</v>
      </c>
      <c r="B14" s="270">
        <v>18281</v>
      </c>
      <c r="C14" s="138">
        <f>'1利用者状況'!Z35</f>
        <v>11678</v>
      </c>
      <c r="D14" s="139">
        <f t="shared" si="1"/>
        <v>63.88</v>
      </c>
      <c r="E14" s="138">
        <f>'1利用者状況'!Z82</f>
        <v>2494</v>
      </c>
      <c r="F14" s="139">
        <f t="shared" si="2"/>
        <v>13.639999999999999</v>
      </c>
      <c r="G14" s="138">
        <f t="shared" si="0"/>
        <v>14172</v>
      </c>
      <c r="H14" s="139">
        <f t="shared" si="3"/>
        <v>77.52</v>
      </c>
    </row>
    <row r="15" spans="1:8" ht="20.25" customHeight="1">
      <c r="A15" s="137" t="s">
        <v>16</v>
      </c>
      <c r="B15" s="270">
        <v>18383</v>
      </c>
      <c r="C15" s="138">
        <f>'1利用者状況'!Z38</f>
        <v>11659</v>
      </c>
      <c r="D15" s="139">
        <f t="shared" si="1"/>
        <v>63.42</v>
      </c>
      <c r="E15" s="138">
        <f>'1利用者状況'!Z85</f>
        <v>2519</v>
      </c>
      <c r="F15" s="139">
        <f t="shared" si="2"/>
        <v>13.700000000000001</v>
      </c>
      <c r="G15" s="138">
        <f t="shared" si="0"/>
        <v>14178</v>
      </c>
      <c r="H15" s="139">
        <f t="shared" si="3"/>
        <v>77.13</v>
      </c>
    </row>
    <row r="16" spans="1:8" ht="20.25" customHeight="1">
      <c r="A16" s="137" t="s">
        <v>34</v>
      </c>
      <c r="B16" s="270">
        <v>18486</v>
      </c>
      <c r="C16" s="271">
        <f>'1利用者状況'!Z41</f>
        <v>11808</v>
      </c>
      <c r="D16" s="272">
        <f t="shared" si="1"/>
        <v>63.88</v>
      </c>
      <c r="E16" s="271">
        <f>'1利用者状況'!Z88</f>
        <v>2495</v>
      </c>
      <c r="F16" s="272">
        <f t="shared" si="2"/>
        <v>13.5</v>
      </c>
      <c r="G16" s="271">
        <f t="shared" si="0"/>
        <v>14303</v>
      </c>
      <c r="H16" s="272">
        <f t="shared" si="3"/>
        <v>77.37</v>
      </c>
    </row>
    <row r="17" spans="1:8" ht="20.25" customHeight="1">
      <c r="A17" s="23" t="s">
        <v>38</v>
      </c>
      <c r="B17" s="30" t="s">
        <v>190</v>
      </c>
      <c r="C17" s="140" t="s">
        <v>190</v>
      </c>
      <c r="D17" s="139">
        <f>SUM(C5:C16)/SUM(B5:B16)*100</f>
        <v>63.423002956192086</v>
      </c>
      <c r="E17" s="140" t="s">
        <v>190</v>
      </c>
      <c r="F17" s="139">
        <f>SUM(E5:E16)/SUM(B5:B16)*100</f>
        <v>13.676884975995351</v>
      </c>
      <c r="G17" s="140" t="s">
        <v>190</v>
      </c>
      <c r="H17" s="139">
        <f>SUM(G5:G16)/SUM(B5:B16)*100</f>
        <v>77.09988793218744</v>
      </c>
    </row>
  </sheetData>
  <mergeCells count="5">
    <mergeCell ref="G3:H3"/>
    <mergeCell ref="A3:A4"/>
    <mergeCell ref="B3:B4"/>
    <mergeCell ref="C3:D3"/>
    <mergeCell ref="E3:F3"/>
  </mergeCells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headerFooter alignWithMargins="0">
    <oddFooter>&amp;C&amp;P+20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view="pageBreakPreview" zoomScaleNormal="50" zoomScaleSheetLayoutView="100" workbookViewId="0" topLeftCell="A1">
      <selection activeCell="A1" sqref="A1"/>
    </sheetView>
  </sheetViews>
  <sheetFormatPr defaultColWidth="9.00390625" defaultRowHeight="12" customHeight="1"/>
  <cols>
    <col min="1" max="2" width="2.375" style="19" customWidth="1"/>
    <col min="3" max="3" width="12.625" style="19" customWidth="1"/>
    <col min="4" max="4" width="6.75390625" style="19" customWidth="1"/>
    <col min="5" max="5" width="12.625" style="19" customWidth="1"/>
    <col min="6" max="6" width="6.75390625" style="19" customWidth="1"/>
    <col min="7" max="7" width="12.625" style="19" customWidth="1"/>
    <col min="8" max="8" width="6.75390625" style="19" customWidth="1"/>
    <col min="9" max="9" width="12.625" style="19" customWidth="1"/>
    <col min="10" max="10" width="6.75390625" style="19" customWidth="1"/>
    <col min="11" max="11" width="12.625" style="19" customWidth="1"/>
    <col min="12" max="12" width="6.75390625" style="19" customWidth="1"/>
    <col min="13" max="13" width="12.625" style="19" customWidth="1"/>
    <col min="14" max="15" width="2.375" style="19" customWidth="1"/>
    <col min="16" max="16" width="12.625" style="19" customWidth="1"/>
    <col min="17" max="17" width="6.125" style="19" customWidth="1"/>
    <col min="18" max="18" width="12.625" style="19" customWidth="1"/>
    <col min="19" max="19" width="6.125" style="19" customWidth="1"/>
    <col min="20" max="20" width="12.625" style="19" customWidth="1"/>
    <col min="21" max="21" width="6.125" style="19" customWidth="1"/>
    <col min="22" max="22" width="12.625" style="19" customWidth="1"/>
    <col min="23" max="23" width="6.125" style="19" customWidth="1"/>
    <col min="24" max="24" width="12.625" style="19" customWidth="1"/>
    <col min="25" max="25" width="6.125" style="19" customWidth="1"/>
    <col min="26" max="26" width="12.625" style="19" customWidth="1"/>
    <col min="27" max="27" width="6.125" style="19" customWidth="1"/>
    <col min="28" max="28" width="11.75390625" style="19" customWidth="1"/>
    <col min="29" max="29" width="6.125" style="19" customWidth="1"/>
    <col min="30" max="30" width="11.75390625" style="19" customWidth="1"/>
    <col min="31" max="31" width="6.125" style="19" customWidth="1"/>
    <col min="32" max="32" width="11.75390625" style="19" customWidth="1"/>
    <col min="33" max="16384" width="9.00390625" style="19" customWidth="1"/>
  </cols>
  <sheetData>
    <row r="1" spans="1:26" ht="17.25" customHeight="1">
      <c r="A1" s="334" t="s">
        <v>249</v>
      </c>
      <c r="G1" s="19" t="s">
        <v>129</v>
      </c>
      <c r="H1" s="102"/>
      <c r="I1" s="102"/>
      <c r="J1" s="102"/>
      <c r="K1" s="102"/>
      <c r="L1" s="102"/>
      <c r="M1" s="102"/>
      <c r="N1" s="334" t="s">
        <v>249</v>
      </c>
      <c r="Q1" s="102"/>
      <c r="R1" s="102"/>
      <c r="S1" s="102"/>
      <c r="T1" s="102"/>
      <c r="U1" s="102"/>
      <c r="V1" s="102"/>
      <c r="W1" s="102"/>
      <c r="X1" s="102"/>
      <c r="Y1" s="20"/>
      <c r="Z1" s="31" t="s">
        <v>48</v>
      </c>
    </row>
    <row r="2" spans="1:25" ht="8.25" customHeight="1">
      <c r="A2" s="18"/>
      <c r="N2" s="18"/>
      <c r="Y2" s="20"/>
    </row>
    <row r="3" spans="1:26" ht="12" customHeight="1">
      <c r="A3" s="483" t="s">
        <v>24</v>
      </c>
      <c r="B3" s="485"/>
      <c r="C3" s="485"/>
      <c r="D3" s="461" t="s">
        <v>49</v>
      </c>
      <c r="E3" s="510"/>
      <c r="F3" s="461" t="s">
        <v>50</v>
      </c>
      <c r="G3" s="510"/>
      <c r="H3" s="461" t="s">
        <v>83</v>
      </c>
      <c r="I3" s="462"/>
      <c r="J3" s="461" t="s">
        <v>84</v>
      </c>
      <c r="K3" s="462"/>
      <c r="L3" s="461" t="s">
        <v>204</v>
      </c>
      <c r="M3" s="462"/>
      <c r="N3" s="483" t="s">
        <v>24</v>
      </c>
      <c r="O3" s="485"/>
      <c r="P3" s="485"/>
      <c r="Q3" s="461" t="s">
        <v>205</v>
      </c>
      <c r="R3" s="462"/>
      <c r="S3" s="461" t="s">
        <v>206</v>
      </c>
      <c r="T3" s="462"/>
      <c r="U3" s="461" t="s">
        <v>207</v>
      </c>
      <c r="V3" s="462"/>
      <c r="W3" s="461" t="s">
        <v>208</v>
      </c>
      <c r="X3" s="462"/>
      <c r="Y3" s="461" t="s">
        <v>209</v>
      </c>
      <c r="Z3" s="462"/>
    </row>
    <row r="4" spans="1:26" ht="12" customHeight="1">
      <c r="A4" s="487"/>
      <c r="B4" s="488"/>
      <c r="C4" s="488"/>
      <c r="D4" s="141" t="s">
        <v>26</v>
      </c>
      <c r="E4" s="141" t="s">
        <v>27</v>
      </c>
      <c r="F4" s="141" t="s">
        <v>26</v>
      </c>
      <c r="G4" s="141" t="s">
        <v>27</v>
      </c>
      <c r="H4" s="141" t="s">
        <v>26</v>
      </c>
      <c r="I4" s="141" t="s">
        <v>27</v>
      </c>
      <c r="J4" s="141" t="s">
        <v>26</v>
      </c>
      <c r="K4" s="141" t="s">
        <v>27</v>
      </c>
      <c r="L4" s="141" t="s">
        <v>26</v>
      </c>
      <c r="M4" s="141" t="s">
        <v>27</v>
      </c>
      <c r="N4" s="487"/>
      <c r="O4" s="488"/>
      <c r="P4" s="488"/>
      <c r="Q4" s="141" t="s">
        <v>26</v>
      </c>
      <c r="R4" s="141" t="s">
        <v>27</v>
      </c>
      <c r="S4" s="141" t="s">
        <v>26</v>
      </c>
      <c r="T4" s="141" t="s">
        <v>27</v>
      </c>
      <c r="U4" s="141" t="s">
        <v>26</v>
      </c>
      <c r="V4" s="141" t="s">
        <v>27</v>
      </c>
      <c r="W4" s="141" t="s">
        <v>26</v>
      </c>
      <c r="X4" s="141" t="s">
        <v>27</v>
      </c>
      <c r="Y4" s="141" t="s">
        <v>26</v>
      </c>
      <c r="Z4" s="141" t="s">
        <v>27</v>
      </c>
    </row>
    <row r="5" spans="1:26" ht="12" customHeight="1">
      <c r="A5" s="475" t="s">
        <v>0</v>
      </c>
      <c r="B5" s="475"/>
      <c r="C5" s="496"/>
      <c r="D5" s="142">
        <v>7173</v>
      </c>
      <c r="E5" s="142">
        <v>374258474</v>
      </c>
      <c r="F5" s="142">
        <v>7371</v>
      </c>
      <c r="G5" s="142">
        <v>373393841</v>
      </c>
      <c r="H5" s="142">
        <v>7389</v>
      </c>
      <c r="I5" s="142">
        <v>375735470</v>
      </c>
      <c r="J5" s="142">
        <v>7626</v>
      </c>
      <c r="K5" s="142">
        <v>390925654</v>
      </c>
      <c r="L5" s="142">
        <v>7587</v>
      </c>
      <c r="M5" s="142">
        <v>388311880</v>
      </c>
      <c r="N5" s="475" t="s">
        <v>0</v>
      </c>
      <c r="O5" s="475"/>
      <c r="P5" s="496"/>
      <c r="Q5" s="142">
        <v>7700</v>
      </c>
      <c r="R5" s="142">
        <v>399316563</v>
      </c>
      <c r="S5" s="142">
        <v>7773</v>
      </c>
      <c r="T5" s="142">
        <v>396471405</v>
      </c>
      <c r="U5" s="142">
        <v>7862</v>
      </c>
      <c r="V5" s="142">
        <v>397078728</v>
      </c>
      <c r="W5" s="142">
        <v>7952</v>
      </c>
      <c r="X5" s="142">
        <v>402334912</v>
      </c>
      <c r="Y5" s="142">
        <v>8013</v>
      </c>
      <c r="Z5" s="142">
        <v>407712108</v>
      </c>
    </row>
    <row r="6" spans="1:26" ht="12" customHeight="1">
      <c r="A6" s="449" t="s">
        <v>1</v>
      </c>
      <c r="B6" s="449"/>
      <c r="C6" s="497"/>
      <c r="D6" s="143">
        <v>285</v>
      </c>
      <c r="E6" s="143">
        <v>15224967</v>
      </c>
      <c r="F6" s="143">
        <v>296</v>
      </c>
      <c r="G6" s="143">
        <v>14531756</v>
      </c>
      <c r="H6" s="143">
        <v>272</v>
      </c>
      <c r="I6" s="143">
        <v>14261505</v>
      </c>
      <c r="J6" s="143">
        <v>274</v>
      </c>
      <c r="K6" s="143">
        <v>14930212</v>
      </c>
      <c r="L6" s="143">
        <v>266</v>
      </c>
      <c r="M6" s="143">
        <v>14516284</v>
      </c>
      <c r="N6" s="449" t="s">
        <v>1</v>
      </c>
      <c r="O6" s="449"/>
      <c r="P6" s="497"/>
      <c r="Q6" s="143">
        <v>271</v>
      </c>
      <c r="R6" s="143">
        <v>15643557</v>
      </c>
      <c r="S6" s="143">
        <v>285</v>
      </c>
      <c r="T6" s="144">
        <v>15807667</v>
      </c>
      <c r="U6" s="143">
        <v>292</v>
      </c>
      <c r="V6" s="144">
        <v>14633785</v>
      </c>
      <c r="W6" s="143">
        <v>290</v>
      </c>
      <c r="X6" s="144">
        <v>15063268</v>
      </c>
      <c r="Y6" s="143">
        <v>294</v>
      </c>
      <c r="Z6" s="143">
        <v>15063794</v>
      </c>
    </row>
    <row r="7" spans="1:26" ht="12" customHeight="1">
      <c r="A7" s="449" t="s">
        <v>2</v>
      </c>
      <c r="B7" s="449"/>
      <c r="C7" s="497"/>
      <c r="D7" s="143">
        <v>1481</v>
      </c>
      <c r="E7" s="143">
        <v>64367794</v>
      </c>
      <c r="F7" s="143">
        <v>1504</v>
      </c>
      <c r="G7" s="143">
        <v>61485224</v>
      </c>
      <c r="H7" s="143">
        <v>1505</v>
      </c>
      <c r="I7" s="143">
        <v>60564365</v>
      </c>
      <c r="J7" s="143">
        <v>1559</v>
      </c>
      <c r="K7" s="143">
        <v>66326791</v>
      </c>
      <c r="L7" s="143">
        <v>1541</v>
      </c>
      <c r="M7" s="143">
        <v>63310650</v>
      </c>
      <c r="N7" s="449" t="s">
        <v>2</v>
      </c>
      <c r="O7" s="449"/>
      <c r="P7" s="497"/>
      <c r="Q7" s="143">
        <v>1541</v>
      </c>
      <c r="R7" s="143">
        <v>66483026</v>
      </c>
      <c r="S7" s="143">
        <v>1570</v>
      </c>
      <c r="T7" s="145">
        <v>65917192</v>
      </c>
      <c r="U7" s="143">
        <v>1563</v>
      </c>
      <c r="V7" s="145">
        <v>64444989</v>
      </c>
      <c r="W7" s="143">
        <v>1500</v>
      </c>
      <c r="X7" s="145">
        <v>61956328</v>
      </c>
      <c r="Y7" s="143">
        <v>1622</v>
      </c>
      <c r="Z7" s="143">
        <v>66231393</v>
      </c>
    </row>
    <row r="8" spans="1:26" ht="12" customHeight="1">
      <c r="A8" s="449" t="s">
        <v>3</v>
      </c>
      <c r="B8" s="449"/>
      <c r="C8" s="497"/>
      <c r="D8" s="143">
        <v>194</v>
      </c>
      <c r="E8" s="143">
        <v>3668652</v>
      </c>
      <c r="F8" s="143">
        <v>193</v>
      </c>
      <c r="G8" s="143">
        <v>3282084</v>
      </c>
      <c r="H8" s="143">
        <v>201</v>
      </c>
      <c r="I8" s="143">
        <v>3121560</v>
      </c>
      <c r="J8" s="143">
        <v>213</v>
      </c>
      <c r="K8" s="143">
        <v>4014036</v>
      </c>
      <c r="L8" s="143">
        <v>229</v>
      </c>
      <c r="M8" s="143">
        <v>4125420</v>
      </c>
      <c r="N8" s="449" t="s">
        <v>3</v>
      </c>
      <c r="O8" s="449"/>
      <c r="P8" s="497"/>
      <c r="Q8" s="143">
        <v>222</v>
      </c>
      <c r="R8" s="143">
        <v>4002336</v>
      </c>
      <c r="S8" s="143">
        <v>214</v>
      </c>
      <c r="T8" s="143">
        <v>3888612</v>
      </c>
      <c r="U8" s="143">
        <v>219</v>
      </c>
      <c r="V8" s="143">
        <v>3895164</v>
      </c>
      <c r="W8" s="143">
        <v>223</v>
      </c>
      <c r="X8" s="143">
        <v>3731364</v>
      </c>
      <c r="Y8" s="143">
        <v>214</v>
      </c>
      <c r="Z8" s="143">
        <v>3736512</v>
      </c>
    </row>
    <row r="9" spans="1:26" ht="12" customHeight="1">
      <c r="A9" s="449" t="s">
        <v>4</v>
      </c>
      <c r="B9" s="449"/>
      <c r="C9" s="497"/>
      <c r="D9" s="143">
        <v>3301</v>
      </c>
      <c r="E9" s="143">
        <v>218364075</v>
      </c>
      <c r="F9" s="143">
        <v>3360</v>
      </c>
      <c r="G9" s="143">
        <v>218182996</v>
      </c>
      <c r="H9" s="143">
        <v>3423</v>
      </c>
      <c r="I9" s="143">
        <v>223521023</v>
      </c>
      <c r="J9" s="143">
        <v>3508</v>
      </c>
      <c r="K9" s="143">
        <v>230779039</v>
      </c>
      <c r="L9" s="143">
        <v>3524</v>
      </c>
      <c r="M9" s="143">
        <v>237421792</v>
      </c>
      <c r="N9" s="449" t="s">
        <v>4</v>
      </c>
      <c r="O9" s="449"/>
      <c r="P9" s="497"/>
      <c r="Q9" s="143">
        <v>3490</v>
      </c>
      <c r="R9" s="143">
        <v>240111758</v>
      </c>
      <c r="S9" s="143">
        <v>3508</v>
      </c>
      <c r="T9" s="143">
        <v>234673135</v>
      </c>
      <c r="U9" s="143">
        <v>3607</v>
      </c>
      <c r="V9" s="143">
        <v>231726679</v>
      </c>
      <c r="W9" s="143">
        <v>3642</v>
      </c>
      <c r="X9" s="143">
        <v>231217055</v>
      </c>
      <c r="Y9" s="143">
        <v>3665</v>
      </c>
      <c r="Z9" s="143">
        <v>228008218</v>
      </c>
    </row>
    <row r="10" spans="1:26" ht="12" customHeight="1">
      <c r="A10" s="449" t="s">
        <v>5</v>
      </c>
      <c r="B10" s="449"/>
      <c r="C10" s="497"/>
      <c r="D10" s="143">
        <v>1374</v>
      </c>
      <c r="E10" s="143">
        <v>101733843</v>
      </c>
      <c r="F10" s="143">
        <v>1378</v>
      </c>
      <c r="G10" s="143">
        <v>101208575</v>
      </c>
      <c r="H10" s="143">
        <v>1395</v>
      </c>
      <c r="I10" s="143">
        <v>99755783</v>
      </c>
      <c r="J10" s="143">
        <v>1392</v>
      </c>
      <c r="K10" s="143">
        <v>103227520</v>
      </c>
      <c r="L10" s="143">
        <v>1410</v>
      </c>
      <c r="M10" s="143">
        <v>103779202</v>
      </c>
      <c r="N10" s="449" t="s">
        <v>5</v>
      </c>
      <c r="O10" s="449"/>
      <c r="P10" s="497"/>
      <c r="Q10" s="143">
        <v>1410</v>
      </c>
      <c r="R10" s="143">
        <v>106136406</v>
      </c>
      <c r="S10" s="143">
        <v>1426</v>
      </c>
      <c r="T10" s="143">
        <v>102073700</v>
      </c>
      <c r="U10" s="143">
        <v>1410</v>
      </c>
      <c r="V10" s="143">
        <v>97975045</v>
      </c>
      <c r="W10" s="143">
        <v>1420</v>
      </c>
      <c r="X10" s="143">
        <v>96706058</v>
      </c>
      <c r="Y10" s="143">
        <v>1402</v>
      </c>
      <c r="Z10" s="143">
        <v>95072542</v>
      </c>
    </row>
    <row r="11" spans="1:26" ht="12" customHeight="1">
      <c r="A11" s="451" t="s">
        <v>6</v>
      </c>
      <c r="B11" s="451"/>
      <c r="C11" s="498"/>
      <c r="D11" s="146">
        <v>5163</v>
      </c>
      <c r="E11" s="146">
        <v>62846208</v>
      </c>
      <c r="F11" s="146">
        <v>5469</v>
      </c>
      <c r="G11" s="146">
        <v>65129628</v>
      </c>
      <c r="H11" s="146">
        <v>5479</v>
      </c>
      <c r="I11" s="146">
        <v>66008388</v>
      </c>
      <c r="J11" s="146">
        <v>5601</v>
      </c>
      <c r="K11" s="146">
        <v>67023385</v>
      </c>
      <c r="L11" s="146">
        <v>5722</v>
      </c>
      <c r="M11" s="146">
        <v>68230111</v>
      </c>
      <c r="N11" s="451" t="s">
        <v>6</v>
      </c>
      <c r="O11" s="451"/>
      <c r="P11" s="498"/>
      <c r="Q11" s="146">
        <v>5617</v>
      </c>
      <c r="R11" s="146">
        <v>67246451</v>
      </c>
      <c r="S11" s="146">
        <v>5706</v>
      </c>
      <c r="T11" s="146">
        <v>68628074</v>
      </c>
      <c r="U11" s="146">
        <v>5809</v>
      </c>
      <c r="V11" s="146">
        <v>69431453</v>
      </c>
      <c r="W11" s="146">
        <v>5796</v>
      </c>
      <c r="X11" s="146">
        <v>70018093</v>
      </c>
      <c r="Y11" s="146">
        <v>5938</v>
      </c>
      <c r="Z11" s="146">
        <v>70688064</v>
      </c>
    </row>
    <row r="12" spans="1:26" ht="12" customHeight="1">
      <c r="A12" s="453" t="s">
        <v>28</v>
      </c>
      <c r="B12" s="453"/>
      <c r="C12" s="493"/>
      <c r="D12" s="147">
        <f>SUM(D5:D11)</f>
        <v>18971</v>
      </c>
      <c r="E12" s="147">
        <f aca="true" t="shared" si="0" ref="E12:K12">SUM(E5:E11)</f>
        <v>840464013</v>
      </c>
      <c r="F12" s="147">
        <f>SUM(F5:F11)</f>
        <v>19571</v>
      </c>
      <c r="G12" s="147">
        <f t="shared" si="0"/>
        <v>837214104</v>
      </c>
      <c r="H12" s="147">
        <f>SUM(H5:H11)</f>
        <v>19664</v>
      </c>
      <c r="I12" s="147">
        <f>SUM(I5:I11)</f>
        <v>842968094</v>
      </c>
      <c r="J12" s="147">
        <f t="shared" si="0"/>
        <v>20173</v>
      </c>
      <c r="K12" s="147">
        <f t="shared" si="0"/>
        <v>877226637</v>
      </c>
      <c r="L12" s="147">
        <f>SUM(L5:L11)</f>
        <v>20279</v>
      </c>
      <c r="M12" s="147">
        <f>SUM(M5:M11)</f>
        <v>879695339</v>
      </c>
      <c r="N12" s="453" t="s">
        <v>28</v>
      </c>
      <c r="O12" s="453"/>
      <c r="P12" s="493"/>
      <c r="Q12" s="147">
        <f aca="true" t="shared" si="1" ref="Q12:Z12">SUM(Q5:Q11)</f>
        <v>20251</v>
      </c>
      <c r="R12" s="147">
        <f t="shared" si="1"/>
        <v>898940097</v>
      </c>
      <c r="S12" s="147">
        <f t="shared" si="1"/>
        <v>20482</v>
      </c>
      <c r="T12" s="147">
        <f t="shared" si="1"/>
        <v>887459785</v>
      </c>
      <c r="U12" s="147">
        <f t="shared" si="1"/>
        <v>20762</v>
      </c>
      <c r="V12" s="147">
        <f t="shared" si="1"/>
        <v>879185843</v>
      </c>
      <c r="W12" s="147">
        <f t="shared" si="1"/>
        <v>20823</v>
      </c>
      <c r="X12" s="147">
        <f t="shared" si="1"/>
        <v>881027078</v>
      </c>
      <c r="Y12" s="147">
        <f t="shared" si="1"/>
        <v>21148</v>
      </c>
      <c r="Z12" s="147">
        <f t="shared" si="1"/>
        <v>886512631</v>
      </c>
    </row>
    <row r="13" spans="1:26" ht="12" customHeight="1">
      <c r="A13" s="499" t="s">
        <v>121</v>
      </c>
      <c r="B13" s="499"/>
      <c r="C13" s="500"/>
      <c r="D13" s="148">
        <v>533</v>
      </c>
      <c r="E13" s="148">
        <v>46245980</v>
      </c>
      <c r="F13" s="148">
        <v>530</v>
      </c>
      <c r="G13" s="148">
        <v>43951573</v>
      </c>
      <c r="H13" s="148">
        <v>553</v>
      </c>
      <c r="I13" s="148">
        <v>46542128</v>
      </c>
      <c r="J13" s="148">
        <v>527</v>
      </c>
      <c r="K13" s="148">
        <v>43923138</v>
      </c>
      <c r="L13" s="148">
        <v>566</v>
      </c>
      <c r="M13" s="148">
        <v>48144671</v>
      </c>
      <c r="N13" s="499" t="s">
        <v>121</v>
      </c>
      <c r="O13" s="499"/>
      <c r="P13" s="500"/>
      <c r="Q13" s="148">
        <v>564</v>
      </c>
      <c r="R13" s="148">
        <v>48623528</v>
      </c>
      <c r="S13" s="148">
        <v>571</v>
      </c>
      <c r="T13" s="148">
        <v>46103444</v>
      </c>
      <c r="U13" s="148">
        <v>568</v>
      </c>
      <c r="V13" s="148">
        <v>40411409</v>
      </c>
      <c r="W13" s="148">
        <v>569</v>
      </c>
      <c r="X13" s="148">
        <v>41156776</v>
      </c>
      <c r="Y13" s="148">
        <v>564</v>
      </c>
      <c r="Z13" s="148">
        <v>39724497</v>
      </c>
    </row>
    <row r="14" spans="1:26" ht="12" customHeight="1">
      <c r="A14" s="449" t="s">
        <v>122</v>
      </c>
      <c r="B14" s="449"/>
      <c r="C14" s="497"/>
      <c r="D14" s="143">
        <v>174</v>
      </c>
      <c r="E14" s="143">
        <v>13790123</v>
      </c>
      <c r="F14" s="143">
        <v>199</v>
      </c>
      <c r="G14" s="143">
        <v>14492411</v>
      </c>
      <c r="H14" s="143">
        <v>229</v>
      </c>
      <c r="I14" s="143">
        <v>19019351</v>
      </c>
      <c r="J14" s="143">
        <v>231</v>
      </c>
      <c r="K14" s="143">
        <v>17788010</v>
      </c>
      <c r="L14" s="143">
        <v>240</v>
      </c>
      <c r="M14" s="143">
        <v>19616570</v>
      </c>
      <c r="N14" s="449" t="s">
        <v>122</v>
      </c>
      <c r="O14" s="449"/>
      <c r="P14" s="497"/>
      <c r="Q14" s="143">
        <v>250</v>
      </c>
      <c r="R14" s="143">
        <v>19288804</v>
      </c>
      <c r="S14" s="143">
        <v>231</v>
      </c>
      <c r="T14" s="143">
        <v>18648882</v>
      </c>
      <c r="U14" s="143">
        <v>242</v>
      </c>
      <c r="V14" s="143">
        <v>17208950</v>
      </c>
      <c r="W14" s="143">
        <v>226</v>
      </c>
      <c r="X14" s="143">
        <v>15553808</v>
      </c>
      <c r="Y14" s="143">
        <v>207</v>
      </c>
      <c r="Z14" s="143">
        <v>15018007</v>
      </c>
    </row>
    <row r="15" spans="1:26" ht="12" customHeight="1">
      <c r="A15" s="453" t="s">
        <v>29</v>
      </c>
      <c r="B15" s="453"/>
      <c r="C15" s="493"/>
      <c r="D15" s="147">
        <f aca="true" t="shared" si="2" ref="D15:Z15">SUM(D13:D14)</f>
        <v>707</v>
      </c>
      <c r="E15" s="147">
        <f t="shared" si="2"/>
        <v>60036103</v>
      </c>
      <c r="F15" s="147">
        <f t="shared" si="2"/>
        <v>729</v>
      </c>
      <c r="G15" s="147">
        <f t="shared" si="2"/>
        <v>58443984</v>
      </c>
      <c r="H15" s="147">
        <f t="shared" si="2"/>
        <v>782</v>
      </c>
      <c r="I15" s="147">
        <f t="shared" si="2"/>
        <v>65561479</v>
      </c>
      <c r="J15" s="147">
        <f t="shared" si="2"/>
        <v>758</v>
      </c>
      <c r="K15" s="147">
        <f t="shared" si="2"/>
        <v>61711148</v>
      </c>
      <c r="L15" s="147">
        <f>SUM(L13:L14)</f>
        <v>806</v>
      </c>
      <c r="M15" s="147">
        <f>SUM(M13:M14)</f>
        <v>67761241</v>
      </c>
      <c r="N15" s="453" t="s">
        <v>29</v>
      </c>
      <c r="O15" s="453"/>
      <c r="P15" s="493"/>
      <c r="Q15" s="147">
        <f t="shared" si="2"/>
        <v>814</v>
      </c>
      <c r="R15" s="147">
        <f t="shared" si="2"/>
        <v>67912332</v>
      </c>
      <c r="S15" s="147">
        <f t="shared" si="2"/>
        <v>802</v>
      </c>
      <c r="T15" s="147">
        <f t="shared" si="2"/>
        <v>64752326</v>
      </c>
      <c r="U15" s="147">
        <f t="shared" si="2"/>
        <v>810</v>
      </c>
      <c r="V15" s="147">
        <f t="shared" si="2"/>
        <v>57620359</v>
      </c>
      <c r="W15" s="147">
        <f t="shared" si="2"/>
        <v>795</v>
      </c>
      <c r="X15" s="147">
        <f t="shared" si="2"/>
        <v>56710584</v>
      </c>
      <c r="Y15" s="147">
        <f t="shared" si="2"/>
        <v>771</v>
      </c>
      <c r="Z15" s="147">
        <f t="shared" si="2"/>
        <v>54742504</v>
      </c>
    </row>
    <row r="16" spans="1:26" ht="12" customHeight="1">
      <c r="A16" s="475" t="s">
        <v>7</v>
      </c>
      <c r="B16" s="475"/>
      <c r="C16" s="496"/>
      <c r="D16" s="149">
        <v>1551</v>
      </c>
      <c r="E16" s="149">
        <v>12337100</v>
      </c>
      <c r="F16" s="149">
        <v>1514</v>
      </c>
      <c r="G16" s="149">
        <v>12023550</v>
      </c>
      <c r="H16" s="149">
        <v>1631</v>
      </c>
      <c r="I16" s="149">
        <v>12858660</v>
      </c>
      <c r="J16" s="149">
        <v>1669</v>
      </c>
      <c r="K16" s="149">
        <v>13771440</v>
      </c>
      <c r="L16" s="149">
        <v>1650</v>
      </c>
      <c r="M16" s="149">
        <v>13330480</v>
      </c>
      <c r="N16" s="475" t="s">
        <v>7</v>
      </c>
      <c r="O16" s="475"/>
      <c r="P16" s="496"/>
      <c r="Q16" s="149">
        <v>1680</v>
      </c>
      <c r="R16" s="149">
        <v>13801500</v>
      </c>
      <c r="S16" s="149">
        <v>1655</v>
      </c>
      <c r="T16" s="150">
        <v>13982850</v>
      </c>
      <c r="U16" s="149">
        <v>1611</v>
      </c>
      <c r="V16" s="149">
        <v>13446720</v>
      </c>
      <c r="W16" s="149">
        <v>1715</v>
      </c>
      <c r="X16" s="149">
        <v>13714020</v>
      </c>
      <c r="Y16" s="149">
        <v>1775</v>
      </c>
      <c r="Z16" s="149">
        <v>14640210</v>
      </c>
    </row>
    <row r="17" spans="1:26" ht="12" customHeight="1">
      <c r="A17" s="449" t="s">
        <v>219</v>
      </c>
      <c r="B17" s="449"/>
      <c r="C17" s="497"/>
      <c r="D17" s="143">
        <v>198</v>
      </c>
      <c r="E17" s="143">
        <v>48935885</v>
      </c>
      <c r="F17" s="143">
        <v>202</v>
      </c>
      <c r="G17" s="143">
        <v>48645032</v>
      </c>
      <c r="H17" s="143">
        <v>181</v>
      </c>
      <c r="I17" s="143">
        <v>45525675</v>
      </c>
      <c r="J17" s="143">
        <v>246</v>
      </c>
      <c r="K17" s="143">
        <v>55531766</v>
      </c>
      <c r="L17" s="143">
        <v>213</v>
      </c>
      <c r="M17" s="143">
        <v>52533218</v>
      </c>
      <c r="N17" s="449" t="s">
        <v>219</v>
      </c>
      <c r="O17" s="449"/>
      <c r="P17" s="497"/>
      <c r="Q17" s="143">
        <v>213</v>
      </c>
      <c r="R17" s="143">
        <v>53133883</v>
      </c>
      <c r="S17" s="143">
        <v>208</v>
      </c>
      <c r="T17" s="145">
        <v>50643661</v>
      </c>
      <c r="U17" s="143">
        <v>208</v>
      </c>
      <c r="V17" s="143">
        <v>51694861</v>
      </c>
      <c r="W17" s="143">
        <v>209</v>
      </c>
      <c r="X17" s="143">
        <v>51037131</v>
      </c>
      <c r="Y17" s="143">
        <v>214</v>
      </c>
      <c r="Z17" s="143">
        <v>52684704</v>
      </c>
    </row>
    <row r="18" spans="1:26" ht="12" customHeight="1">
      <c r="A18" s="449" t="s">
        <v>30</v>
      </c>
      <c r="B18" s="449"/>
      <c r="C18" s="497"/>
      <c r="D18" s="143">
        <v>175</v>
      </c>
      <c r="E18" s="143">
        <v>29960185</v>
      </c>
      <c r="F18" s="143">
        <v>187</v>
      </c>
      <c r="G18" s="143">
        <v>31270411</v>
      </c>
      <c r="H18" s="143">
        <v>193</v>
      </c>
      <c r="I18" s="143">
        <v>32919446</v>
      </c>
      <c r="J18" s="143">
        <v>191</v>
      </c>
      <c r="K18" s="143">
        <v>31789759</v>
      </c>
      <c r="L18" s="143">
        <v>198</v>
      </c>
      <c r="M18" s="143">
        <v>33903744</v>
      </c>
      <c r="N18" s="449" t="s">
        <v>30</v>
      </c>
      <c r="O18" s="449"/>
      <c r="P18" s="497"/>
      <c r="Q18" s="143">
        <v>204</v>
      </c>
      <c r="R18" s="143">
        <v>35121237</v>
      </c>
      <c r="S18" s="143">
        <v>208</v>
      </c>
      <c r="T18" s="143">
        <v>35473010</v>
      </c>
      <c r="U18" s="143">
        <v>212</v>
      </c>
      <c r="V18" s="143">
        <v>36935876</v>
      </c>
      <c r="W18" s="143">
        <v>228</v>
      </c>
      <c r="X18" s="143">
        <v>38277043</v>
      </c>
      <c r="Y18" s="143">
        <v>227</v>
      </c>
      <c r="Z18" s="143">
        <v>39808471</v>
      </c>
    </row>
    <row r="19" spans="1:26" ht="12" customHeight="1">
      <c r="A19" s="451" t="s">
        <v>19</v>
      </c>
      <c r="B19" s="451"/>
      <c r="C19" s="498"/>
      <c r="D19" s="146">
        <v>10436</v>
      </c>
      <c r="E19" s="146">
        <v>94375407</v>
      </c>
      <c r="F19" s="146">
        <v>10640</v>
      </c>
      <c r="G19" s="146">
        <v>96240342</v>
      </c>
      <c r="H19" s="146">
        <v>10679</v>
      </c>
      <c r="I19" s="146">
        <v>96696717</v>
      </c>
      <c r="J19" s="146">
        <v>10858</v>
      </c>
      <c r="K19" s="146">
        <v>98289152</v>
      </c>
      <c r="L19" s="146">
        <v>10951</v>
      </c>
      <c r="M19" s="146">
        <v>98981593</v>
      </c>
      <c r="N19" s="451" t="s">
        <v>19</v>
      </c>
      <c r="O19" s="451"/>
      <c r="P19" s="498"/>
      <c r="Q19" s="146">
        <v>10952</v>
      </c>
      <c r="R19" s="146">
        <v>99081395</v>
      </c>
      <c r="S19" s="146">
        <v>11098</v>
      </c>
      <c r="T19" s="146">
        <v>100379493</v>
      </c>
      <c r="U19" s="146">
        <v>11154</v>
      </c>
      <c r="V19" s="146">
        <v>100913444</v>
      </c>
      <c r="W19" s="146">
        <v>11220</v>
      </c>
      <c r="X19" s="146">
        <v>101554098</v>
      </c>
      <c r="Y19" s="146">
        <v>11344</v>
      </c>
      <c r="Z19" s="146">
        <v>102695956</v>
      </c>
    </row>
    <row r="20" spans="1:26" ht="12" customHeight="1">
      <c r="A20" s="453" t="s">
        <v>31</v>
      </c>
      <c r="B20" s="453"/>
      <c r="C20" s="493"/>
      <c r="D20" s="147">
        <f>SUM(D16:D19)</f>
        <v>12360</v>
      </c>
      <c r="E20" s="147">
        <f aca="true" t="shared" si="3" ref="E20:K20">SUM(E16:E19)</f>
        <v>185608577</v>
      </c>
      <c r="F20" s="147">
        <f t="shared" si="3"/>
        <v>12543</v>
      </c>
      <c r="G20" s="147">
        <f t="shared" si="3"/>
        <v>188179335</v>
      </c>
      <c r="H20" s="147">
        <f t="shared" si="3"/>
        <v>12684</v>
      </c>
      <c r="I20" s="147">
        <f>SUM(I16:I19)</f>
        <v>188000498</v>
      </c>
      <c r="J20" s="147">
        <f>SUM(J16:J19)</f>
        <v>12964</v>
      </c>
      <c r="K20" s="147">
        <f t="shared" si="3"/>
        <v>199382117</v>
      </c>
      <c r="L20" s="147">
        <f>SUM(L16:L19)</f>
        <v>13012</v>
      </c>
      <c r="M20" s="147">
        <f>SUM(M16:M19)</f>
        <v>198749035</v>
      </c>
      <c r="N20" s="453" t="s">
        <v>31</v>
      </c>
      <c r="O20" s="453"/>
      <c r="P20" s="493"/>
      <c r="Q20" s="147">
        <f aca="true" t="shared" si="4" ref="Q20:Z20">SUM(Q16:Q19)</f>
        <v>13049</v>
      </c>
      <c r="R20" s="147">
        <f t="shared" si="4"/>
        <v>201138015</v>
      </c>
      <c r="S20" s="147">
        <f t="shared" si="4"/>
        <v>13169</v>
      </c>
      <c r="T20" s="147">
        <f>SUM(T16:T19)</f>
        <v>200479014</v>
      </c>
      <c r="U20" s="147">
        <f t="shared" si="4"/>
        <v>13185</v>
      </c>
      <c r="V20" s="147">
        <f t="shared" si="4"/>
        <v>202990901</v>
      </c>
      <c r="W20" s="147">
        <f t="shared" si="4"/>
        <v>13372</v>
      </c>
      <c r="X20" s="147">
        <f t="shared" si="4"/>
        <v>204582292</v>
      </c>
      <c r="Y20" s="147">
        <f>SUM(Y16:Y19)</f>
        <v>13560</v>
      </c>
      <c r="Z20" s="147">
        <f t="shared" si="4"/>
        <v>209829341</v>
      </c>
    </row>
    <row r="21" spans="1:26" ht="12" customHeight="1">
      <c r="A21" s="470" t="s">
        <v>20</v>
      </c>
      <c r="B21" s="471"/>
      <c r="C21" s="494"/>
      <c r="D21" s="147">
        <v>149</v>
      </c>
      <c r="E21" s="147">
        <v>4421834</v>
      </c>
      <c r="F21" s="147">
        <v>236</v>
      </c>
      <c r="G21" s="147">
        <v>7334740</v>
      </c>
      <c r="H21" s="147">
        <v>164</v>
      </c>
      <c r="I21" s="147">
        <v>5214516</v>
      </c>
      <c r="J21" s="147">
        <v>186</v>
      </c>
      <c r="K21" s="147">
        <v>5082650</v>
      </c>
      <c r="L21" s="147">
        <v>173</v>
      </c>
      <c r="M21" s="147">
        <v>5119054</v>
      </c>
      <c r="N21" s="470" t="s">
        <v>20</v>
      </c>
      <c r="O21" s="471"/>
      <c r="P21" s="494"/>
      <c r="Q21" s="147">
        <v>176</v>
      </c>
      <c r="R21" s="147">
        <v>4706015</v>
      </c>
      <c r="S21" s="147">
        <v>208</v>
      </c>
      <c r="T21" s="147">
        <v>5157682</v>
      </c>
      <c r="U21" s="147">
        <v>177</v>
      </c>
      <c r="V21" s="147">
        <v>4123186</v>
      </c>
      <c r="W21" s="147">
        <v>163</v>
      </c>
      <c r="X21" s="147">
        <v>4131588</v>
      </c>
      <c r="Y21" s="147">
        <v>163</v>
      </c>
      <c r="Z21" s="147">
        <v>4475611</v>
      </c>
    </row>
    <row r="22" spans="1:26" ht="12" customHeight="1">
      <c r="A22" s="470" t="s">
        <v>21</v>
      </c>
      <c r="B22" s="471"/>
      <c r="C22" s="494"/>
      <c r="D22" s="147">
        <v>129</v>
      </c>
      <c r="E22" s="147">
        <v>12687824</v>
      </c>
      <c r="F22" s="147">
        <v>162</v>
      </c>
      <c r="G22" s="147">
        <v>16855132</v>
      </c>
      <c r="H22" s="147">
        <v>139</v>
      </c>
      <c r="I22" s="147">
        <v>13018399</v>
      </c>
      <c r="J22" s="147">
        <v>148</v>
      </c>
      <c r="K22" s="147">
        <v>15080169</v>
      </c>
      <c r="L22" s="147">
        <v>152</v>
      </c>
      <c r="M22" s="147">
        <v>15092172</v>
      </c>
      <c r="N22" s="470" t="s">
        <v>21</v>
      </c>
      <c r="O22" s="471"/>
      <c r="P22" s="494"/>
      <c r="Q22" s="147">
        <v>149</v>
      </c>
      <c r="R22" s="147">
        <v>15272463</v>
      </c>
      <c r="S22" s="147">
        <v>121</v>
      </c>
      <c r="T22" s="147">
        <v>11555722</v>
      </c>
      <c r="U22" s="147">
        <v>130</v>
      </c>
      <c r="V22" s="147">
        <v>12167970</v>
      </c>
      <c r="W22" s="147">
        <v>109</v>
      </c>
      <c r="X22" s="147">
        <v>10519041</v>
      </c>
      <c r="Y22" s="147">
        <v>156</v>
      </c>
      <c r="Z22" s="147">
        <v>15017388</v>
      </c>
    </row>
    <row r="23" spans="1:26" ht="12" customHeight="1">
      <c r="A23" s="473" t="s">
        <v>32</v>
      </c>
      <c r="B23" s="473"/>
      <c r="C23" s="495"/>
      <c r="D23" s="147">
        <f>SUM(D24:D26)</f>
        <v>2482</v>
      </c>
      <c r="E23" s="147">
        <f aca="true" t="shared" si="5" ref="E23:Z23">SUM(E24:E26)</f>
        <v>764352305</v>
      </c>
      <c r="F23" s="147">
        <f t="shared" si="5"/>
        <v>2495</v>
      </c>
      <c r="G23" s="147">
        <f t="shared" si="5"/>
        <v>746058988</v>
      </c>
      <c r="H23" s="147">
        <f t="shared" si="5"/>
        <v>2538</v>
      </c>
      <c r="I23" s="147">
        <f t="shared" si="5"/>
        <v>787246300</v>
      </c>
      <c r="J23" s="147">
        <f t="shared" si="5"/>
        <v>2527</v>
      </c>
      <c r="K23" s="147">
        <f t="shared" si="5"/>
        <v>759969904</v>
      </c>
      <c r="L23" s="147">
        <f>SUM(L24:L26)</f>
        <v>2572</v>
      </c>
      <c r="M23" s="147">
        <f>SUM(M24:M26)</f>
        <v>806923591</v>
      </c>
      <c r="N23" s="473" t="s">
        <v>32</v>
      </c>
      <c r="O23" s="473"/>
      <c r="P23" s="495"/>
      <c r="Q23" s="147">
        <f aca="true" t="shared" si="6" ref="Q23:Y23">SUM(Q24:Q26)</f>
        <v>2501</v>
      </c>
      <c r="R23" s="147">
        <f t="shared" si="5"/>
        <v>793220157</v>
      </c>
      <c r="S23" s="147">
        <f t="shared" si="6"/>
        <v>2556</v>
      </c>
      <c r="T23" s="147">
        <f t="shared" si="5"/>
        <v>775697981</v>
      </c>
      <c r="U23" s="147">
        <f t="shared" si="6"/>
        <v>2453</v>
      </c>
      <c r="V23" s="147">
        <f t="shared" si="5"/>
        <v>658253507</v>
      </c>
      <c r="W23" s="147">
        <f t="shared" si="6"/>
        <v>2575</v>
      </c>
      <c r="X23" s="147">
        <f t="shared" si="5"/>
        <v>671198326</v>
      </c>
      <c r="Y23" s="147">
        <f t="shared" si="6"/>
        <v>2573</v>
      </c>
      <c r="Z23" s="147">
        <f t="shared" si="5"/>
        <v>680994902</v>
      </c>
    </row>
    <row r="24" spans="1:26" ht="12" customHeight="1">
      <c r="A24" s="22"/>
      <c r="B24" s="455" t="s">
        <v>138</v>
      </c>
      <c r="C24" s="503"/>
      <c r="D24" s="149">
        <v>1208</v>
      </c>
      <c r="E24" s="149">
        <v>354280602</v>
      </c>
      <c r="F24" s="149">
        <v>1203</v>
      </c>
      <c r="G24" s="151">
        <v>342526437</v>
      </c>
      <c r="H24" s="149">
        <v>1228</v>
      </c>
      <c r="I24" s="149">
        <v>362530981</v>
      </c>
      <c r="J24" s="149">
        <v>1190</v>
      </c>
      <c r="K24" s="149">
        <v>341091319</v>
      </c>
      <c r="L24" s="149">
        <v>1229</v>
      </c>
      <c r="M24" s="149">
        <v>364763391</v>
      </c>
      <c r="N24" s="22"/>
      <c r="O24" s="455" t="s">
        <v>138</v>
      </c>
      <c r="P24" s="503"/>
      <c r="Q24" s="149">
        <v>1195</v>
      </c>
      <c r="R24" s="149">
        <v>355519090</v>
      </c>
      <c r="S24" s="149">
        <v>1203</v>
      </c>
      <c r="T24" s="149">
        <v>344734220</v>
      </c>
      <c r="U24" s="149">
        <v>1182</v>
      </c>
      <c r="V24" s="149">
        <v>294437545</v>
      </c>
      <c r="W24" s="149">
        <v>1231</v>
      </c>
      <c r="X24" s="149">
        <v>295787044</v>
      </c>
      <c r="Y24" s="149">
        <v>1251</v>
      </c>
      <c r="Z24" s="149">
        <v>305905291</v>
      </c>
    </row>
    <row r="25" spans="1:26" ht="12" customHeight="1">
      <c r="A25" s="22"/>
      <c r="B25" s="479" t="s">
        <v>139</v>
      </c>
      <c r="C25" s="505"/>
      <c r="D25" s="143">
        <v>893</v>
      </c>
      <c r="E25" s="143">
        <v>260130230</v>
      </c>
      <c r="F25" s="143">
        <v>917</v>
      </c>
      <c r="G25" s="152">
        <v>257733718</v>
      </c>
      <c r="H25" s="143">
        <v>939</v>
      </c>
      <c r="I25" s="143">
        <v>275121231</v>
      </c>
      <c r="J25" s="143">
        <v>954</v>
      </c>
      <c r="K25" s="143">
        <v>267231590</v>
      </c>
      <c r="L25" s="143">
        <v>957</v>
      </c>
      <c r="M25" s="143">
        <v>284140413</v>
      </c>
      <c r="N25" s="22"/>
      <c r="O25" s="479" t="s">
        <v>139</v>
      </c>
      <c r="P25" s="505"/>
      <c r="Q25" s="143">
        <v>933</v>
      </c>
      <c r="R25" s="143">
        <v>283318460</v>
      </c>
      <c r="S25" s="143">
        <v>973</v>
      </c>
      <c r="T25" s="143">
        <v>277641079</v>
      </c>
      <c r="U25" s="143">
        <v>934</v>
      </c>
      <c r="V25" s="143">
        <v>239311096</v>
      </c>
      <c r="W25" s="143">
        <v>966</v>
      </c>
      <c r="X25" s="143">
        <v>238986747</v>
      </c>
      <c r="Y25" s="143">
        <v>961</v>
      </c>
      <c r="Z25" s="143">
        <v>242174759</v>
      </c>
    </row>
    <row r="26" spans="1:26" ht="12" customHeight="1">
      <c r="A26" s="22"/>
      <c r="B26" s="481" t="s">
        <v>140</v>
      </c>
      <c r="C26" s="506"/>
      <c r="D26" s="153">
        <v>381</v>
      </c>
      <c r="E26" s="153">
        <v>149941473</v>
      </c>
      <c r="F26" s="153">
        <v>375</v>
      </c>
      <c r="G26" s="154">
        <v>145798833</v>
      </c>
      <c r="H26" s="153">
        <v>371</v>
      </c>
      <c r="I26" s="153">
        <v>149594088</v>
      </c>
      <c r="J26" s="153">
        <v>383</v>
      </c>
      <c r="K26" s="153">
        <v>151646995</v>
      </c>
      <c r="L26" s="153">
        <v>386</v>
      </c>
      <c r="M26" s="153">
        <v>158019787</v>
      </c>
      <c r="N26" s="22"/>
      <c r="O26" s="481" t="s">
        <v>140</v>
      </c>
      <c r="P26" s="506"/>
      <c r="Q26" s="153">
        <v>373</v>
      </c>
      <c r="R26" s="153">
        <v>154382607</v>
      </c>
      <c r="S26" s="153">
        <v>380</v>
      </c>
      <c r="T26" s="153">
        <v>153322682</v>
      </c>
      <c r="U26" s="153">
        <v>337</v>
      </c>
      <c r="V26" s="153">
        <v>124504866</v>
      </c>
      <c r="W26" s="153">
        <v>378</v>
      </c>
      <c r="X26" s="153">
        <v>136424535</v>
      </c>
      <c r="Y26" s="153">
        <v>361</v>
      </c>
      <c r="Z26" s="153">
        <v>132914852</v>
      </c>
    </row>
    <row r="27" spans="1:26" ht="12" customHeight="1">
      <c r="A27" s="22"/>
      <c r="B27" s="483" t="s">
        <v>23</v>
      </c>
      <c r="C27" s="490"/>
      <c r="D27" s="21">
        <f>SUM(D28:D30)</f>
        <v>2466</v>
      </c>
      <c r="E27" s="21">
        <f aca="true" t="shared" si="7" ref="E27:K27">SUM(E28:E30)</f>
        <v>110095990</v>
      </c>
      <c r="F27" s="21">
        <f t="shared" si="7"/>
        <v>2483</v>
      </c>
      <c r="G27" s="21">
        <f t="shared" si="7"/>
        <v>108756580</v>
      </c>
      <c r="H27" s="21">
        <f t="shared" si="7"/>
        <v>2514</v>
      </c>
      <c r="I27" s="21">
        <f t="shared" si="7"/>
        <v>115017120</v>
      </c>
      <c r="J27" s="21">
        <f t="shared" si="7"/>
        <v>2511</v>
      </c>
      <c r="K27" s="21">
        <f t="shared" si="7"/>
        <v>110296090</v>
      </c>
      <c r="L27" s="21">
        <f>SUM(L28:L30)</f>
        <v>2554</v>
      </c>
      <c r="M27" s="21">
        <f>SUM(M28:M30)</f>
        <v>117465540</v>
      </c>
      <c r="N27" s="22"/>
      <c r="O27" s="483" t="s">
        <v>23</v>
      </c>
      <c r="P27" s="490"/>
      <c r="Q27" s="21">
        <f aca="true" t="shared" si="8" ref="Q27:Z27">SUM(Q28:Q30)</f>
        <v>2487</v>
      </c>
      <c r="R27" s="21">
        <f t="shared" si="8"/>
        <v>115489520</v>
      </c>
      <c r="S27" s="21">
        <f t="shared" si="8"/>
        <v>2540</v>
      </c>
      <c r="T27" s="21">
        <f t="shared" si="8"/>
        <v>113002770</v>
      </c>
      <c r="U27" s="21">
        <f t="shared" si="8"/>
        <v>37</v>
      </c>
      <c r="V27" s="21">
        <f t="shared" si="8"/>
        <v>1541960</v>
      </c>
      <c r="W27" s="21">
        <f t="shared" si="8"/>
        <v>10</v>
      </c>
      <c r="X27" s="21">
        <f t="shared" si="8"/>
        <v>354080</v>
      </c>
      <c r="Y27" s="21">
        <f t="shared" si="8"/>
        <v>3</v>
      </c>
      <c r="Z27" s="21">
        <f t="shared" si="8"/>
        <v>141720</v>
      </c>
    </row>
    <row r="28" spans="1:26" ht="12" customHeight="1">
      <c r="A28" s="22"/>
      <c r="B28" s="22"/>
      <c r="C28" s="155" t="s">
        <v>138</v>
      </c>
      <c r="D28" s="145">
        <v>1200</v>
      </c>
      <c r="E28" s="145">
        <v>54855810</v>
      </c>
      <c r="F28" s="145">
        <v>1195</v>
      </c>
      <c r="G28" s="145">
        <v>54198390</v>
      </c>
      <c r="H28" s="145">
        <v>1210</v>
      </c>
      <c r="I28" s="145">
        <v>57399580</v>
      </c>
      <c r="J28" s="145">
        <v>1181</v>
      </c>
      <c r="K28" s="145">
        <v>53800610</v>
      </c>
      <c r="L28" s="267">
        <v>1218</v>
      </c>
      <c r="M28" s="145">
        <v>57527610</v>
      </c>
      <c r="N28" s="22"/>
      <c r="O28" s="22"/>
      <c r="P28" s="155" t="s">
        <v>138</v>
      </c>
      <c r="Q28" s="267">
        <v>1184</v>
      </c>
      <c r="R28" s="267">
        <v>55905340</v>
      </c>
      <c r="S28" s="267">
        <v>1192</v>
      </c>
      <c r="T28" s="267">
        <v>54443850</v>
      </c>
      <c r="U28" s="267">
        <v>9</v>
      </c>
      <c r="V28" s="267">
        <v>411920</v>
      </c>
      <c r="W28" s="267">
        <v>4</v>
      </c>
      <c r="X28" s="267">
        <v>186280</v>
      </c>
      <c r="Y28" s="267">
        <v>3</v>
      </c>
      <c r="Z28" s="267">
        <v>114140</v>
      </c>
    </row>
    <row r="29" spans="1:26" ht="12" customHeight="1">
      <c r="A29" s="22"/>
      <c r="B29" s="22"/>
      <c r="C29" s="156" t="s">
        <v>139</v>
      </c>
      <c r="D29" s="143">
        <v>891</v>
      </c>
      <c r="E29" s="143">
        <v>37793680</v>
      </c>
      <c r="F29" s="143">
        <v>916</v>
      </c>
      <c r="G29" s="143">
        <v>37423600</v>
      </c>
      <c r="H29" s="143">
        <v>939</v>
      </c>
      <c r="I29" s="143">
        <v>39911010</v>
      </c>
      <c r="J29" s="143">
        <v>952</v>
      </c>
      <c r="K29" s="143">
        <v>38850090</v>
      </c>
      <c r="L29" s="268">
        <v>956</v>
      </c>
      <c r="M29" s="143">
        <v>41309660</v>
      </c>
      <c r="N29" s="22"/>
      <c r="O29" s="22"/>
      <c r="P29" s="156" t="s">
        <v>139</v>
      </c>
      <c r="Q29" s="268">
        <v>932</v>
      </c>
      <c r="R29" s="268">
        <v>41271050</v>
      </c>
      <c r="S29" s="268">
        <v>973</v>
      </c>
      <c r="T29" s="268">
        <v>40561290</v>
      </c>
      <c r="U29" s="268">
        <v>14</v>
      </c>
      <c r="V29" s="268">
        <v>599670</v>
      </c>
      <c r="W29" s="268">
        <v>4</v>
      </c>
      <c r="X29" s="268">
        <v>85480</v>
      </c>
      <c r="Y29" s="268">
        <v>-1</v>
      </c>
      <c r="Z29" s="268">
        <v>-48600</v>
      </c>
    </row>
    <row r="30" spans="1:26" ht="12" customHeight="1">
      <c r="A30" s="17"/>
      <c r="B30" s="17"/>
      <c r="C30" s="157" t="s">
        <v>140</v>
      </c>
      <c r="D30" s="146">
        <v>375</v>
      </c>
      <c r="E30" s="146">
        <v>17446500</v>
      </c>
      <c r="F30" s="146">
        <v>372</v>
      </c>
      <c r="G30" s="146">
        <v>17134590</v>
      </c>
      <c r="H30" s="146">
        <v>365</v>
      </c>
      <c r="I30" s="146">
        <v>17706530</v>
      </c>
      <c r="J30" s="146">
        <v>378</v>
      </c>
      <c r="K30" s="146">
        <v>17645390</v>
      </c>
      <c r="L30" s="269">
        <v>380</v>
      </c>
      <c r="M30" s="146">
        <v>18628270</v>
      </c>
      <c r="N30" s="17"/>
      <c r="O30" s="17"/>
      <c r="P30" s="157" t="s">
        <v>140</v>
      </c>
      <c r="Q30" s="269">
        <v>371</v>
      </c>
      <c r="R30" s="269">
        <v>18313130</v>
      </c>
      <c r="S30" s="269">
        <v>375</v>
      </c>
      <c r="T30" s="269">
        <v>17997630</v>
      </c>
      <c r="U30" s="269">
        <v>14</v>
      </c>
      <c r="V30" s="269">
        <v>530370</v>
      </c>
      <c r="W30" s="269">
        <v>2</v>
      </c>
      <c r="X30" s="269">
        <v>82320</v>
      </c>
      <c r="Y30" s="269">
        <v>1</v>
      </c>
      <c r="Z30" s="269">
        <v>76180</v>
      </c>
    </row>
    <row r="31" spans="1:26" ht="12" customHeight="1">
      <c r="A31" s="446" t="s">
        <v>213</v>
      </c>
      <c r="B31" s="447"/>
      <c r="C31" s="448"/>
      <c r="D31" s="261" t="s">
        <v>217</v>
      </c>
      <c r="E31" s="261" t="s">
        <v>214</v>
      </c>
      <c r="F31" s="261" t="s">
        <v>214</v>
      </c>
      <c r="G31" s="261" t="s">
        <v>214</v>
      </c>
      <c r="H31" s="261" t="s">
        <v>214</v>
      </c>
      <c r="I31" s="261" t="s">
        <v>214</v>
      </c>
      <c r="J31" s="261" t="s">
        <v>214</v>
      </c>
      <c r="K31" s="261" t="s">
        <v>214</v>
      </c>
      <c r="L31" s="261" t="s">
        <v>214</v>
      </c>
      <c r="M31" s="261" t="s">
        <v>214</v>
      </c>
      <c r="N31" s="446" t="s">
        <v>213</v>
      </c>
      <c r="O31" s="447"/>
      <c r="P31" s="448"/>
      <c r="Q31" s="261" t="s">
        <v>218</v>
      </c>
      <c r="R31" s="261" t="s">
        <v>214</v>
      </c>
      <c r="S31" s="261" t="s">
        <v>217</v>
      </c>
      <c r="T31" s="261" t="s">
        <v>214</v>
      </c>
      <c r="U31" s="146">
        <v>1962</v>
      </c>
      <c r="V31" s="146">
        <v>53862353</v>
      </c>
      <c r="W31" s="146">
        <v>2123</v>
      </c>
      <c r="X31" s="146">
        <v>57031720</v>
      </c>
      <c r="Y31" s="146">
        <v>2111</v>
      </c>
      <c r="Z31" s="146">
        <v>58682341</v>
      </c>
    </row>
    <row r="32" spans="1:26" ht="12" customHeight="1">
      <c r="A32" s="464" t="s">
        <v>17</v>
      </c>
      <c r="B32" s="465"/>
      <c r="C32" s="491"/>
      <c r="D32" s="146">
        <v>34122</v>
      </c>
      <c r="E32" s="146">
        <v>3062448</v>
      </c>
      <c r="F32" s="146">
        <v>34926</v>
      </c>
      <c r="G32" s="146">
        <v>3134608</v>
      </c>
      <c r="H32" s="146">
        <v>35258</v>
      </c>
      <c r="I32" s="146">
        <v>3164405</v>
      </c>
      <c r="J32" s="146">
        <v>36022</v>
      </c>
      <c r="K32" s="146">
        <v>3232974</v>
      </c>
      <c r="L32" s="146">
        <v>36238</v>
      </c>
      <c r="M32" s="146">
        <v>3252360</v>
      </c>
      <c r="N32" s="464" t="s">
        <v>17</v>
      </c>
      <c r="O32" s="465"/>
      <c r="P32" s="491"/>
      <c r="Q32" s="146">
        <v>36206</v>
      </c>
      <c r="R32" s="146">
        <v>3249488</v>
      </c>
      <c r="S32" s="146">
        <v>36613</v>
      </c>
      <c r="T32" s="146">
        <v>3286016</v>
      </c>
      <c r="U32" s="146">
        <v>36797</v>
      </c>
      <c r="V32" s="146">
        <v>3302530</v>
      </c>
      <c r="W32" s="146">
        <v>37191</v>
      </c>
      <c r="X32" s="146">
        <v>3337891</v>
      </c>
      <c r="Y32" s="146">
        <v>37656</v>
      </c>
      <c r="Z32" s="146">
        <v>3379625</v>
      </c>
    </row>
    <row r="33" spans="1:26" ht="12" customHeight="1" thickBot="1">
      <c r="A33" s="467" t="s">
        <v>18</v>
      </c>
      <c r="B33" s="468"/>
      <c r="C33" s="492"/>
      <c r="D33" s="158">
        <v>2153</v>
      </c>
      <c r="E33" s="158">
        <v>15234923</v>
      </c>
      <c r="F33" s="158">
        <v>2124</v>
      </c>
      <c r="G33" s="158">
        <v>15293250</v>
      </c>
      <c r="H33" s="158">
        <v>2085</v>
      </c>
      <c r="I33" s="158">
        <v>14521188</v>
      </c>
      <c r="J33" s="158">
        <v>2438</v>
      </c>
      <c r="K33" s="158">
        <v>17339009</v>
      </c>
      <c r="L33" s="158">
        <v>2105</v>
      </c>
      <c r="M33" s="158">
        <v>14447684</v>
      </c>
      <c r="N33" s="467" t="s">
        <v>18</v>
      </c>
      <c r="O33" s="468"/>
      <c r="P33" s="492"/>
      <c r="Q33" s="158">
        <v>2340</v>
      </c>
      <c r="R33" s="158">
        <v>16365537</v>
      </c>
      <c r="S33" s="158">
        <v>2703</v>
      </c>
      <c r="T33" s="158">
        <v>18976118</v>
      </c>
      <c r="U33" s="158">
        <v>2041</v>
      </c>
      <c r="V33" s="158">
        <v>14912079</v>
      </c>
      <c r="W33" s="158">
        <v>2322</v>
      </c>
      <c r="X33" s="158">
        <v>16812213</v>
      </c>
      <c r="Y33" s="158">
        <v>4083</v>
      </c>
      <c r="Z33" s="158">
        <v>31891550</v>
      </c>
    </row>
    <row r="34" spans="1:26" ht="12" customHeight="1" thickTop="1">
      <c r="A34" s="477" t="s">
        <v>22</v>
      </c>
      <c r="B34" s="477"/>
      <c r="C34" s="477"/>
      <c r="D34" s="17">
        <f>SUM(D12,D15,D20:D23,D31,D32,D33)</f>
        <v>71073</v>
      </c>
      <c r="E34" s="17">
        <f aca="true" t="shared" si="9" ref="E34:M34">SUM(E12,E15,E20:E23,E31,E32,E33)</f>
        <v>1885868027</v>
      </c>
      <c r="F34" s="17">
        <f t="shared" si="9"/>
        <v>72786</v>
      </c>
      <c r="G34" s="17">
        <f t="shared" si="9"/>
        <v>1872514141</v>
      </c>
      <c r="H34" s="17">
        <f t="shared" si="9"/>
        <v>73314</v>
      </c>
      <c r="I34" s="17">
        <f t="shared" si="9"/>
        <v>1919694879</v>
      </c>
      <c r="J34" s="17">
        <f t="shared" si="9"/>
        <v>75216</v>
      </c>
      <c r="K34" s="17">
        <f t="shared" si="9"/>
        <v>1939024608</v>
      </c>
      <c r="L34" s="17">
        <f t="shared" si="9"/>
        <v>75337</v>
      </c>
      <c r="M34" s="17">
        <f t="shared" si="9"/>
        <v>1991040476</v>
      </c>
      <c r="N34" s="477" t="s">
        <v>22</v>
      </c>
      <c r="O34" s="477"/>
      <c r="P34" s="477"/>
      <c r="Q34" s="17">
        <f>SUM(Q12,Q15,Q20:Q23,Q31,Q32,Q33)</f>
        <v>75486</v>
      </c>
      <c r="R34" s="17">
        <f aca="true" t="shared" si="10" ref="R34:Z34">SUM(R12,R15,R20:R23,R31,R32,R33)</f>
        <v>2000804104</v>
      </c>
      <c r="S34" s="17">
        <f t="shared" si="10"/>
        <v>76654</v>
      </c>
      <c r="T34" s="17">
        <f t="shared" si="10"/>
        <v>1967364644</v>
      </c>
      <c r="U34" s="17">
        <f t="shared" si="10"/>
        <v>78317</v>
      </c>
      <c r="V34" s="17">
        <f t="shared" si="10"/>
        <v>1886418728</v>
      </c>
      <c r="W34" s="17">
        <f t="shared" si="10"/>
        <v>79473</v>
      </c>
      <c r="X34" s="17">
        <f t="shared" si="10"/>
        <v>1905350733</v>
      </c>
      <c r="Y34" s="17">
        <f t="shared" si="10"/>
        <v>82221</v>
      </c>
      <c r="Z34" s="17">
        <f t="shared" si="10"/>
        <v>1945525893</v>
      </c>
    </row>
    <row r="35" spans="3:18" ht="12" customHeight="1">
      <c r="C35" s="100"/>
      <c r="D35" s="101"/>
      <c r="E35" s="101"/>
      <c r="F35" s="101"/>
      <c r="G35" s="159"/>
      <c r="H35" s="159"/>
      <c r="I35" s="160"/>
      <c r="J35" s="160"/>
      <c r="K35" s="160"/>
      <c r="L35" s="160"/>
      <c r="M35" s="160"/>
      <c r="P35" s="100"/>
      <c r="Q35" s="160"/>
      <c r="R35" s="160" t="s">
        <v>191</v>
      </c>
    </row>
    <row r="36" spans="1:26" ht="12" customHeight="1">
      <c r="A36" s="483" t="s">
        <v>24</v>
      </c>
      <c r="B36" s="485"/>
      <c r="C36" s="485"/>
      <c r="D36" s="461" t="s">
        <v>59</v>
      </c>
      <c r="E36" s="510"/>
      <c r="F36" s="461" t="s">
        <v>210</v>
      </c>
      <c r="G36" s="510"/>
      <c r="H36" s="461" t="s">
        <v>211</v>
      </c>
      <c r="I36" s="507"/>
      <c r="J36" s="461" t="s">
        <v>212</v>
      </c>
      <c r="K36" s="508"/>
      <c r="L36" s="461" t="s">
        <v>133</v>
      </c>
      <c r="M36" s="463"/>
      <c r="N36" s="483" t="s">
        <v>24</v>
      </c>
      <c r="O36" s="485"/>
      <c r="P36" s="486"/>
      <c r="Q36" s="461" t="s">
        <v>150</v>
      </c>
      <c r="R36" s="507"/>
      <c r="S36" s="461" t="s">
        <v>151</v>
      </c>
      <c r="T36" s="507"/>
      <c r="U36" s="461" t="s">
        <v>148</v>
      </c>
      <c r="V36" s="509"/>
      <c r="W36" s="511" t="s">
        <v>142</v>
      </c>
      <c r="X36" s="512"/>
      <c r="Y36" s="501"/>
      <c r="Z36" s="502"/>
    </row>
    <row r="37" spans="1:26" ht="12" customHeight="1">
      <c r="A37" s="487"/>
      <c r="B37" s="488"/>
      <c r="C37" s="488"/>
      <c r="D37" s="141" t="s">
        <v>26</v>
      </c>
      <c r="E37" s="141" t="s">
        <v>27</v>
      </c>
      <c r="F37" s="141" t="s">
        <v>26</v>
      </c>
      <c r="G37" s="141" t="s">
        <v>27</v>
      </c>
      <c r="H37" s="141" t="s">
        <v>26</v>
      </c>
      <c r="I37" s="141" t="s">
        <v>27</v>
      </c>
      <c r="J37" s="141" t="s">
        <v>26</v>
      </c>
      <c r="K37" s="141" t="s">
        <v>27</v>
      </c>
      <c r="L37" s="141" t="s">
        <v>26</v>
      </c>
      <c r="M37" s="141" t="s">
        <v>27</v>
      </c>
      <c r="N37" s="487"/>
      <c r="O37" s="488"/>
      <c r="P37" s="489"/>
      <c r="Q37" s="161" t="s">
        <v>26</v>
      </c>
      <c r="R37" s="162" t="s">
        <v>27</v>
      </c>
      <c r="S37" s="161" t="s">
        <v>26</v>
      </c>
      <c r="T37" s="162" t="s">
        <v>27</v>
      </c>
      <c r="U37" s="141" t="s">
        <v>26</v>
      </c>
      <c r="V37" s="162" t="s">
        <v>27</v>
      </c>
      <c r="W37" s="141" t="s">
        <v>26</v>
      </c>
      <c r="X37" s="141" t="s">
        <v>27</v>
      </c>
      <c r="Y37" s="254"/>
      <c r="Z37" s="254"/>
    </row>
    <row r="38" spans="1:26" ht="12" customHeight="1">
      <c r="A38" s="475" t="s">
        <v>0</v>
      </c>
      <c r="B38" s="475"/>
      <c r="C38" s="496"/>
      <c r="D38" s="142">
        <v>8081</v>
      </c>
      <c r="E38" s="142">
        <v>388876316</v>
      </c>
      <c r="F38" s="142">
        <v>7941</v>
      </c>
      <c r="G38" s="142">
        <v>376716242</v>
      </c>
      <c r="H38" s="142">
        <f aca="true" t="shared" si="11" ref="H38:H55">SUM(D5,F5,H5,J5,L5,Q5,S5,U5,W5,Y5,D38,F38)</f>
        <v>92468</v>
      </c>
      <c r="I38" s="142">
        <f aca="true" t="shared" si="12" ref="I38:I55">SUM(E5,G5,I5,K5,M5,R5,T5,V5,X5,Z5,E38,G38)</f>
        <v>4671131593</v>
      </c>
      <c r="J38" s="148">
        <v>81210</v>
      </c>
      <c r="K38" s="148">
        <v>4212877749</v>
      </c>
      <c r="L38" s="264">
        <f>H38/J38</f>
        <v>1.1386282477527399</v>
      </c>
      <c r="M38" s="264">
        <f>I38/K38</f>
        <v>1.1087745411337355</v>
      </c>
      <c r="N38" s="475" t="s">
        <v>0</v>
      </c>
      <c r="O38" s="475"/>
      <c r="P38" s="476"/>
      <c r="Q38" s="90">
        <v>68105</v>
      </c>
      <c r="R38" s="81">
        <v>3753178266</v>
      </c>
      <c r="S38" s="90">
        <v>54588</v>
      </c>
      <c r="T38" s="81">
        <v>2950024515</v>
      </c>
      <c r="U38" s="142">
        <v>41627</v>
      </c>
      <c r="V38" s="299">
        <v>2206105355</v>
      </c>
      <c r="W38" s="142">
        <v>27301</v>
      </c>
      <c r="X38" s="142">
        <v>1278591898</v>
      </c>
      <c r="Y38" s="311"/>
      <c r="Z38" s="311"/>
    </row>
    <row r="39" spans="1:26" ht="12" customHeight="1">
      <c r="A39" s="449" t="s">
        <v>1</v>
      </c>
      <c r="B39" s="449"/>
      <c r="C39" s="497"/>
      <c r="D39" s="143">
        <v>276</v>
      </c>
      <c r="E39" s="143">
        <v>13615625</v>
      </c>
      <c r="F39" s="143">
        <v>281</v>
      </c>
      <c r="G39" s="143">
        <v>13542267</v>
      </c>
      <c r="H39" s="143">
        <f t="shared" si="11"/>
        <v>3382</v>
      </c>
      <c r="I39" s="143">
        <f t="shared" si="12"/>
        <v>176834687</v>
      </c>
      <c r="J39" s="143">
        <v>3524</v>
      </c>
      <c r="K39" s="143">
        <v>182544717</v>
      </c>
      <c r="L39" s="164">
        <f aca="true" t="shared" si="13" ref="L39:L67">H39/J39</f>
        <v>0.9597048808172531</v>
      </c>
      <c r="M39" s="164">
        <f aca="true" t="shared" si="14" ref="M39:M67">I39/K39</f>
        <v>0.9687198287967983</v>
      </c>
      <c r="N39" s="449" t="s">
        <v>1</v>
      </c>
      <c r="O39" s="449"/>
      <c r="P39" s="450"/>
      <c r="Q39" s="91">
        <v>3628</v>
      </c>
      <c r="R39" s="80">
        <v>173508698</v>
      </c>
      <c r="S39" s="91">
        <v>3436</v>
      </c>
      <c r="T39" s="80">
        <v>153379946</v>
      </c>
      <c r="U39" s="143">
        <v>3629</v>
      </c>
      <c r="V39" s="300">
        <v>149126557</v>
      </c>
      <c r="W39" s="143">
        <v>3156</v>
      </c>
      <c r="X39" s="143">
        <v>113380401</v>
      </c>
      <c r="Y39" s="311"/>
      <c r="Z39" s="311"/>
    </row>
    <row r="40" spans="1:26" ht="12" customHeight="1">
      <c r="A40" s="449" t="s">
        <v>2</v>
      </c>
      <c r="B40" s="449"/>
      <c r="C40" s="497"/>
      <c r="D40" s="143">
        <v>1566</v>
      </c>
      <c r="E40" s="143">
        <v>62184119</v>
      </c>
      <c r="F40" s="143">
        <v>1539</v>
      </c>
      <c r="G40" s="143">
        <v>61974203</v>
      </c>
      <c r="H40" s="142">
        <f t="shared" si="11"/>
        <v>18491</v>
      </c>
      <c r="I40" s="142">
        <f t="shared" si="12"/>
        <v>765246074</v>
      </c>
      <c r="J40" s="143">
        <v>17075</v>
      </c>
      <c r="K40" s="143">
        <v>714128702</v>
      </c>
      <c r="L40" s="265">
        <f t="shared" si="13"/>
        <v>1.0829282576866763</v>
      </c>
      <c r="M40" s="265">
        <f t="shared" si="14"/>
        <v>1.0715800553273378</v>
      </c>
      <c r="N40" s="449" t="s">
        <v>2</v>
      </c>
      <c r="O40" s="449"/>
      <c r="P40" s="450"/>
      <c r="Q40" s="91">
        <v>16199</v>
      </c>
      <c r="R40" s="80">
        <v>675072828</v>
      </c>
      <c r="S40" s="91">
        <v>14831</v>
      </c>
      <c r="T40" s="80">
        <v>641194153</v>
      </c>
      <c r="U40" s="143">
        <v>13732</v>
      </c>
      <c r="V40" s="300">
        <v>584390407</v>
      </c>
      <c r="W40" s="143">
        <v>12172</v>
      </c>
      <c r="X40" s="143">
        <v>501956938</v>
      </c>
      <c r="Y40" s="311"/>
      <c r="Z40" s="311"/>
    </row>
    <row r="41" spans="1:26" ht="12" customHeight="1">
      <c r="A41" s="449" t="s">
        <v>3</v>
      </c>
      <c r="B41" s="449"/>
      <c r="C41" s="497"/>
      <c r="D41" s="143">
        <v>204</v>
      </c>
      <c r="E41" s="143">
        <v>3445884</v>
      </c>
      <c r="F41" s="143">
        <v>206</v>
      </c>
      <c r="G41" s="143">
        <v>3190824</v>
      </c>
      <c r="H41" s="143">
        <f t="shared" si="11"/>
        <v>2532</v>
      </c>
      <c r="I41" s="143">
        <f t="shared" si="12"/>
        <v>44102448</v>
      </c>
      <c r="J41" s="143">
        <v>2239</v>
      </c>
      <c r="K41" s="143">
        <v>38270574</v>
      </c>
      <c r="L41" s="164">
        <f t="shared" si="13"/>
        <v>1.1308619919606968</v>
      </c>
      <c r="M41" s="164">
        <f t="shared" si="14"/>
        <v>1.1523853287384715</v>
      </c>
      <c r="N41" s="449" t="s">
        <v>3</v>
      </c>
      <c r="O41" s="449"/>
      <c r="P41" s="450"/>
      <c r="Q41" s="91">
        <v>2217</v>
      </c>
      <c r="R41" s="80">
        <v>35888174</v>
      </c>
      <c r="S41" s="91">
        <v>1823</v>
      </c>
      <c r="T41" s="80">
        <v>29879160</v>
      </c>
      <c r="U41" s="143">
        <v>1435</v>
      </c>
      <c r="V41" s="300">
        <v>23084913</v>
      </c>
      <c r="W41" s="143">
        <v>1069</v>
      </c>
      <c r="X41" s="143">
        <v>18336769</v>
      </c>
      <c r="Y41" s="311"/>
      <c r="Z41" s="311"/>
    </row>
    <row r="42" spans="1:26" ht="12" customHeight="1">
      <c r="A42" s="449" t="s">
        <v>4</v>
      </c>
      <c r="B42" s="449"/>
      <c r="C42" s="497"/>
      <c r="D42" s="143">
        <v>3575</v>
      </c>
      <c r="E42" s="143">
        <v>210715815</v>
      </c>
      <c r="F42" s="143">
        <v>3550</v>
      </c>
      <c r="G42" s="143">
        <v>216230750</v>
      </c>
      <c r="H42" s="142">
        <f t="shared" si="11"/>
        <v>42153</v>
      </c>
      <c r="I42" s="142">
        <f t="shared" si="12"/>
        <v>2720952335</v>
      </c>
      <c r="J42" s="143">
        <v>37663</v>
      </c>
      <c r="K42" s="143">
        <v>2372812373</v>
      </c>
      <c r="L42" s="265">
        <f t="shared" si="13"/>
        <v>1.119215144837108</v>
      </c>
      <c r="M42" s="265">
        <f t="shared" si="14"/>
        <v>1.1467203922069231</v>
      </c>
      <c r="N42" s="449" t="s">
        <v>4</v>
      </c>
      <c r="O42" s="449"/>
      <c r="P42" s="450"/>
      <c r="Q42" s="91">
        <v>30698</v>
      </c>
      <c r="R42" s="80">
        <v>1819821244</v>
      </c>
      <c r="S42" s="91">
        <v>21938</v>
      </c>
      <c r="T42" s="80">
        <v>1228367011</v>
      </c>
      <c r="U42" s="143">
        <v>15610</v>
      </c>
      <c r="V42" s="300">
        <v>788515327</v>
      </c>
      <c r="W42" s="143">
        <v>10620</v>
      </c>
      <c r="X42" s="143">
        <v>455075303</v>
      </c>
      <c r="Y42" s="311"/>
      <c r="Z42" s="311"/>
    </row>
    <row r="43" spans="1:26" ht="12" customHeight="1">
      <c r="A43" s="449" t="s">
        <v>5</v>
      </c>
      <c r="B43" s="449"/>
      <c r="C43" s="497"/>
      <c r="D43" s="143">
        <v>1396</v>
      </c>
      <c r="E43" s="143">
        <v>90540822</v>
      </c>
      <c r="F43" s="143">
        <v>1363</v>
      </c>
      <c r="G43" s="143">
        <v>88522468</v>
      </c>
      <c r="H43" s="143">
        <f t="shared" si="11"/>
        <v>16776</v>
      </c>
      <c r="I43" s="143">
        <f t="shared" si="12"/>
        <v>1186731964</v>
      </c>
      <c r="J43" s="143">
        <v>15953</v>
      </c>
      <c r="K43" s="143">
        <v>1143349829</v>
      </c>
      <c r="L43" s="164">
        <f t="shared" si="13"/>
        <v>1.051589042813264</v>
      </c>
      <c r="M43" s="164">
        <f t="shared" si="14"/>
        <v>1.0379430108787815</v>
      </c>
      <c r="N43" s="449" t="s">
        <v>5</v>
      </c>
      <c r="O43" s="449"/>
      <c r="P43" s="450"/>
      <c r="Q43" s="91">
        <v>15272</v>
      </c>
      <c r="R43" s="80">
        <v>1072038630</v>
      </c>
      <c r="S43" s="91">
        <v>14948</v>
      </c>
      <c r="T43" s="80">
        <v>1060265845</v>
      </c>
      <c r="U43" s="143">
        <v>14671</v>
      </c>
      <c r="V43" s="300">
        <v>1014435142</v>
      </c>
      <c r="W43" s="153">
        <v>12547</v>
      </c>
      <c r="X43" s="153">
        <v>842177123</v>
      </c>
      <c r="Y43" s="311"/>
      <c r="Z43" s="311"/>
    </row>
    <row r="44" spans="1:26" ht="12" customHeight="1">
      <c r="A44" s="451" t="s">
        <v>6</v>
      </c>
      <c r="B44" s="451"/>
      <c r="C44" s="498"/>
      <c r="D44" s="146">
        <v>5968</v>
      </c>
      <c r="E44" s="146">
        <v>71213387</v>
      </c>
      <c r="F44" s="146">
        <v>5859</v>
      </c>
      <c r="G44" s="146">
        <v>70072880</v>
      </c>
      <c r="H44" s="142">
        <f t="shared" si="11"/>
        <v>68127</v>
      </c>
      <c r="I44" s="142">
        <f t="shared" si="12"/>
        <v>816536122</v>
      </c>
      <c r="J44" s="153">
        <v>58549</v>
      </c>
      <c r="K44" s="153">
        <v>717619272</v>
      </c>
      <c r="L44" s="265">
        <f t="shared" si="13"/>
        <v>1.1635894720661326</v>
      </c>
      <c r="M44" s="265">
        <f t="shared" si="14"/>
        <v>1.137840292003752</v>
      </c>
      <c r="N44" s="451" t="s">
        <v>6</v>
      </c>
      <c r="O44" s="451"/>
      <c r="P44" s="452"/>
      <c r="Q44" s="92">
        <v>46665</v>
      </c>
      <c r="R44" s="87">
        <v>578588841</v>
      </c>
      <c r="S44" s="92">
        <v>33560</v>
      </c>
      <c r="T44" s="87">
        <v>437800908</v>
      </c>
      <c r="U44" s="146">
        <v>19903</v>
      </c>
      <c r="V44" s="305">
        <v>248910606</v>
      </c>
      <c r="W44" s="165">
        <v>6701</v>
      </c>
      <c r="X44" s="165">
        <v>80035914</v>
      </c>
      <c r="Y44" s="311"/>
      <c r="Z44" s="311"/>
    </row>
    <row r="45" spans="1:26" ht="12" customHeight="1">
      <c r="A45" s="453" t="s">
        <v>28</v>
      </c>
      <c r="B45" s="453"/>
      <c r="C45" s="493"/>
      <c r="D45" s="147">
        <f>SUM(D38:D44)</f>
        <v>21066</v>
      </c>
      <c r="E45" s="147">
        <f>SUM(E38:E44)</f>
        <v>840591968</v>
      </c>
      <c r="F45" s="147">
        <f>SUM(F38:F44)</f>
        <v>20739</v>
      </c>
      <c r="G45" s="147">
        <f>SUM(G38:G44)</f>
        <v>830249634</v>
      </c>
      <c r="H45" s="147">
        <f t="shared" si="11"/>
        <v>243929</v>
      </c>
      <c r="I45" s="147">
        <f t="shared" si="12"/>
        <v>10381535223</v>
      </c>
      <c r="J45" s="147">
        <f>SUM(J38:J44)</f>
        <v>216213</v>
      </c>
      <c r="K45" s="147">
        <f>SUM(K38:K44)</f>
        <v>9381603216</v>
      </c>
      <c r="L45" s="264">
        <f t="shared" si="13"/>
        <v>1.1281884068025512</v>
      </c>
      <c r="M45" s="264">
        <f t="shared" si="14"/>
        <v>1.1065843421404404</v>
      </c>
      <c r="N45" s="453" t="s">
        <v>28</v>
      </c>
      <c r="O45" s="453"/>
      <c r="P45" s="454"/>
      <c r="Q45" s="93">
        <f>SUM(Q38:Q44)</f>
        <v>182784</v>
      </c>
      <c r="R45" s="21">
        <v>8108096681</v>
      </c>
      <c r="S45" s="93">
        <f aca="true" t="shared" si="15" ref="S45:X45">SUM(S38:S44)</f>
        <v>145124</v>
      </c>
      <c r="T45" s="21">
        <f t="shared" si="15"/>
        <v>6500911538</v>
      </c>
      <c r="U45" s="147">
        <f t="shared" si="15"/>
        <v>110607</v>
      </c>
      <c r="V45" s="302">
        <f t="shared" si="15"/>
        <v>5014568307</v>
      </c>
      <c r="W45" s="147">
        <f t="shared" si="15"/>
        <v>73566</v>
      </c>
      <c r="X45" s="147">
        <f t="shared" si="15"/>
        <v>3289554346</v>
      </c>
      <c r="Y45" s="311"/>
      <c r="Z45" s="311"/>
    </row>
    <row r="46" spans="1:26" ht="12" customHeight="1">
      <c r="A46" s="455" t="s">
        <v>137</v>
      </c>
      <c r="B46" s="456"/>
      <c r="C46" s="503"/>
      <c r="D46" s="148">
        <v>556</v>
      </c>
      <c r="E46" s="148">
        <v>38910445</v>
      </c>
      <c r="F46" s="148">
        <v>523</v>
      </c>
      <c r="G46" s="148">
        <v>38533609</v>
      </c>
      <c r="H46" s="148">
        <f t="shared" si="11"/>
        <v>6624</v>
      </c>
      <c r="I46" s="148">
        <f t="shared" si="12"/>
        <v>522271198</v>
      </c>
      <c r="J46" s="145">
        <v>6415</v>
      </c>
      <c r="K46" s="145">
        <v>552113923</v>
      </c>
      <c r="L46" s="264">
        <f t="shared" si="13"/>
        <v>1.0325798908807482</v>
      </c>
      <c r="M46" s="264">
        <f t="shared" si="14"/>
        <v>0.9459482477133618</v>
      </c>
      <c r="N46" s="455" t="s">
        <v>137</v>
      </c>
      <c r="O46" s="456"/>
      <c r="P46" s="457"/>
      <c r="Q46" s="90">
        <v>6189</v>
      </c>
      <c r="R46" s="81">
        <v>548463290</v>
      </c>
      <c r="S46" s="90">
        <v>6037</v>
      </c>
      <c r="T46" s="81">
        <v>562673609</v>
      </c>
      <c r="U46" s="148">
        <v>5366</v>
      </c>
      <c r="V46" s="303">
        <v>435605032</v>
      </c>
      <c r="W46" s="148">
        <v>3799</v>
      </c>
      <c r="X46" s="148">
        <v>257531445</v>
      </c>
      <c r="Y46" s="311"/>
      <c r="Z46" s="311"/>
    </row>
    <row r="47" spans="1:26" ht="12" customHeight="1">
      <c r="A47" s="458" t="s">
        <v>122</v>
      </c>
      <c r="B47" s="459"/>
      <c r="C47" s="504"/>
      <c r="D47" s="143">
        <v>218</v>
      </c>
      <c r="E47" s="143">
        <v>14884207</v>
      </c>
      <c r="F47" s="143">
        <v>184</v>
      </c>
      <c r="G47" s="143">
        <v>12007025</v>
      </c>
      <c r="H47" s="142">
        <f t="shared" si="11"/>
        <v>2631</v>
      </c>
      <c r="I47" s="142">
        <f t="shared" si="12"/>
        <v>197316148</v>
      </c>
      <c r="J47" s="153">
        <v>2268</v>
      </c>
      <c r="K47" s="153">
        <v>182128819</v>
      </c>
      <c r="L47" s="297">
        <f t="shared" si="13"/>
        <v>1.16005291005291</v>
      </c>
      <c r="M47" s="297">
        <f t="shared" si="14"/>
        <v>1.083387840998409</v>
      </c>
      <c r="N47" s="458" t="s">
        <v>122</v>
      </c>
      <c r="O47" s="459"/>
      <c r="P47" s="460"/>
      <c r="Q47" s="92">
        <v>1801</v>
      </c>
      <c r="R47" s="87">
        <v>139857368</v>
      </c>
      <c r="S47" s="92">
        <v>1380</v>
      </c>
      <c r="T47" s="87">
        <v>111449951</v>
      </c>
      <c r="U47" s="143">
        <v>1196</v>
      </c>
      <c r="V47" s="300">
        <v>89955624</v>
      </c>
      <c r="W47" s="143">
        <v>765</v>
      </c>
      <c r="X47" s="143">
        <v>52213924</v>
      </c>
      <c r="Y47" s="311"/>
      <c r="Z47" s="311"/>
    </row>
    <row r="48" spans="1:26" ht="12" customHeight="1">
      <c r="A48" s="453" t="s">
        <v>29</v>
      </c>
      <c r="B48" s="453"/>
      <c r="C48" s="493"/>
      <c r="D48" s="147">
        <f>SUM(D46:D47)</f>
        <v>774</v>
      </c>
      <c r="E48" s="147">
        <f>SUM(E46:E47)</f>
        <v>53794652</v>
      </c>
      <c r="F48" s="147">
        <f>SUM(F46:F47)</f>
        <v>707</v>
      </c>
      <c r="G48" s="147">
        <f>SUM(G46:G47)</f>
        <v>50540634</v>
      </c>
      <c r="H48" s="147">
        <f t="shared" si="11"/>
        <v>9255</v>
      </c>
      <c r="I48" s="147">
        <f t="shared" si="12"/>
        <v>719587346</v>
      </c>
      <c r="J48" s="147">
        <f>SUM(J46:J47)</f>
        <v>8683</v>
      </c>
      <c r="K48" s="147">
        <f>SUM(K46:K47)</f>
        <v>734242742</v>
      </c>
      <c r="L48" s="264">
        <f t="shared" si="13"/>
        <v>1.06587584936082</v>
      </c>
      <c r="M48" s="264">
        <f t="shared" si="14"/>
        <v>0.9800401213908084</v>
      </c>
      <c r="N48" s="453" t="s">
        <v>29</v>
      </c>
      <c r="O48" s="453"/>
      <c r="P48" s="454"/>
      <c r="Q48" s="94">
        <f>SUM(Q46:Q47)</f>
        <v>7990</v>
      </c>
      <c r="R48" s="86">
        <v>688320658</v>
      </c>
      <c r="S48" s="94">
        <f aca="true" t="shared" si="16" ref="S48:X48">SUM(S46:S47)</f>
        <v>7417</v>
      </c>
      <c r="T48" s="86">
        <f t="shared" si="16"/>
        <v>674123560</v>
      </c>
      <c r="U48" s="147">
        <f t="shared" si="16"/>
        <v>6562</v>
      </c>
      <c r="V48" s="302">
        <f t="shared" si="16"/>
        <v>525560656</v>
      </c>
      <c r="W48" s="147">
        <f t="shared" si="16"/>
        <v>4564</v>
      </c>
      <c r="X48" s="147">
        <f t="shared" si="16"/>
        <v>309745369</v>
      </c>
      <c r="Y48" s="311"/>
      <c r="Z48" s="311"/>
    </row>
    <row r="49" spans="1:26" ht="12" customHeight="1">
      <c r="A49" s="475" t="s">
        <v>7</v>
      </c>
      <c r="B49" s="475"/>
      <c r="C49" s="496"/>
      <c r="D49" s="149">
        <v>1746</v>
      </c>
      <c r="E49" s="149">
        <v>14691870</v>
      </c>
      <c r="F49" s="149">
        <v>1727</v>
      </c>
      <c r="G49" s="149">
        <v>14174460</v>
      </c>
      <c r="H49" s="142">
        <f t="shared" si="11"/>
        <v>19924</v>
      </c>
      <c r="I49" s="142">
        <f t="shared" si="12"/>
        <v>162772860</v>
      </c>
      <c r="J49" s="145">
        <v>16970</v>
      </c>
      <c r="K49" s="145">
        <v>136236065</v>
      </c>
      <c r="L49" s="163">
        <f t="shared" si="13"/>
        <v>1.1740718915733648</v>
      </c>
      <c r="M49" s="163">
        <f t="shared" si="14"/>
        <v>1.1947853896103062</v>
      </c>
      <c r="N49" s="475" t="s">
        <v>7</v>
      </c>
      <c r="O49" s="475"/>
      <c r="P49" s="476"/>
      <c r="Q49" s="90">
        <v>16433</v>
      </c>
      <c r="R49" s="81">
        <v>127653450</v>
      </c>
      <c r="S49" s="90">
        <v>13019</v>
      </c>
      <c r="T49" s="81">
        <v>97421670</v>
      </c>
      <c r="U49" s="149">
        <v>13084</v>
      </c>
      <c r="V49" s="304">
        <v>94224650</v>
      </c>
      <c r="W49" s="149">
        <v>11954</v>
      </c>
      <c r="X49" s="149">
        <v>82062529</v>
      </c>
      <c r="Y49" s="311"/>
      <c r="Z49" s="311"/>
    </row>
    <row r="50" spans="1:26" ht="12" customHeight="1">
      <c r="A50" s="449" t="s">
        <v>220</v>
      </c>
      <c r="B50" s="449"/>
      <c r="C50" s="497"/>
      <c r="D50" s="143">
        <v>202</v>
      </c>
      <c r="E50" s="143">
        <v>51176810</v>
      </c>
      <c r="F50" s="143">
        <v>224</v>
      </c>
      <c r="G50" s="143">
        <v>49453579</v>
      </c>
      <c r="H50" s="143">
        <f t="shared" si="11"/>
        <v>2518</v>
      </c>
      <c r="I50" s="143">
        <f t="shared" si="12"/>
        <v>610996205</v>
      </c>
      <c r="J50" s="143">
        <v>2173</v>
      </c>
      <c r="K50" s="143">
        <v>519086123</v>
      </c>
      <c r="L50" s="265">
        <f t="shared" si="13"/>
        <v>1.1587666820064426</v>
      </c>
      <c r="M50" s="265">
        <f t="shared" si="14"/>
        <v>1.1770613351572876</v>
      </c>
      <c r="N50" s="449" t="s">
        <v>219</v>
      </c>
      <c r="O50" s="449"/>
      <c r="P50" s="450"/>
      <c r="Q50" s="91">
        <v>1493</v>
      </c>
      <c r="R50" s="80">
        <v>351592755</v>
      </c>
      <c r="S50" s="91">
        <v>977</v>
      </c>
      <c r="T50" s="80">
        <v>222742738</v>
      </c>
      <c r="U50" s="143">
        <v>629</v>
      </c>
      <c r="V50" s="300">
        <v>143203067</v>
      </c>
      <c r="W50" s="143">
        <v>212</v>
      </c>
      <c r="X50" s="143">
        <v>46093034</v>
      </c>
      <c r="Y50" s="311"/>
      <c r="Z50" s="311"/>
    </row>
    <row r="51" spans="1:26" ht="12" customHeight="1">
      <c r="A51" s="449" t="s">
        <v>30</v>
      </c>
      <c r="B51" s="449"/>
      <c r="C51" s="497"/>
      <c r="D51" s="143">
        <v>239</v>
      </c>
      <c r="E51" s="143">
        <v>40184821</v>
      </c>
      <c r="F51" s="143">
        <v>228</v>
      </c>
      <c r="G51" s="143">
        <v>35655228</v>
      </c>
      <c r="H51" s="143">
        <f t="shared" si="11"/>
        <v>2490</v>
      </c>
      <c r="I51" s="143">
        <f t="shared" si="12"/>
        <v>421299231</v>
      </c>
      <c r="J51" s="143">
        <v>1772</v>
      </c>
      <c r="K51" s="143">
        <v>299564751</v>
      </c>
      <c r="L51" s="164">
        <f t="shared" si="13"/>
        <v>1.4051918735891649</v>
      </c>
      <c r="M51" s="164">
        <f t="shared" si="14"/>
        <v>1.4063711754925399</v>
      </c>
      <c r="N51" s="449" t="s">
        <v>30</v>
      </c>
      <c r="O51" s="449"/>
      <c r="P51" s="450"/>
      <c r="Q51" s="91">
        <v>1078</v>
      </c>
      <c r="R51" s="80">
        <v>183437683</v>
      </c>
      <c r="S51" s="91">
        <v>596</v>
      </c>
      <c r="T51" s="80">
        <v>99982419</v>
      </c>
      <c r="U51" s="143">
        <v>483</v>
      </c>
      <c r="V51" s="300">
        <v>78579352</v>
      </c>
      <c r="W51" s="143">
        <v>233</v>
      </c>
      <c r="X51" s="143">
        <v>34875703</v>
      </c>
      <c r="Y51" s="311"/>
      <c r="Z51" s="311"/>
    </row>
    <row r="52" spans="1:26" ht="12" customHeight="1">
      <c r="A52" s="451" t="s">
        <v>19</v>
      </c>
      <c r="B52" s="451"/>
      <c r="C52" s="498"/>
      <c r="D52" s="146">
        <v>11268</v>
      </c>
      <c r="E52" s="146">
        <v>102024340</v>
      </c>
      <c r="F52" s="146">
        <v>11209</v>
      </c>
      <c r="G52" s="146">
        <v>101341998</v>
      </c>
      <c r="H52" s="142">
        <f t="shared" si="11"/>
        <v>131809</v>
      </c>
      <c r="I52" s="142">
        <f t="shared" si="12"/>
        <v>1192573935</v>
      </c>
      <c r="J52" s="153">
        <v>119350</v>
      </c>
      <c r="K52" s="153">
        <v>1078959464</v>
      </c>
      <c r="L52" s="265">
        <f t="shared" si="13"/>
        <v>1.104390448261416</v>
      </c>
      <c r="M52" s="265">
        <f t="shared" si="14"/>
        <v>1.105300036554478</v>
      </c>
      <c r="N52" s="451" t="s">
        <v>19</v>
      </c>
      <c r="O52" s="451"/>
      <c r="P52" s="452"/>
      <c r="Q52" s="92">
        <v>103069</v>
      </c>
      <c r="R52" s="87">
        <v>917452260</v>
      </c>
      <c r="S52" s="92">
        <v>84143</v>
      </c>
      <c r="T52" s="87">
        <v>631396140</v>
      </c>
      <c r="U52" s="146">
        <v>66812</v>
      </c>
      <c r="V52" s="305">
        <v>503282200</v>
      </c>
      <c r="W52" s="146">
        <v>47236</v>
      </c>
      <c r="X52" s="146">
        <v>357670580</v>
      </c>
      <c r="Y52" s="311"/>
      <c r="Z52" s="311"/>
    </row>
    <row r="53" spans="1:26" ht="12" customHeight="1">
      <c r="A53" s="453" t="s">
        <v>31</v>
      </c>
      <c r="B53" s="453"/>
      <c r="C53" s="493"/>
      <c r="D53" s="147">
        <f>SUM(D49:D52)</f>
        <v>13455</v>
      </c>
      <c r="E53" s="147">
        <f>SUM(E49:E52)</f>
        <v>208077841</v>
      </c>
      <c r="F53" s="147">
        <f>SUM(F49:F52)</f>
        <v>13388</v>
      </c>
      <c r="G53" s="147">
        <f>SUM(G49:G52)</f>
        <v>200625265</v>
      </c>
      <c r="H53" s="147">
        <f t="shared" si="11"/>
        <v>156741</v>
      </c>
      <c r="I53" s="147">
        <f t="shared" si="12"/>
        <v>2387642231</v>
      </c>
      <c r="J53" s="147">
        <f>SUM(J49:J52)</f>
        <v>140265</v>
      </c>
      <c r="K53" s="147">
        <f>SUM(K49:K52)</f>
        <v>2033846403</v>
      </c>
      <c r="L53" s="264">
        <f t="shared" si="13"/>
        <v>1.117463372901294</v>
      </c>
      <c r="M53" s="264">
        <f t="shared" si="14"/>
        <v>1.1739540544842215</v>
      </c>
      <c r="N53" s="453" t="s">
        <v>31</v>
      </c>
      <c r="O53" s="453"/>
      <c r="P53" s="454"/>
      <c r="Q53" s="93">
        <f>SUM(Q49:Q52)</f>
        <v>122073</v>
      </c>
      <c r="R53" s="21">
        <v>1580136148</v>
      </c>
      <c r="S53" s="93">
        <f aca="true" t="shared" si="17" ref="S53:X53">SUM(S49:S52)</f>
        <v>98735</v>
      </c>
      <c r="T53" s="21">
        <f t="shared" si="17"/>
        <v>1051542967</v>
      </c>
      <c r="U53" s="147">
        <f t="shared" si="17"/>
        <v>81008</v>
      </c>
      <c r="V53" s="302">
        <f t="shared" si="17"/>
        <v>819289269</v>
      </c>
      <c r="W53" s="147">
        <f t="shared" si="17"/>
        <v>59635</v>
      </c>
      <c r="X53" s="147">
        <f t="shared" si="17"/>
        <v>520701846</v>
      </c>
      <c r="Y53" s="311"/>
      <c r="Z53" s="311"/>
    </row>
    <row r="54" spans="1:26" ht="12" customHeight="1">
      <c r="A54" s="470" t="s">
        <v>20</v>
      </c>
      <c r="B54" s="471"/>
      <c r="C54" s="494"/>
      <c r="D54" s="147">
        <v>190</v>
      </c>
      <c r="E54" s="147">
        <v>5199886</v>
      </c>
      <c r="F54" s="147">
        <v>173</v>
      </c>
      <c r="G54" s="147">
        <v>4881123</v>
      </c>
      <c r="H54" s="147">
        <f t="shared" si="11"/>
        <v>2158</v>
      </c>
      <c r="I54" s="147">
        <f t="shared" si="12"/>
        <v>59847885</v>
      </c>
      <c r="J54" s="147">
        <v>1994</v>
      </c>
      <c r="K54" s="147">
        <v>53578605</v>
      </c>
      <c r="L54" s="264">
        <f t="shared" si="13"/>
        <v>1.082246740220662</v>
      </c>
      <c r="M54" s="264">
        <f t="shared" si="14"/>
        <v>1.1170108852218157</v>
      </c>
      <c r="N54" s="470" t="s">
        <v>20</v>
      </c>
      <c r="O54" s="471"/>
      <c r="P54" s="472"/>
      <c r="Q54" s="93">
        <v>2098</v>
      </c>
      <c r="R54" s="21">
        <v>52767518</v>
      </c>
      <c r="S54" s="93">
        <v>1881</v>
      </c>
      <c r="T54" s="21">
        <v>49120655</v>
      </c>
      <c r="U54" s="147">
        <v>1396</v>
      </c>
      <c r="V54" s="302">
        <v>37260109</v>
      </c>
      <c r="W54" s="147">
        <v>1029</v>
      </c>
      <c r="X54" s="147">
        <v>27293181</v>
      </c>
      <c r="Y54" s="311"/>
      <c r="Z54" s="311"/>
    </row>
    <row r="55" spans="1:26" ht="12" customHeight="1">
      <c r="A55" s="470" t="s">
        <v>21</v>
      </c>
      <c r="B55" s="471"/>
      <c r="C55" s="494"/>
      <c r="D55" s="147">
        <v>146</v>
      </c>
      <c r="E55" s="147">
        <v>13237889</v>
      </c>
      <c r="F55" s="147">
        <v>149</v>
      </c>
      <c r="G55" s="147">
        <v>14641776</v>
      </c>
      <c r="H55" s="147">
        <f t="shared" si="11"/>
        <v>1690</v>
      </c>
      <c r="I55" s="147">
        <f t="shared" si="12"/>
        <v>165145945</v>
      </c>
      <c r="J55" s="147">
        <v>1649</v>
      </c>
      <c r="K55" s="147">
        <v>169309778</v>
      </c>
      <c r="L55" s="264">
        <f t="shared" si="13"/>
        <v>1.0248635536688901</v>
      </c>
      <c r="M55" s="264">
        <f t="shared" si="14"/>
        <v>0.975407014000101</v>
      </c>
      <c r="N55" s="470" t="s">
        <v>21</v>
      </c>
      <c r="O55" s="471"/>
      <c r="P55" s="472"/>
      <c r="Q55" s="93">
        <v>1754</v>
      </c>
      <c r="R55" s="21">
        <v>187213746</v>
      </c>
      <c r="S55" s="93">
        <v>1446</v>
      </c>
      <c r="T55" s="21">
        <v>154730337</v>
      </c>
      <c r="U55" s="147">
        <v>1144</v>
      </c>
      <c r="V55" s="302">
        <v>117060389</v>
      </c>
      <c r="W55" s="147">
        <v>717</v>
      </c>
      <c r="X55" s="147">
        <v>67625453</v>
      </c>
      <c r="Y55" s="311"/>
      <c r="Z55" s="311"/>
    </row>
    <row r="56" spans="1:26" ht="12" customHeight="1">
      <c r="A56" s="473" t="s">
        <v>32</v>
      </c>
      <c r="B56" s="473"/>
      <c r="C56" s="495"/>
      <c r="D56" s="147">
        <f aca="true" t="shared" si="18" ref="D56:I56">SUM(D57:D59)</f>
        <v>2578</v>
      </c>
      <c r="E56" s="147">
        <f t="shared" si="18"/>
        <v>691646512</v>
      </c>
      <c r="F56" s="147">
        <f t="shared" si="18"/>
        <v>2569</v>
      </c>
      <c r="G56" s="147">
        <f t="shared" si="18"/>
        <v>622817354</v>
      </c>
      <c r="H56" s="147">
        <f t="shared" si="18"/>
        <v>30419</v>
      </c>
      <c r="I56" s="147">
        <f t="shared" si="18"/>
        <v>8758379827</v>
      </c>
      <c r="J56" s="147">
        <v>29342</v>
      </c>
      <c r="K56" s="147">
        <v>9004314543</v>
      </c>
      <c r="L56" s="264">
        <f t="shared" si="13"/>
        <v>1.036705064412787</v>
      </c>
      <c r="M56" s="264">
        <f t="shared" si="14"/>
        <v>0.9726870141168945</v>
      </c>
      <c r="N56" s="473" t="s">
        <v>32</v>
      </c>
      <c r="O56" s="473"/>
      <c r="P56" s="474"/>
      <c r="Q56" s="93">
        <f>SUM(Q57:Q59)</f>
        <v>28382</v>
      </c>
      <c r="R56" s="21">
        <v>8685720672</v>
      </c>
      <c r="S56" s="93">
        <v>27419</v>
      </c>
      <c r="T56" s="21">
        <v>8641711896</v>
      </c>
      <c r="U56" s="147">
        <f>SUM(U57:U59)</f>
        <v>26882</v>
      </c>
      <c r="V56" s="302">
        <f>SUM(V57:V59)</f>
        <v>8184419841</v>
      </c>
      <c r="W56" s="147">
        <f>SUM(W57:W59)</f>
        <v>22439</v>
      </c>
      <c r="X56" s="147">
        <f>SUM(X57:X59)</f>
        <v>7001640360</v>
      </c>
      <c r="Y56" s="311"/>
      <c r="Z56" s="311"/>
    </row>
    <row r="57" spans="1:26" ht="12" customHeight="1">
      <c r="A57" s="22"/>
      <c r="B57" s="455" t="s">
        <v>141</v>
      </c>
      <c r="C57" s="503"/>
      <c r="D57" s="149">
        <v>1246</v>
      </c>
      <c r="E57" s="149">
        <v>303832167</v>
      </c>
      <c r="F57" s="149">
        <v>1265</v>
      </c>
      <c r="G57" s="149">
        <v>281981430</v>
      </c>
      <c r="H57" s="142">
        <f aca="true" t="shared" si="19" ref="H57:I64">SUM(D24,F24,H24,J24,L24,Q24,S24,U24,W24,Y24,D57,F57)</f>
        <v>14631</v>
      </c>
      <c r="I57" s="142">
        <f t="shared" si="19"/>
        <v>3947389517</v>
      </c>
      <c r="J57" s="145">
        <v>14665</v>
      </c>
      <c r="K57" s="145">
        <v>4243877122</v>
      </c>
      <c r="L57" s="264">
        <f t="shared" si="13"/>
        <v>0.9976815547221275</v>
      </c>
      <c r="M57" s="264">
        <f t="shared" si="14"/>
        <v>0.9301375613674048</v>
      </c>
      <c r="N57" s="22"/>
      <c r="O57" s="455" t="s">
        <v>141</v>
      </c>
      <c r="P57" s="457"/>
      <c r="Q57" s="90">
        <v>14633</v>
      </c>
      <c r="R57" s="81">
        <v>4230452396</v>
      </c>
      <c r="S57" s="90">
        <v>14615</v>
      </c>
      <c r="T57" s="81">
        <v>4405601410</v>
      </c>
      <c r="U57" s="149">
        <v>14755</v>
      </c>
      <c r="V57" s="304">
        <v>4293810249</v>
      </c>
      <c r="W57" s="149">
        <v>11336</v>
      </c>
      <c r="X57" s="149">
        <v>3380009742</v>
      </c>
      <c r="Y57" s="311"/>
      <c r="Z57" s="311"/>
    </row>
    <row r="58" spans="1:26" ht="12" customHeight="1">
      <c r="A58" s="22"/>
      <c r="B58" s="479" t="s">
        <v>139</v>
      </c>
      <c r="C58" s="505"/>
      <c r="D58" s="143">
        <v>950</v>
      </c>
      <c r="E58" s="143">
        <v>246027292</v>
      </c>
      <c r="F58" s="143">
        <v>961</v>
      </c>
      <c r="G58" s="143">
        <v>225825997</v>
      </c>
      <c r="H58" s="143">
        <f t="shared" si="19"/>
        <v>11338</v>
      </c>
      <c r="I58" s="143">
        <f t="shared" si="19"/>
        <v>3097642612</v>
      </c>
      <c r="J58" s="143">
        <v>10020</v>
      </c>
      <c r="K58" s="143">
        <v>2894803608</v>
      </c>
      <c r="L58" s="164">
        <f t="shared" si="13"/>
        <v>1.1315369261477046</v>
      </c>
      <c r="M58" s="164">
        <f t="shared" si="14"/>
        <v>1.070070039791107</v>
      </c>
      <c r="N58" s="22"/>
      <c r="O58" s="479" t="s">
        <v>139</v>
      </c>
      <c r="P58" s="480"/>
      <c r="Q58" s="91">
        <v>8781</v>
      </c>
      <c r="R58" s="80">
        <v>2471383625</v>
      </c>
      <c r="S58" s="91">
        <v>8087</v>
      </c>
      <c r="T58" s="80">
        <v>2368011302</v>
      </c>
      <c r="U58" s="143">
        <v>7464</v>
      </c>
      <c r="V58" s="300">
        <v>2123835656</v>
      </c>
      <c r="W58" s="143">
        <v>6557</v>
      </c>
      <c r="X58" s="143">
        <v>1884362572</v>
      </c>
      <c r="Y58" s="311"/>
      <c r="Z58" s="311"/>
    </row>
    <row r="59" spans="1:26" ht="12" customHeight="1">
      <c r="A59" s="22"/>
      <c r="B59" s="481" t="s">
        <v>140</v>
      </c>
      <c r="C59" s="506"/>
      <c r="D59" s="153">
        <v>382</v>
      </c>
      <c r="E59" s="153">
        <v>141787053</v>
      </c>
      <c r="F59" s="153">
        <v>343</v>
      </c>
      <c r="G59" s="153">
        <v>115009927</v>
      </c>
      <c r="H59" s="142">
        <f t="shared" si="19"/>
        <v>4450</v>
      </c>
      <c r="I59" s="142">
        <f t="shared" si="19"/>
        <v>1713347698</v>
      </c>
      <c r="J59" s="153">
        <v>4657</v>
      </c>
      <c r="K59" s="153">
        <v>1865633813</v>
      </c>
      <c r="L59" s="265">
        <f t="shared" si="13"/>
        <v>0.9555507837663731</v>
      </c>
      <c r="M59" s="265">
        <f t="shared" si="14"/>
        <v>0.9183729872717524</v>
      </c>
      <c r="N59" s="22"/>
      <c r="O59" s="481" t="s">
        <v>140</v>
      </c>
      <c r="P59" s="482"/>
      <c r="Q59" s="92">
        <v>4968</v>
      </c>
      <c r="R59" s="87">
        <v>1983884651</v>
      </c>
      <c r="S59" s="92">
        <v>4717</v>
      </c>
      <c r="T59" s="87">
        <v>1868099184</v>
      </c>
      <c r="U59" s="153">
        <v>4663</v>
      </c>
      <c r="V59" s="301">
        <v>1766773936</v>
      </c>
      <c r="W59" s="153">
        <v>4546</v>
      </c>
      <c r="X59" s="153">
        <v>1737268046</v>
      </c>
      <c r="Y59" s="311"/>
      <c r="Z59" s="311"/>
    </row>
    <row r="60" spans="1:26" ht="12" customHeight="1">
      <c r="A60" s="22"/>
      <c r="B60" s="483" t="s">
        <v>23</v>
      </c>
      <c r="C60" s="490"/>
      <c r="D60" s="21">
        <f>SUM(D61:D63)</f>
        <v>13</v>
      </c>
      <c r="E60" s="21">
        <f>SUM(E61:E63)</f>
        <v>500080</v>
      </c>
      <c r="F60" s="21">
        <f>SUM(F61:F63)</f>
        <v>7</v>
      </c>
      <c r="G60" s="21">
        <f>SUM(G61:G63)</f>
        <v>301070</v>
      </c>
      <c r="H60" s="147">
        <f t="shared" si="19"/>
        <v>17625</v>
      </c>
      <c r="I60" s="147">
        <f t="shared" si="19"/>
        <v>792962520</v>
      </c>
      <c r="J60" s="147">
        <v>29186</v>
      </c>
      <c r="K60" s="147">
        <v>1316317320</v>
      </c>
      <c r="L60" s="264">
        <f t="shared" si="13"/>
        <v>0.6038854245186048</v>
      </c>
      <c r="M60" s="264">
        <f t="shared" si="14"/>
        <v>0.6024098505366472</v>
      </c>
      <c r="N60" s="22"/>
      <c r="O60" s="483" t="s">
        <v>23</v>
      </c>
      <c r="P60" s="484"/>
      <c r="Q60" s="94">
        <v>28228</v>
      </c>
      <c r="R60" s="86">
        <v>1270605040</v>
      </c>
      <c r="S60" s="94">
        <v>27299</v>
      </c>
      <c r="T60" s="86">
        <v>1222503240</v>
      </c>
      <c r="U60" s="21">
        <f>SUM(U61:U63)</f>
        <v>26735</v>
      </c>
      <c r="V60" s="306">
        <f>SUM(V61:V63)</f>
        <v>1146107770</v>
      </c>
      <c r="W60" s="21">
        <f>SUM(W61:W63)</f>
        <v>22304</v>
      </c>
      <c r="X60" s="21">
        <f>SUM(X61:X63)</f>
        <v>964523179</v>
      </c>
      <c r="Y60" s="311"/>
      <c r="Z60" s="311"/>
    </row>
    <row r="61" spans="1:26" ht="12" customHeight="1">
      <c r="A61" s="22"/>
      <c r="B61" s="22"/>
      <c r="C61" s="155" t="s">
        <v>138</v>
      </c>
      <c r="D61" s="267">
        <v>5</v>
      </c>
      <c r="E61" s="268">
        <v>139320</v>
      </c>
      <c r="F61" s="267">
        <v>0</v>
      </c>
      <c r="G61" s="268">
        <v>0</v>
      </c>
      <c r="H61" s="142">
        <f t="shared" si="19"/>
        <v>8401</v>
      </c>
      <c r="I61" s="142">
        <f t="shared" si="19"/>
        <v>388982850</v>
      </c>
      <c r="J61" s="145">
        <v>14570</v>
      </c>
      <c r="K61" s="145">
        <v>659087800</v>
      </c>
      <c r="L61" s="264">
        <f t="shared" si="13"/>
        <v>0.5765957446808511</v>
      </c>
      <c r="M61" s="264">
        <f t="shared" si="14"/>
        <v>0.5901836599008509</v>
      </c>
      <c r="N61" s="22"/>
      <c r="O61" s="22"/>
      <c r="P61" s="255" t="s">
        <v>138</v>
      </c>
      <c r="Q61" s="90">
        <v>14523</v>
      </c>
      <c r="R61" s="81">
        <v>681990470</v>
      </c>
      <c r="S61" s="90">
        <v>14545</v>
      </c>
      <c r="T61" s="81">
        <v>684063260</v>
      </c>
      <c r="U61" s="145">
        <v>14624</v>
      </c>
      <c r="V61" s="307">
        <v>648950770</v>
      </c>
      <c r="W61" s="145">
        <v>11239</v>
      </c>
      <c r="X61" s="145">
        <v>514622160</v>
      </c>
      <c r="Y61" s="311"/>
      <c r="Z61" s="311"/>
    </row>
    <row r="62" spans="1:26" ht="12" customHeight="1">
      <c r="A62" s="22"/>
      <c r="B62" s="22"/>
      <c r="C62" s="156" t="s">
        <v>139</v>
      </c>
      <c r="D62" s="268">
        <v>6</v>
      </c>
      <c r="E62" s="268">
        <v>258140</v>
      </c>
      <c r="F62" s="268">
        <v>6</v>
      </c>
      <c r="G62" s="268">
        <v>259530</v>
      </c>
      <c r="H62" s="143">
        <f t="shared" si="19"/>
        <v>6588</v>
      </c>
      <c r="I62" s="143">
        <f t="shared" si="19"/>
        <v>278274600</v>
      </c>
      <c r="J62" s="143">
        <v>10019</v>
      </c>
      <c r="K62" s="143">
        <v>432267340</v>
      </c>
      <c r="L62" s="164">
        <f t="shared" si="13"/>
        <v>0.65755065375786</v>
      </c>
      <c r="M62" s="164">
        <f t="shared" si="14"/>
        <v>0.643755783168814</v>
      </c>
      <c r="N62" s="22"/>
      <c r="O62" s="22"/>
      <c r="P62" s="256" t="s">
        <v>139</v>
      </c>
      <c r="Q62" s="91">
        <v>8779</v>
      </c>
      <c r="R62" s="80">
        <v>355046120</v>
      </c>
      <c r="S62" s="91">
        <v>8035</v>
      </c>
      <c r="T62" s="80">
        <v>323677630</v>
      </c>
      <c r="U62" s="143">
        <v>7462</v>
      </c>
      <c r="V62" s="300">
        <v>289403770</v>
      </c>
      <c r="W62" s="143">
        <v>6550</v>
      </c>
      <c r="X62" s="143">
        <v>248892814</v>
      </c>
      <c r="Y62" s="311"/>
      <c r="Z62" s="311"/>
    </row>
    <row r="63" spans="1:26" ht="12" customHeight="1">
      <c r="A63" s="22"/>
      <c r="B63" s="22"/>
      <c r="C63" s="258" t="s">
        <v>140</v>
      </c>
      <c r="D63" s="269">
        <v>2</v>
      </c>
      <c r="E63" s="269">
        <v>102620</v>
      </c>
      <c r="F63" s="269">
        <v>1</v>
      </c>
      <c r="G63" s="269">
        <v>41540</v>
      </c>
      <c r="H63" s="142">
        <f t="shared" si="19"/>
        <v>2636</v>
      </c>
      <c r="I63" s="142">
        <f t="shared" si="19"/>
        <v>125705070</v>
      </c>
      <c r="J63" s="153">
        <v>4597</v>
      </c>
      <c r="K63" s="153">
        <v>224962180</v>
      </c>
      <c r="L63" s="265">
        <f t="shared" si="13"/>
        <v>0.5734174461605395</v>
      </c>
      <c r="M63" s="265">
        <f t="shared" si="14"/>
        <v>0.5587831252346506</v>
      </c>
      <c r="N63" s="22"/>
      <c r="O63" s="22"/>
      <c r="P63" s="263" t="s">
        <v>140</v>
      </c>
      <c r="Q63" s="92">
        <v>4926</v>
      </c>
      <c r="R63" s="87">
        <v>233568450</v>
      </c>
      <c r="S63" s="92">
        <v>4669</v>
      </c>
      <c r="T63" s="87">
        <v>214762350</v>
      </c>
      <c r="U63" s="146">
        <v>4649</v>
      </c>
      <c r="V63" s="305">
        <v>207753230</v>
      </c>
      <c r="W63" s="146">
        <v>4515</v>
      </c>
      <c r="X63" s="146">
        <v>201008205</v>
      </c>
      <c r="Y63" s="311"/>
      <c r="Z63" s="311"/>
    </row>
    <row r="64" spans="1:26" ht="12" customHeight="1">
      <c r="A64" s="446" t="s">
        <v>213</v>
      </c>
      <c r="B64" s="447"/>
      <c r="C64" s="448"/>
      <c r="D64" s="146">
        <v>2139</v>
      </c>
      <c r="E64" s="146">
        <v>60341170</v>
      </c>
      <c r="F64" s="146">
        <v>2113</v>
      </c>
      <c r="G64" s="146">
        <v>55523280</v>
      </c>
      <c r="H64" s="147">
        <f t="shared" si="19"/>
        <v>10448</v>
      </c>
      <c r="I64" s="147">
        <f t="shared" si="19"/>
        <v>285440864</v>
      </c>
      <c r="J64" s="259" t="s">
        <v>214</v>
      </c>
      <c r="K64" s="259" t="s">
        <v>214</v>
      </c>
      <c r="L64" s="298" t="s">
        <v>218</v>
      </c>
      <c r="M64" s="298" t="s">
        <v>214</v>
      </c>
      <c r="N64" s="446" t="s">
        <v>213</v>
      </c>
      <c r="O64" s="447"/>
      <c r="P64" s="448"/>
      <c r="Q64" s="262" t="s">
        <v>215</v>
      </c>
      <c r="R64" s="257" t="s">
        <v>214</v>
      </c>
      <c r="S64" s="260" t="s">
        <v>216</v>
      </c>
      <c r="T64" s="257" t="s">
        <v>214</v>
      </c>
      <c r="U64" s="261" t="s">
        <v>214</v>
      </c>
      <c r="V64" s="308" t="s">
        <v>214</v>
      </c>
      <c r="W64" s="261" t="s">
        <v>214</v>
      </c>
      <c r="X64" s="261" t="s">
        <v>214</v>
      </c>
      <c r="Y64" s="311"/>
      <c r="Z64" s="311"/>
    </row>
    <row r="65" spans="1:26" ht="12" customHeight="1">
      <c r="A65" s="464" t="s">
        <v>17</v>
      </c>
      <c r="B65" s="465"/>
      <c r="C65" s="491"/>
      <c r="D65" s="146">
        <v>37445</v>
      </c>
      <c r="E65" s="146">
        <v>3360688</v>
      </c>
      <c r="F65" s="146">
        <v>37009</v>
      </c>
      <c r="G65" s="146">
        <v>3321557</v>
      </c>
      <c r="H65" s="147">
        <f aca="true" t="shared" si="20" ref="H65:I67">SUM(D32,F32,H32,J32,L32,Q32,S32,U32,W32,Y32,D65,F65)</f>
        <v>435483</v>
      </c>
      <c r="I65" s="147">
        <f t="shared" si="20"/>
        <v>39084590</v>
      </c>
      <c r="J65" s="147">
        <v>390064</v>
      </c>
      <c r="K65" s="147">
        <v>37056080</v>
      </c>
      <c r="L65" s="163">
        <f t="shared" si="13"/>
        <v>1.1164398662783543</v>
      </c>
      <c r="M65" s="163">
        <f t="shared" si="14"/>
        <v>1.0547416240465801</v>
      </c>
      <c r="N65" s="464" t="s">
        <v>17</v>
      </c>
      <c r="O65" s="465"/>
      <c r="P65" s="466"/>
      <c r="Q65" s="93">
        <v>336550</v>
      </c>
      <c r="R65" s="21">
        <v>31972250</v>
      </c>
      <c r="S65" s="93">
        <v>274042</v>
      </c>
      <c r="T65" s="21">
        <v>32117714</v>
      </c>
      <c r="U65" s="146">
        <v>218514</v>
      </c>
      <c r="V65" s="305">
        <v>25609831</v>
      </c>
      <c r="W65" s="146">
        <v>154525</v>
      </c>
      <c r="X65" s="146">
        <v>15412315</v>
      </c>
      <c r="Y65" s="311"/>
      <c r="Z65" s="311"/>
    </row>
    <row r="66" spans="1:26" ht="12" customHeight="1" thickBot="1">
      <c r="A66" s="467" t="s">
        <v>18</v>
      </c>
      <c r="B66" s="468"/>
      <c r="C66" s="492"/>
      <c r="D66" s="158">
        <v>2964</v>
      </c>
      <c r="E66" s="158">
        <v>26855349</v>
      </c>
      <c r="F66" s="158">
        <v>4787</v>
      </c>
      <c r="G66" s="158">
        <v>45236447</v>
      </c>
      <c r="H66" s="158">
        <f t="shared" si="20"/>
        <v>32145</v>
      </c>
      <c r="I66" s="158">
        <f t="shared" si="20"/>
        <v>247885347</v>
      </c>
      <c r="J66" s="166">
        <v>22924</v>
      </c>
      <c r="K66" s="166">
        <v>165718133</v>
      </c>
      <c r="L66" s="266">
        <f t="shared" si="13"/>
        <v>1.4022421915896004</v>
      </c>
      <c r="M66" s="266">
        <f t="shared" si="14"/>
        <v>1.4958251249427243</v>
      </c>
      <c r="N66" s="467" t="s">
        <v>18</v>
      </c>
      <c r="O66" s="468"/>
      <c r="P66" s="469"/>
      <c r="Q66" s="95">
        <v>21547</v>
      </c>
      <c r="R66" s="88">
        <v>152268941</v>
      </c>
      <c r="S66" s="95">
        <v>19618</v>
      </c>
      <c r="T66" s="88">
        <v>133795069</v>
      </c>
      <c r="U66" s="158">
        <v>14529</v>
      </c>
      <c r="V66" s="309">
        <v>106609619</v>
      </c>
      <c r="W66" s="158">
        <v>8737</v>
      </c>
      <c r="X66" s="158">
        <v>66955256</v>
      </c>
      <c r="Y66" s="311"/>
      <c r="Z66" s="311"/>
    </row>
    <row r="67" spans="1:26" ht="12" customHeight="1" thickTop="1">
      <c r="A67" s="477" t="s">
        <v>22</v>
      </c>
      <c r="B67" s="477"/>
      <c r="C67" s="477"/>
      <c r="D67" s="17">
        <f>SUM(D45,D48,D53:D56,D64,D65,D66)</f>
        <v>80757</v>
      </c>
      <c r="E67" s="17">
        <f>SUM(E45,E48,E53:E56,E64,E65,E66)</f>
        <v>1903105955</v>
      </c>
      <c r="F67" s="17">
        <f>SUM(F45,F48,F53:F56,F64,F65,F66)</f>
        <v>81634</v>
      </c>
      <c r="G67" s="17">
        <f>SUM(G45,G48,G53:G56,G64,G65,G66)</f>
        <v>1827837070</v>
      </c>
      <c r="H67" s="146">
        <f t="shared" si="20"/>
        <v>922268</v>
      </c>
      <c r="I67" s="146">
        <f t="shared" si="20"/>
        <v>23044549258</v>
      </c>
      <c r="J67" s="146">
        <f>SUM(J45,J48,J53:J56,J64,J65,J66)</f>
        <v>811134</v>
      </c>
      <c r="K67" s="146">
        <f>SUM(K45,K48,K53:K56,K64,K65,K66)</f>
        <v>21579669500</v>
      </c>
      <c r="L67" s="167">
        <f t="shared" si="13"/>
        <v>1.1370106542198946</v>
      </c>
      <c r="M67" s="167">
        <f t="shared" si="14"/>
        <v>1.0678824000525124</v>
      </c>
      <c r="N67" s="477" t="s">
        <v>22</v>
      </c>
      <c r="O67" s="477"/>
      <c r="P67" s="478"/>
      <c r="Q67" s="96">
        <f>SUM(Q45,Q48,Q53,Q54,Q55,Q56,Q65,Q66)</f>
        <v>703178</v>
      </c>
      <c r="R67" s="89">
        <v>19486496614</v>
      </c>
      <c r="S67" s="96">
        <f>SUM(S45,S48,S53,S54,S55,S56,S65,S66)</f>
        <v>575682</v>
      </c>
      <c r="T67" s="89">
        <f>SUM(T45,T48,T53,T54,T55,T56,T65,T66)</f>
        <v>17238053736</v>
      </c>
      <c r="U67" s="17">
        <f>SUM(U45,U48,U53:U56,U65,U66)</f>
        <v>460642</v>
      </c>
      <c r="V67" s="310">
        <f>SUM(V45,V48,V53:V56,V65,V66)</f>
        <v>14830378021</v>
      </c>
      <c r="W67" s="17">
        <f>SUM(W45,W48,W53:W56,W65,W66)</f>
        <v>325212</v>
      </c>
      <c r="X67" s="17">
        <f>SUM(X45,X48,X53:X56,X65,X66)</f>
        <v>11298928126</v>
      </c>
      <c r="Y67" s="311"/>
      <c r="Z67" s="311"/>
    </row>
  </sheetData>
  <mergeCells count="132">
    <mergeCell ref="W36:X36"/>
    <mergeCell ref="A22:C22"/>
    <mergeCell ref="B24:C24"/>
    <mergeCell ref="B25:C25"/>
    <mergeCell ref="B26:C26"/>
    <mergeCell ref="B27:C27"/>
    <mergeCell ref="A36:C37"/>
    <mergeCell ref="O24:P24"/>
    <mergeCell ref="O25:P25"/>
    <mergeCell ref="O26:P26"/>
    <mergeCell ref="A16:C16"/>
    <mergeCell ref="A23:C23"/>
    <mergeCell ref="A11:C11"/>
    <mergeCell ref="A12:C12"/>
    <mergeCell ref="A5:C5"/>
    <mergeCell ref="A6:C6"/>
    <mergeCell ref="A7:C7"/>
    <mergeCell ref="A8:C8"/>
    <mergeCell ref="A9:C9"/>
    <mergeCell ref="A10:C10"/>
    <mergeCell ref="A34:C34"/>
    <mergeCell ref="A17:C17"/>
    <mergeCell ref="A18:C18"/>
    <mergeCell ref="A19:C19"/>
    <mergeCell ref="A20:C20"/>
    <mergeCell ref="A32:C32"/>
    <mergeCell ref="A33:C33"/>
    <mergeCell ref="A21:C21"/>
    <mergeCell ref="Y3:Z3"/>
    <mergeCell ref="D36:E36"/>
    <mergeCell ref="F36:G36"/>
    <mergeCell ref="A3:C4"/>
    <mergeCell ref="D3:E3"/>
    <mergeCell ref="F3:G3"/>
    <mergeCell ref="H3:I3"/>
    <mergeCell ref="A13:C13"/>
    <mergeCell ref="A14:C14"/>
    <mergeCell ref="A15:C15"/>
    <mergeCell ref="S3:T3"/>
    <mergeCell ref="U3:V3"/>
    <mergeCell ref="W3:X3"/>
    <mergeCell ref="H36:I36"/>
    <mergeCell ref="J3:K3"/>
    <mergeCell ref="Q3:R3"/>
    <mergeCell ref="J36:K36"/>
    <mergeCell ref="S36:T36"/>
    <mergeCell ref="U36:V36"/>
    <mergeCell ref="Q36:R36"/>
    <mergeCell ref="A38:C38"/>
    <mergeCell ref="A39:C39"/>
    <mergeCell ref="A40:C40"/>
    <mergeCell ref="A41:C41"/>
    <mergeCell ref="A42:C42"/>
    <mergeCell ref="A43:C43"/>
    <mergeCell ref="A44:C44"/>
    <mergeCell ref="A50:C50"/>
    <mergeCell ref="A55:C55"/>
    <mergeCell ref="A67:C67"/>
    <mergeCell ref="A56:C56"/>
    <mergeCell ref="B57:C57"/>
    <mergeCell ref="B58:C58"/>
    <mergeCell ref="B59:C59"/>
    <mergeCell ref="B60:C60"/>
    <mergeCell ref="A65:C65"/>
    <mergeCell ref="A66:C66"/>
    <mergeCell ref="A64:C64"/>
    <mergeCell ref="Y36:Z36"/>
    <mergeCell ref="A52:C52"/>
    <mergeCell ref="A53:C53"/>
    <mergeCell ref="A54:C54"/>
    <mergeCell ref="A51:C51"/>
    <mergeCell ref="A45:C45"/>
    <mergeCell ref="A46:C46"/>
    <mergeCell ref="A47:C47"/>
    <mergeCell ref="A48:C48"/>
    <mergeCell ref="A49:C49"/>
    <mergeCell ref="N3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O27:P27"/>
    <mergeCell ref="N32:P32"/>
    <mergeCell ref="N33:P33"/>
    <mergeCell ref="N34:P34"/>
    <mergeCell ref="N43:P43"/>
    <mergeCell ref="N44:P44"/>
    <mergeCell ref="N36:P37"/>
    <mergeCell ref="N38:P38"/>
    <mergeCell ref="N39:P39"/>
    <mergeCell ref="N40:P40"/>
    <mergeCell ref="N67:P67"/>
    <mergeCell ref="O57:P57"/>
    <mergeCell ref="O58:P58"/>
    <mergeCell ref="O59:P59"/>
    <mergeCell ref="O60:P60"/>
    <mergeCell ref="N64:P64"/>
    <mergeCell ref="L3:M3"/>
    <mergeCell ref="L36:M36"/>
    <mergeCell ref="N65:P65"/>
    <mergeCell ref="N66:P66"/>
    <mergeCell ref="N53:P53"/>
    <mergeCell ref="N54:P54"/>
    <mergeCell ref="N55:P55"/>
    <mergeCell ref="N56:P56"/>
    <mergeCell ref="N49:P49"/>
    <mergeCell ref="N50:P50"/>
    <mergeCell ref="A31:C31"/>
    <mergeCell ref="N31:P31"/>
    <mergeCell ref="N51:P51"/>
    <mergeCell ref="N52:P52"/>
    <mergeCell ref="N45:P45"/>
    <mergeCell ref="N46:P46"/>
    <mergeCell ref="N47:P47"/>
    <mergeCell ref="N48:P48"/>
    <mergeCell ref="N41:P41"/>
    <mergeCell ref="N42:P42"/>
  </mergeCells>
  <printOptions/>
  <pageMargins left="0.78" right="0.68" top="0.7874015748031497" bottom="0.5905511811023623" header="0.5118110236220472" footer="0.31496062992125984"/>
  <pageSetup fitToWidth="0" fitToHeight="1" horizontalDpi="600" verticalDpi="600" orientation="portrait" paperSize="9" scale="73" r:id="rId2"/>
  <headerFooter alignWithMargins="0">
    <oddFooter>&amp;C&amp;P+21</oddFooter>
  </headerFooter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A1" sqref="A1"/>
    </sheetView>
  </sheetViews>
  <sheetFormatPr defaultColWidth="9.00390625" defaultRowHeight="24" customHeight="1"/>
  <cols>
    <col min="1" max="1" width="9.125" style="12" customWidth="1"/>
    <col min="2" max="2" width="10.50390625" style="12" customWidth="1"/>
    <col min="3" max="3" width="4.875" style="12" customWidth="1"/>
    <col min="4" max="4" width="8.625" style="12" customWidth="1"/>
    <col min="5" max="5" width="6.75390625" style="12" customWidth="1"/>
    <col min="6" max="6" width="4.875" style="12" customWidth="1"/>
    <col min="7" max="7" width="8.625" style="13" customWidth="1"/>
    <col min="8" max="8" width="6.75390625" style="13" customWidth="1"/>
    <col min="9" max="9" width="4.875" style="13" customWidth="1"/>
    <col min="10" max="10" width="8.625" style="13" customWidth="1"/>
    <col min="11" max="11" width="6.75390625" style="13" customWidth="1"/>
    <col min="12" max="12" width="4.875" style="13" customWidth="1"/>
    <col min="13" max="13" width="8.625" style="13" customWidth="1"/>
    <col min="14" max="14" width="6.75390625" style="13" customWidth="1"/>
    <col min="15" max="15" width="4.875" style="13" customWidth="1"/>
    <col min="16" max="16" width="8.625" style="13" customWidth="1"/>
    <col min="17" max="17" width="6.75390625" style="13" customWidth="1"/>
    <col min="18" max="18" width="4.875" style="13" customWidth="1"/>
    <col min="19" max="19" width="8.625" style="13" customWidth="1"/>
    <col min="20" max="20" width="6.75390625" style="13" customWidth="1"/>
    <col min="21" max="21" width="4.875" style="13" customWidth="1"/>
    <col min="22" max="22" width="8.625" style="13" customWidth="1"/>
    <col min="23" max="23" width="6.75390625" style="13" customWidth="1"/>
    <col min="24" max="24" width="2.875" style="13" customWidth="1"/>
    <col min="25" max="16384" width="9.00390625" style="13" customWidth="1"/>
  </cols>
  <sheetData>
    <row r="1" spans="1:24" s="11" customFormat="1" ht="24" customHeight="1">
      <c r="A1" s="14" t="s">
        <v>173</v>
      </c>
      <c r="D1" s="1"/>
      <c r="E1" s="1"/>
      <c r="F1" s="1"/>
      <c r="G1" s="1"/>
      <c r="H1" s="67" t="s">
        <v>130</v>
      </c>
      <c r="I1" s="1"/>
      <c r="J1" s="1" t="s">
        <v>174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174</v>
      </c>
      <c r="W1" s="32"/>
      <c r="X1" s="1"/>
    </row>
    <row r="2" spans="1:23" s="45" customFormat="1" ht="24" customHeight="1">
      <c r="A2" s="513"/>
      <c r="B2" s="44" t="s">
        <v>68</v>
      </c>
      <c r="C2" s="515" t="s">
        <v>49</v>
      </c>
      <c r="D2" s="516"/>
      <c r="E2" s="517"/>
      <c r="F2" s="515" t="s">
        <v>50</v>
      </c>
      <c r="G2" s="518"/>
      <c r="H2" s="519"/>
      <c r="I2" s="515" t="s">
        <v>51</v>
      </c>
      <c r="J2" s="518"/>
      <c r="K2" s="519"/>
      <c r="L2" s="515" t="s">
        <v>52</v>
      </c>
      <c r="M2" s="518"/>
      <c r="N2" s="519"/>
      <c r="O2" s="515" t="s">
        <v>53</v>
      </c>
      <c r="P2" s="518"/>
      <c r="Q2" s="519"/>
      <c r="R2" s="515" t="s">
        <v>54</v>
      </c>
      <c r="S2" s="518"/>
      <c r="T2" s="519"/>
      <c r="U2" s="515" t="s">
        <v>55</v>
      </c>
      <c r="V2" s="518"/>
      <c r="W2" s="519"/>
    </row>
    <row r="3" spans="1:23" s="45" customFormat="1" ht="24" customHeight="1">
      <c r="A3" s="514"/>
      <c r="B3" s="46" t="s">
        <v>119</v>
      </c>
      <c r="C3" s="47" t="s">
        <v>171</v>
      </c>
      <c r="D3" s="48" t="s">
        <v>67</v>
      </c>
      <c r="E3" s="48" t="s">
        <v>135</v>
      </c>
      <c r="F3" s="47" t="s">
        <v>171</v>
      </c>
      <c r="G3" s="48" t="s">
        <v>67</v>
      </c>
      <c r="H3" s="48" t="s">
        <v>135</v>
      </c>
      <c r="I3" s="47" t="s">
        <v>171</v>
      </c>
      <c r="J3" s="48" t="s">
        <v>67</v>
      </c>
      <c r="K3" s="48" t="s">
        <v>135</v>
      </c>
      <c r="L3" s="47" t="s">
        <v>171</v>
      </c>
      <c r="M3" s="48" t="s">
        <v>67</v>
      </c>
      <c r="N3" s="48" t="s">
        <v>135</v>
      </c>
      <c r="O3" s="47" t="s">
        <v>171</v>
      </c>
      <c r="P3" s="48" t="s">
        <v>67</v>
      </c>
      <c r="Q3" s="48" t="s">
        <v>135</v>
      </c>
      <c r="R3" s="47" t="s">
        <v>171</v>
      </c>
      <c r="S3" s="48" t="s">
        <v>67</v>
      </c>
      <c r="T3" s="48" t="s">
        <v>135</v>
      </c>
      <c r="U3" s="47" t="s">
        <v>171</v>
      </c>
      <c r="V3" s="48" t="s">
        <v>67</v>
      </c>
      <c r="W3" s="48" t="s">
        <v>135</v>
      </c>
    </row>
    <row r="4" spans="1:23" s="45" customFormat="1" ht="24" customHeight="1">
      <c r="A4" s="49" t="s">
        <v>66</v>
      </c>
      <c r="B4" s="50">
        <v>6150</v>
      </c>
      <c r="C4" s="168">
        <v>1615</v>
      </c>
      <c r="D4" s="169">
        <v>4032337</v>
      </c>
      <c r="E4" s="170">
        <f aca="true" t="shared" si="0" ref="E4:E9">ROUND(D4/($B4*C4),4)*100</f>
        <v>40.6</v>
      </c>
      <c r="F4" s="171">
        <v>1619</v>
      </c>
      <c r="G4" s="169">
        <v>4061049</v>
      </c>
      <c r="H4" s="170">
        <f aca="true" t="shared" si="1" ref="H4:H9">ROUND(G4/($B4*F4),4)*100</f>
        <v>40.79</v>
      </c>
      <c r="I4" s="171">
        <v>1648</v>
      </c>
      <c r="J4" s="169">
        <v>4169226</v>
      </c>
      <c r="K4" s="170">
        <f aca="true" t="shared" si="2" ref="K4:K9">ROUND(J4/($B4*I4),4)*100</f>
        <v>41.14</v>
      </c>
      <c r="L4" s="171">
        <v>1700</v>
      </c>
      <c r="M4" s="169">
        <v>4160198</v>
      </c>
      <c r="N4" s="170">
        <f aca="true" t="shared" si="3" ref="N4:N9">ROUND(M4/($B4*L4),4)*100</f>
        <v>39.79</v>
      </c>
      <c r="O4" s="171">
        <v>1748</v>
      </c>
      <c r="P4" s="169">
        <v>4315697</v>
      </c>
      <c r="Q4" s="170">
        <f aca="true" t="shared" si="4" ref="Q4:Q9">ROUND(P4/($B4*O4),4)*100</f>
        <v>40.150000000000006</v>
      </c>
      <c r="R4" s="171">
        <v>1768</v>
      </c>
      <c r="S4" s="169">
        <v>4359229</v>
      </c>
      <c r="T4" s="170">
        <f aca="true" t="shared" si="5" ref="T4:T9">ROUND(S4/($B4*R4),4)*100</f>
        <v>40.089999999999996</v>
      </c>
      <c r="U4" s="171">
        <v>1778</v>
      </c>
      <c r="V4" s="169">
        <v>4182230</v>
      </c>
      <c r="W4" s="170">
        <f aca="true" t="shared" si="6" ref="W4:W9">ROUND(V4/($B4*U4),4)*100</f>
        <v>38.25</v>
      </c>
    </row>
    <row r="5" spans="1:23" s="45" customFormat="1" ht="24" customHeight="1">
      <c r="A5" s="51" t="s">
        <v>61</v>
      </c>
      <c r="B5" s="52">
        <v>16580</v>
      </c>
      <c r="C5" s="172">
        <v>4091</v>
      </c>
      <c r="D5" s="173">
        <v>22761784</v>
      </c>
      <c r="E5" s="174">
        <f t="shared" si="0"/>
        <v>33.56</v>
      </c>
      <c r="F5" s="175">
        <v>4132</v>
      </c>
      <c r="G5" s="173">
        <v>22937968</v>
      </c>
      <c r="H5" s="174">
        <f t="shared" si="1"/>
        <v>33.48</v>
      </c>
      <c r="I5" s="175">
        <v>4195</v>
      </c>
      <c r="J5" s="173">
        <v>24063620</v>
      </c>
      <c r="K5" s="174">
        <f t="shared" si="2"/>
        <v>34.599999999999994</v>
      </c>
      <c r="L5" s="175">
        <v>4233</v>
      </c>
      <c r="M5" s="173">
        <v>23911415</v>
      </c>
      <c r="N5" s="174">
        <f t="shared" si="3"/>
        <v>34.07</v>
      </c>
      <c r="O5" s="175">
        <v>4267</v>
      </c>
      <c r="P5" s="173">
        <v>24835167</v>
      </c>
      <c r="Q5" s="174">
        <f t="shared" si="4"/>
        <v>35.099999999999994</v>
      </c>
      <c r="R5" s="175">
        <v>4305</v>
      </c>
      <c r="S5" s="173">
        <v>24429847</v>
      </c>
      <c r="T5" s="174">
        <f t="shared" si="5"/>
        <v>34.23</v>
      </c>
      <c r="U5" s="175">
        <v>4368</v>
      </c>
      <c r="V5" s="173">
        <v>24184492</v>
      </c>
      <c r="W5" s="174">
        <f t="shared" si="6"/>
        <v>33.39</v>
      </c>
    </row>
    <row r="6" spans="1:23" s="45" customFormat="1" ht="24" customHeight="1">
      <c r="A6" s="51" t="s">
        <v>62</v>
      </c>
      <c r="B6" s="52">
        <v>19480</v>
      </c>
      <c r="C6" s="172">
        <v>2043</v>
      </c>
      <c r="D6" s="176">
        <v>18137309</v>
      </c>
      <c r="E6" s="174">
        <f t="shared" si="0"/>
        <v>45.57</v>
      </c>
      <c r="F6" s="175">
        <v>2057</v>
      </c>
      <c r="G6" s="173">
        <v>18228879</v>
      </c>
      <c r="H6" s="174">
        <f t="shared" si="1"/>
        <v>45.49</v>
      </c>
      <c r="I6" s="175">
        <v>2078</v>
      </c>
      <c r="J6" s="173">
        <v>18931142</v>
      </c>
      <c r="K6" s="174">
        <f t="shared" si="2"/>
        <v>46.77</v>
      </c>
      <c r="L6" s="175">
        <v>2098</v>
      </c>
      <c r="M6" s="173">
        <v>19193724</v>
      </c>
      <c r="N6" s="174">
        <f t="shared" si="3"/>
        <v>46.96</v>
      </c>
      <c r="O6" s="175">
        <v>2068</v>
      </c>
      <c r="P6" s="173">
        <v>19410394</v>
      </c>
      <c r="Q6" s="174">
        <f t="shared" si="4"/>
        <v>48.18</v>
      </c>
      <c r="R6" s="175">
        <v>2116</v>
      </c>
      <c r="S6" s="173">
        <v>19499182</v>
      </c>
      <c r="T6" s="174">
        <f t="shared" si="5"/>
        <v>47.31</v>
      </c>
      <c r="U6" s="175">
        <v>2166</v>
      </c>
      <c r="V6" s="173">
        <v>19537278</v>
      </c>
      <c r="W6" s="174">
        <f t="shared" si="6"/>
        <v>46.300000000000004</v>
      </c>
    </row>
    <row r="7" spans="1:23" s="45" customFormat="1" ht="24" customHeight="1">
      <c r="A7" s="51" t="s">
        <v>63</v>
      </c>
      <c r="B7" s="52">
        <v>26750</v>
      </c>
      <c r="C7" s="172">
        <v>1451</v>
      </c>
      <c r="D7" s="173">
        <v>18334807</v>
      </c>
      <c r="E7" s="174">
        <f t="shared" si="0"/>
        <v>47.24</v>
      </c>
      <c r="F7" s="175">
        <v>1448</v>
      </c>
      <c r="G7" s="173">
        <v>18771959</v>
      </c>
      <c r="H7" s="174">
        <f t="shared" si="1"/>
        <v>48.46</v>
      </c>
      <c r="I7" s="175">
        <v>1476</v>
      </c>
      <c r="J7" s="173">
        <v>19214969</v>
      </c>
      <c r="K7" s="174">
        <f t="shared" si="2"/>
        <v>48.67</v>
      </c>
      <c r="L7" s="175">
        <v>1487</v>
      </c>
      <c r="M7" s="173">
        <v>19453701</v>
      </c>
      <c r="N7" s="174">
        <f t="shared" si="3"/>
        <v>48.91</v>
      </c>
      <c r="O7" s="175">
        <v>1494</v>
      </c>
      <c r="P7" s="173">
        <v>19829307</v>
      </c>
      <c r="Q7" s="174">
        <f t="shared" si="4"/>
        <v>49.62</v>
      </c>
      <c r="R7" s="175">
        <v>1492</v>
      </c>
      <c r="S7" s="173">
        <v>19349996</v>
      </c>
      <c r="T7" s="174">
        <f t="shared" si="5"/>
        <v>48.480000000000004</v>
      </c>
      <c r="U7" s="175">
        <v>1501</v>
      </c>
      <c r="V7" s="173">
        <v>19090534</v>
      </c>
      <c r="W7" s="174">
        <f t="shared" si="6"/>
        <v>47.55</v>
      </c>
    </row>
    <row r="8" spans="1:23" s="45" customFormat="1" ht="24" customHeight="1">
      <c r="A8" s="51" t="s">
        <v>64</v>
      </c>
      <c r="B8" s="52">
        <v>30600</v>
      </c>
      <c r="C8" s="172">
        <v>1052</v>
      </c>
      <c r="D8" s="173">
        <v>17053179</v>
      </c>
      <c r="E8" s="174">
        <f t="shared" si="0"/>
        <v>52.96999999999999</v>
      </c>
      <c r="F8" s="175">
        <v>1050</v>
      </c>
      <c r="G8" s="173">
        <v>17381659</v>
      </c>
      <c r="H8" s="174">
        <f t="shared" si="1"/>
        <v>54.1</v>
      </c>
      <c r="I8" s="175">
        <v>1067</v>
      </c>
      <c r="J8" s="173">
        <v>17758546</v>
      </c>
      <c r="K8" s="174">
        <f t="shared" si="2"/>
        <v>54.39000000000001</v>
      </c>
      <c r="L8" s="175">
        <v>1094</v>
      </c>
      <c r="M8" s="173">
        <v>18578355</v>
      </c>
      <c r="N8" s="174">
        <f t="shared" si="3"/>
        <v>55.50000000000001</v>
      </c>
      <c r="O8" s="175">
        <v>1074</v>
      </c>
      <c r="P8" s="173">
        <v>18276971</v>
      </c>
      <c r="Q8" s="174">
        <f t="shared" si="4"/>
        <v>55.61000000000001</v>
      </c>
      <c r="R8" s="175">
        <v>1076</v>
      </c>
      <c r="S8" s="173">
        <v>17827763</v>
      </c>
      <c r="T8" s="174">
        <f t="shared" si="5"/>
        <v>54.15</v>
      </c>
      <c r="U8" s="175">
        <v>1054</v>
      </c>
      <c r="V8" s="173">
        <v>17182351</v>
      </c>
      <c r="W8" s="174">
        <f t="shared" si="6"/>
        <v>53.269999999999996</v>
      </c>
    </row>
    <row r="9" spans="1:23" s="45" customFormat="1" ht="24" customHeight="1">
      <c r="A9" s="53" t="s">
        <v>65</v>
      </c>
      <c r="B9" s="54">
        <v>35830</v>
      </c>
      <c r="C9" s="177">
        <v>720</v>
      </c>
      <c r="D9" s="178">
        <v>14450710</v>
      </c>
      <c r="E9" s="179">
        <f t="shared" si="0"/>
        <v>56.02</v>
      </c>
      <c r="F9" s="180">
        <v>731</v>
      </c>
      <c r="G9" s="178">
        <v>14741109</v>
      </c>
      <c r="H9" s="179">
        <f t="shared" si="1"/>
        <v>56.279999999999994</v>
      </c>
      <c r="I9" s="180">
        <v>738</v>
      </c>
      <c r="J9" s="178">
        <v>15205178</v>
      </c>
      <c r="K9" s="179">
        <f t="shared" si="2"/>
        <v>57.49999999999999</v>
      </c>
      <c r="L9" s="180">
        <v>710</v>
      </c>
      <c r="M9" s="178">
        <v>14953527</v>
      </c>
      <c r="N9" s="179">
        <f t="shared" si="3"/>
        <v>58.78</v>
      </c>
      <c r="O9" s="180">
        <v>723</v>
      </c>
      <c r="P9" s="178">
        <v>15617818</v>
      </c>
      <c r="Q9" s="179">
        <f t="shared" si="4"/>
        <v>60.29</v>
      </c>
      <c r="R9" s="180">
        <v>730</v>
      </c>
      <c r="S9" s="173">
        <v>15276423</v>
      </c>
      <c r="T9" s="179">
        <f t="shared" si="5"/>
        <v>58.41</v>
      </c>
      <c r="U9" s="180">
        <v>731</v>
      </c>
      <c r="V9" s="178">
        <v>14930835</v>
      </c>
      <c r="W9" s="179">
        <f t="shared" si="6"/>
        <v>57.010000000000005</v>
      </c>
    </row>
    <row r="10" spans="1:23" s="45" customFormat="1" ht="24" customHeight="1">
      <c r="A10" s="55" t="s">
        <v>72</v>
      </c>
      <c r="B10" s="48" t="s">
        <v>216</v>
      </c>
      <c r="C10" s="181">
        <f aca="true" t="shared" si="7" ref="C10:P10">SUM(C4:C9)</f>
        <v>10972</v>
      </c>
      <c r="D10" s="56">
        <f t="shared" si="7"/>
        <v>94770126</v>
      </c>
      <c r="E10" s="182">
        <f>ROUND(D10/($B4*C4+$B5*C5+$B6*C6+$B7*C7+$B8*C8+$B9*C9),4)*100</f>
        <v>44.21</v>
      </c>
      <c r="F10" s="181">
        <f t="shared" si="7"/>
        <v>11037</v>
      </c>
      <c r="G10" s="56">
        <f>SUM(G4:G9)</f>
        <v>96122623</v>
      </c>
      <c r="H10" s="182">
        <f>ROUND(G10/($B4*F4+$B5*F5+$B6*F6+$B7*F7+$B8*F8+$B9*F9),4)*100</f>
        <v>44.59</v>
      </c>
      <c r="I10" s="181">
        <f t="shared" si="7"/>
        <v>11202</v>
      </c>
      <c r="J10" s="56">
        <f t="shared" si="7"/>
        <v>99342681</v>
      </c>
      <c r="K10" s="182">
        <f>ROUND(J10/($B4*I4+$B5*I5+$B6*I6+$B7*I7+$B8*I8+$B9*I9),4)*100</f>
        <v>45.42</v>
      </c>
      <c r="L10" s="181">
        <f t="shared" si="7"/>
        <v>11322</v>
      </c>
      <c r="M10" s="56">
        <f t="shared" si="7"/>
        <v>100250920</v>
      </c>
      <c r="N10" s="182">
        <f>ROUND(M10/($B4*L4+$B5*L5+$B6*L6+$B7*L7+$B8*L8+$B9*L9),4)*100</f>
        <v>45.53</v>
      </c>
      <c r="O10" s="181">
        <f t="shared" si="7"/>
        <v>11374</v>
      </c>
      <c r="P10" s="56">
        <f t="shared" si="7"/>
        <v>102285354</v>
      </c>
      <c r="Q10" s="182">
        <f>ROUND(P10/($B4*O4+$B5*O5+$B6*O6+$B7*O7+$B8*O8+$B9*O9),4)*100</f>
        <v>46.379999999999995</v>
      </c>
      <c r="R10" s="181">
        <f>SUM(R4:R9)</f>
        <v>11487</v>
      </c>
      <c r="S10" s="56">
        <f>SUM(S4:S9)</f>
        <v>100742440</v>
      </c>
      <c r="T10" s="182">
        <f>ROUND(S10/($B4*R4+$B5*R5+$B6*R6+$B7*R7+$B8*R8+$B9*R9),4)*100</f>
        <v>45.29</v>
      </c>
      <c r="U10" s="181">
        <f>SUM(U4:U9)</f>
        <v>11598</v>
      </c>
      <c r="V10" s="56">
        <f>SUM(V4:V9)</f>
        <v>99107720</v>
      </c>
      <c r="W10" s="182">
        <f>ROUND(V10/($B4*U4+$B5*U5+$B6*U6+$B7*U7+$B8*U8+$B9*U9),4)*100</f>
        <v>44.22</v>
      </c>
    </row>
    <row r="11" spans="1:6" s="58" customFormat="1" ht="24" customHeight="1" thickBot="1">
      <c r="A11" s="57"/>
      <c r="B11" s="57"/>
      <c r="C11" s="57"/>
      <c r="D11" s="57"/>
      <c r="E11" s="71"/>
      <c r="F11" s="57"/>
    </row>
    <row r="12" spans="1:24" s="58" customFormat="1" ht="24" customHeight="1" thickBot="1">
      <c r="A12" s="513"/>
      <c r="B12" s="44" t="s">
        <v>68</v>
      </c>
      <c r="C12" s="520" t="s">
        <v>56</v>
      </c>
      <c r="D12" s="521"/>
      <c r="E12" s="522"/>
      <c r="F12" s="515" t="s">
        <v>57</v>
      </c>
      <c r="G12" s="523"/>
      <c r="H12" s="519"/>
      <c r="I12" s="515" t="s">
        <v>58</v>
      </c>
      <c r="J12" s="523"/>
      <c r="K12" s="519"/>
      <c r="L12" s="515" t="s">
        <v>59</v>
      </c>
      <c r="M12" s="523"/>
      <c r="N12" s="519"/>
      <c r="O12" s="520" t="s">
        <v>60</v>
      </c>
      <c r="P12" s="527"/>
      <c r="Q12" s="528"/>
      <c r="R12" s="529" t="s">
        <v>38</v>
      </c>
      <c r="S12" s="530"/>
      <c r="T12" s="531"/>
      <c r="V12" s="524" t="s">
        <v>123</v>
      </c>
      <c r="W12" s="525"/>
      <c r="X12" s="526"/>
    </row>
    <row r="13" spans="1:24" s="58" customFormat="1" ht="24" customHeight="1">
      <c r="A13" s="514"/>
      <c r="B13" s="46" t="s">
        <v>119</v>
      </c>
      <c r="C13" s="47" t="s">
        <v>171</v>
      </c>
      <c r="D13" s="48" t="s">
        <v>67</v>
      </c>
      <c r="E13" s="48" t="s">
        <v>135</v>
      </c>
      <c r="F13" s="47" t="s">
        <v>171</v>
      </c>
      <c r="G13" s="48" t="s">
        <v>67</v>
      </c>
      <c r="H13" s="48" t="s">
        <v>135</v>
      </c>
      <c r="I13" s="47" t="s">
        <v>171</v>
      </c>
      <c r="J13" s="48" t="s">
        <v>67</v>
      </c>
      <c r="K13" s="48" t="s">
        <v>135</v>
      </c>
      <c r="L13" s="47" t="s">
        <v>171</v>
      </c>
      <c r="M13" s="48" t="s">
        <v>67</v>
      </c>
      <c r="N13" s="48" t="s">
        <v>135</v>
      </c>
      <c r="O13" s="47" t="s">
        <v>171</v>
      </c>
      <c r="P13" s="48" t="s">
        <v>67</v>
      </c>
      <c r="Q13" s="48" t="s">
        <v>135</v>
      </c>
      <c r="R13" s="59" t="s">
        <v>171</v>
      </c>
      <c r="S13" s="48" t="s">
        <v>67</v>
      </c>
      <c r="T13" s="60" t="s">
        <v>135</v>
      </c>
      <c r="V13" s="68" t="s">
        <v>172</v>
      </c>
      <c r="W13" s="534" t="s">
        <v>67</v>
      </c>
      <c r="X13" s="535"/>
    </row>
    <row r="14" spans="1:24" s="58" customFormat="1" ht="24" customHeight="1">
      <c r="A14" s="49" t="s">
        <v>66</v>
      </c>
      <c r="B14" s="50">
        <v>6150</v>
      </c>
      <c r="C14" s="171">
        <v>1830</v>
      </c>
      <c r="D14" s="169">
        <v>4363229</v>
      </c>
      <c r="E14" s="170">
        <f aca="true" t="shared" si="8" ref="E14:E19">ROUND(D14/($B4*C14),4)*100</f>
        <v>38.769999999999996</v>
      </c>
      <c r="F14" s="171">
        <v>1876</v>
      </c>
      <c r="G14" s="169">
        <v>4446627</v>
      </c>
      <c r="H14" s="170">
        <f aca="true" t="shared" si="9" ref="H14:H19">ROUND(G14/($B14*F14),4)*100</f>
        <v>38.54</v>
      </c>
      <c r="I14" s="183">
        <v>1873</v>
      </c>
      <c r="J14" s="184">
        <v>4199469</v>
      </c>
      <c r="K14" s="170">
        <f aca="true" t="shared" si="10" ref="K14:K19">ROUND(J14/($B14*I14),4)*100</f>
        <v>36.46</v>
      </c>
      <c r="L14" s="183">
        <v>1866</v>
      </c>
      <c r="M14" s="184">
        <v>4187604</v>
      </c>
      <c r="N14" s="170">
        <f aca="true" t="shared" si="11" ref="N14:N19">ROUND(M14/($B14*L14),4)*100</f>
        <v>36.49</v>
      </c>
      <c r="O14" s="273">
        <v>1886</v>
      </c>
      <c r="P14" s="169">
        <v>4523977</v>
      </c>
      <c r="Q14" s="185">
        <f aca="true" t="shared" si="12" ref="Q14:Q19">ROUND(P14/($B14*O14),4)*100</f>
        <v>39</v>
      </c>
      <c r="R14" s="186">
        <f>ROUND(AVERAGE(O14,L14,I14,F14,C14,U4,R4,O4,L4,I4,F4,C4),0)</f>
        <v>1767</v>
      </c>
      <c r="S14" s="187">
        <f>ROUND(AVERAGE(P14,M14,J14,G14,D14,V4,S4,P4,M4,J4,G4,D4),0)</f>
        <v>4250073</v>
      </c>
      <c r="T14" s="188">
        <f aca="true" t="shared" si="13" ref="T14:T19">ROUND(S14/($B14*R14),4)*100</f>
        <v>39.11</v>
      </c>
      <c r="V14" s="189">
        <f aca="true" t="shared" si="14" ref="V14:W20">SUM(C4,F4,I4,L4,O4,R4,U4,C14,F14,I14,L14,O14)</f>
        <v>21207</v>
      </c>
      <c r="W14" s="532">
        <f t="shared" si="14"/>
        <v>51000872</v>
      </c>
      <c r="X14" s="533"/>
    </row>
    <row r="15" spans="1:24" s="58" customFormat="1" ht="24" customHeight="1">
      <c r="A15" s="51" t="s">
        <v>61</v>
      </c>
      <c r="B15" s="52">
        <v>16580</v>
      </c>
      <c r="C15" s="175">
        <v>4318</v>
      </c>
      <c r="D15" s="173">
        <v>23889387</v>
      </c>
      <c r="E15" s="174">
        <f t="shared" si="8"/>
        <v>33.37</v>
      </c>
      <c r="F15" s="175">
        <v>4369</v>
      </c>
      <c r="G15" s="173">
        <v>24262742</v>
      </c>
      <c r="H15" s="174">
        <f t="shared" si="9"/>
        <v>33.489999999999995</v>
      </c>
      <c r="I15" s="190">
        <v>4339</v>
      </c>
      <c r="J15" s="191">
        <v>22281872</v>
      </c>
      <c r="K15" s="174">
        <f t="shared" si="10"/>
        <v>30.97</v>
      </c>
      <c r="L15" s="190">
        <v>4336</v>
      </c>
      <c r="M15" s="191">
        <v>22291867</v>
      </c>
      <c r="N15" s="174">
        <f t="shared" si="11"/>
        <v>31.009999999999998</v>
      </c>
      <c r="O15" s="274">
        <v>4361</v>
      </c>
      <c r="P15" s="173">
        <v>24343128</v>
      </c>
      <c r="Q15" s="192">
        <f t="shared" si="12"/>
        <v>33.67</v>
      </c>
      <c r="R15" s="193">
        <f aca="true" t="shared" si="15" ref="R15:S20">ROUND(AVERAGE(O15,L15,I15,F15,C15,U5,R5,O5,L5,I5,F5,C5),0)</f>
        <v>4276</v>
      </c>
      <c r="S15" s="194">
        <f t="shared" si="15"/>
        <v>23682774</v>
      </c>
      <c r="T15" s="192">
        <f t="shared" si="13"/>
        <v>33.4</v>
      </c>
      <c r="V15" s="189">
        <f t="shared" si="14"/>
        <v>51314</v>
      </c>
      <c r="W15" s="532">
        <f t="shared" si="14"/>
        <v>284193289</v>
      </c>
      <c r="X15" s="533"/>
    </row>
    <row r="16" spans="1:24" s="58" customFormat="1" ht="24" customHeight="1">
      <c r="A16" s="51" t="s">
        <v>62</v>
      </c>
      <c r="B16" s="52">
        <v>19480</v>
      </c>
      <c r="C16" s="175">
        <v>2183</v>
      </c>
      <c r="D16" s="173">
        <v>19494087</v>
      </c>
      <c r="E16" s="174">
        <f t="shared" si="8"/>
        <v>45.839999999999996</v>
      </c>
      <c r="F16" s="175">
        <v>2174</v>
      </c>
      <c r="G16" s="173">
        <v>19296199</v>
      </c>
      <c r="H16" s="174">
        <f t="shared" si="9"/>
        <v>45.56</v>
      </c>
      <c r="I16" s="190">
        <v>2195</v>
      </c>
      <c r="J16" s="191">
        <v>18664493</v>
      </c>
      <c r="K16" s="174">
        <f t="shared" si="10"/>
        <v>43.65</v>
      </c>
      <c r="L16" s="190">
        <v>2190</v>
      </c>
      <c r="M16" s="191">
        <v>18308289</v>
      </c>
      <c r="N16" s="174">
        <f t="shared" si="11"/>
        <v>42.92</v>
      </c>
      <c r="O16" s="274">
        <v>2215</v>
      </c>
      <c r="P16" s="173">
        <v>20177648</v>
      </c>
      <c r="Q16" s="192">
        <f t="shared" si="12"/>
        <v>46.760000000000005</v>
      </c>
      <c r="R16" s="193">
        <f t="shared" si="15"/>
        <v>2132</v>
      </c>
      <c r="S16" s="194">
        <f t="shared" si="15"/>
        <v>19073219</v>
      </c>
      <c r="T16" s="195">
        <f t="shared" si="13"/>
        <v>45.92</v>
      </c>
      <c r="V16" s="189">
        <f t="shared" si="14"/>
        <v>25583</v>
      </c>
      <c r="W16" s="532">
        <f t="shared" si="14"/>
        <v>228878624</v>
      </c>
      <c r="X16" s="533"/>
    </row>
    <row r="17" spans="1:24" s="58" customFormat="1" ht="24" customHeight="1">
      <c r="A17" s="51" t="s">
        <v>63</v>
      </c>
      <c r="B17" s="52">
        <v>26750</v>
      </c>
      <c r="C17" s="175">
        <v>1520</v>
      </c>
      <c r="D17" s="173">
        <v>19059179</v>
      </c>
      <c r="E17" s="174">
        <f t="shared" si="8"/>
        <v>46.87</v>
      </c>
      <c r="F17" s="175">
        <v>1536</v>
      </c>
      <c r="G17" s="173">
        <v>19316625</v>
      </c>
      <c r="H17" s="174">
        <f t="shared" si="9"/>
        <v>47.010000000000005</v>
      </c>
      <c r="I17" s="190">
        <v>1510</v>
      </c>
      <c r="J17" s="191">
        <v>18293606</v>
      </c>
      <c r="K17" s="174">
        <f t="shared" si="10"/>
        <v>45.29</v>
      </c>
      <c r="L17" s="190">
        <v>1494</v>
      </c>
      <c r="M17" s="191">
        <v>17780798</v>
      </c>
      <c r="N17" s="174">
        <f t="shared" si="11"/>
        <v>44.49</v>
      </c>
      <c r="O17" s="274">
        <v>1536</v>
      </c>
      <c r="P17" s="173">
        <v>20258634</v>
      </c>
      <c r="Q17" s="192">
        <f t="shared" si="12"/>
        <v>49.309999999999995</v>
      </c>
      <c r="R17" s="193">
        <f t="shared" si="15"/>
        <v>1495</v>
      </c>
      <c r="S17" s="194">
        <f t="shared" si="15"/>
        <v>19062843</v>
      </c>
      <c r="T17" s="192">
        <f t="shared" si="13"/>
        <v>47.67</v>
      </c>
      <c r="V17" s="189">
        <f t="shared" si="14"/>
        <v>17945</v>
      </c>
      <c r="W17" s="532">
        <f t="shared" si="14"/>
        <v>228754115</v>
      </c>
      <c r="X17" s="536"/>
    </row>
    <row r="18" spans="1:24" s="58" customFormat="1" ht="24" customHeight="1">
      <c r="A18" s="51" t="s">
        <v>64</v>
      </c>
      <c r="B18" s="52">
        <v>30600</v>
      </c>
      <c r="C18" s="175">
        <v>1066</v>
      </c>
      <c r="D18" s="173">
        <v>17517097</v>
      </c>
      <c r="E18" s="174">
        <f t="shared" si="8"/>
        <v>53.7</v>
      </c>
      <c r="F18" s="175">
        <v>1056</v>
      </c>
      <c r="G18" s="173">
        <v>17135023</v>
      </c>
      <c r="H18" s="174">
        <f t="shared" si="9"/>
        <v>53.03</v>
      </c>
      <c r="I18" s="190">
        <v>1041</v>
      </c>
      <c r="J18" s="191">
        <v>16435019</v>
      </c>
      <c r="K18" s="174">
        <f t="shared" si="10"/>
        <v>51.59</v>
      </c>
      <c r="L18" s="190">
        <v>1067</v>
      </c>
      <c r="M18" s="191">
        <v>16489919</v>
      </c>
      <c r="N18" s="174">
        <f t="shared" si="11"/>
        <v>50.5</v>
      </c>
      <c r="O18" s="274">
        <v>1083</v>
      </c>
      <c r="P18" s="173">
        <v>18176008</v>
      </c>
      <c r="Q18" s="192">
        <f t="shared" si="12"/>
        <v>54.85</v>
      </c>
      <c r="R18" s="193">
        <f t="shared" si="15"/>
        <v>1065</v>
      </c>
      <c r="S18" s="194">
        <f t="shared" si="15"/>
        <v>17484324</v>
      </c>
      <c r="T18" s="192">
        <f t="shared" si="13"/>
        <v>53.65</v>
      </c>
      <c r="V18" s="189">
        <f t="shared" si="14"/>
        <v>12780</v>
      </c>
      <c r="W18" s="532">
        <f t="shared" si="14"/>
        <v>209811890</v>
      </c>
      <c r="X18" s="533"/>
    </row>
    <row r="19" spans="1:24" s="58" customFormat="1" ht="24" customHeight="1">
      <c r="A19" s="53" t="s">
        <v>65</v>
      </c>
      <c r="B19" s="54">
        <v>35830</v>
      </c>
      <c r="C19" s="180">
        <v>724</v>
      </c>
      <c r="D19" s="178">
        <v>14875460</v>
      </c>
      <c r="E19" s="179">
        <f t="shared" si="8"/>
        <v>57.34</v>
      </c>
      <c r="F19" s="180">
        <v>733</v>
      </c>
      <c r="G19" s="178">
        <v>15109965</v>
      </c>
      <c r="H19" s="179">
        <f t="shared" si="9"/>
        <v>57.53</v>
      </c>
      <c r="I19" s="196">
        <v>720</v>
      </c>
      <c r="J19" s="197">
        <v>14763836</v>
      </c>
      <c r="K19" s="179">
        <f t="shared" si="10"/>
        <v>57.230000000000004</v>
      </c>
      <c r="L19" s="196">
        <v>706</v>
      </c>
      <c r="M19" s="197">
        <v>14133514</v>
      </c>
      <c r="N19" s="179">
        <f t="shared" si="11"/>
        <v>55.87</v>
      </c>
      <c r="O19" s="275">
        <v>727</v>
      </c>
      <c r="P19" s="178">
        <v>15548161</v>
      </c>
      <c r="Q19" s="198">
        <f t="shared" si="12"/>
        <v>59.69</v>
      </c>
      <c r="R19" s="199">
        <f t="shared" si="15"/>
        <v>724</v>
      </c>
      <c r="S19" s="200">
        <f t="shared" si="15"/>
        <v>14967211</v>
      </c>
      <c r="T19" s="201">
        <f t="shared" si="13"/>
        <v>57.699999999999996</v>
      </c>
      <c r="V19" s="189">
        <f t="shared" si="14"/>
        <v>8693</v>
      </c>
      <c r="W19" s="532">
        <f t="shared" si="14"/>
        <v>179606536</v>
      </c>
      <c r="X19" s="533"/>
    </row>
    <row r="20" spans="1:24" s="58" customFormat="1" ht="24" customHeight="1" thickBot="1">
      <c r="A20" s="55" t="s">
        <v>72</v>
      </c>
      <c r="B20" s="48" t="s">
        <v>216</v>
      </c>
      <c r="C20" s="181">
        <f>SUM(C14:C19)</f>
        <v>11641</v>
      </c>
      <c r="D20" s="56">
        <f>SUM(D14:D19)</f>
        <v>99198439</v>
      </c>
      <c r="E20" s="182">
        <f>ROUND(D20/($B4*C14+$B5*C15+$B6*C16+$B7*C17+$B8*C18+$B9*C19),4)*100</f>
        <v>44.17</v>
      </c>
      <c r="F20" s="181">
        <f>SUM(F14:F19)</f>
        <v>11744</v>
      </c>
      <c r="G20" s="56">
        <f>SUM(G14:G19)</f>
        <v>99567181</v>
      </c>
      <c r="H20" s="182">
        <f>ROUND(G20/($B14*F14+$B15*F15+$B16*F16+$B17*F17+$B18*F18+$B19*F19),4)*100</f>
        <v>44.06</v>
      </c>
      <c r="I20" s="181">
        <f>SUM(I14:I19)</f>
        <v>11678</v>
      </c>
      <c r="J20" s="56">
        <f>SUM(J14:J19)</f>
        <v>94638295</v>
      </c>
      <c r="K20" s="182">
        <f>ROUND(J20/($B14*I14+$B15*I15+$B16*I16+$B17*I17+$B18*I18+$B19*I19),4)*100</f>
        <v>42.199999999999996</v>
      </c>
      <c r="L20" s="181">
        <f>SUM(L14:L19)</f>
        <v>11659</v>
      </c>
      <c r="M20" s="56">
        <f>SUM(M14:M19)</f>
        <v>93191991</v>
      </c>
      <c r="N20" s="182">
        <f>ROUND(M20/($B14*L14+$B15*L15+$B16*L16+$B17*L17+$B18*L18+$B19*L19),4)*100</f>
        <v>41.61</v>
      </c>
      <c r="O20" s="181">
        <f>SUM(O14:O19)</f>
        <v>11808</v>
      </c>
      <c r="P20" s="56">
        <f>SUM(P14:P19)</f>
        <v>103027556</v>
      </c>
      <c r="Q20" s="202">
        <f>ROUND(P20/($B14*O14+$B15*O15+$B16*O16+$B17*O17+$B18*O18+$B19*O19),4)*100</f>
        <v>45.32</v>
      </c>
      <c r="R20" s="203">
        <f>ROUND(AVERAGE(O20,L20,I20,F20,C20,U10,R10,O10,L10,I10,F10,C10),0)</f>
        <v>11460</v>
      </c>
      <c r="S20" s="204">
        <f t="shared" si="15"/>
        <v>98520444</v>
      </c>
      <c r="T20" s="205">
        <f>ROUND(S20/($B14*R14+$B15*R15+$B16*R16+$B17*R17+$B18*R18+$B19*R19),4)*100</f>
        <v>44.42</v>
      </c>
      <c r="V20" s="206">
        <f>SUM(C10,F10,I10,L10,O10,R10,U10,C20,F20,I20,L20,O20)</f>
        <v>137522</v>
      </c>
      <c r="W20" s="537">
        <f t="shared" si="14"/>
        <v>1182245326</v>
      </c>
      <c r="X20" s="538"/>
    </row>
  </sheetData>
  <mergeCells count="24">
    <mergeCell ref="W17:X17"/>
    <mergeCell ref="W18:X18"/>
    <mergeCell ref="W19:X19"/>
    <mergeCell ref="W20:X20"/>
    <mergeCell ref="W14:X14"/>
    <mergeCell ref="W15:X15"/>
    <mergeCell ref="W16:X16"/>
    <mergeCell ref="W13:X13"/>
    <mergeCell ref="V12:X12"/>
    <mergeCell ref="O2:Q2"/>
    <mergeCell ref="R2:T2"/>
    <mergeCell ref="U2:W2"/>
    <mergeCell ref="O12:Q12"/>
    <mergeCell ref="R12:T12"/>
    <mergeCell ref="I2:K2"/>
    <mergeCell ref="L2:N2"/>
    <mergeCell ref="I12:K12"/>
    <mergeCell ref="L12:N12"/>
    <mergeCell ref="A12:A13"/>
    <mergeCell ref="C2:E2"/>
    <mergeCell ref="F2:H2"/>
    <mergeCell ref="A2:A3"/>
    <mergeCell ref="C12:E12"/>
    <mergeCell ref="F12:H12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6" r:id="rId2"/>
  <headerFooter alignWithMargins="0">
    <oddFooter>&amp;C&amp;P+23</oddFooter>
  </headerFooter>
  <colBreaks count="1" manualBreakCount="1">
    <brk id="11" max="3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1"/>
  <sheetViews>
    <sheetView workbookViewId="0" topLeftCell="A1">
      <selection activeCell="A1" sqref="A1"/>
    </sheetView>
  </sheetViews>
  <sheetFormatPr defaultColWidth="9.00390625" defaultRowHeight="13.5"/>
  <cols>
    <col min="1" max="45" width="2.75390625" style="97" customWidth="1"/>
    <col min="46" max="16384" width="9.00390625" style="97" customWidth="1"/>
  </cols>
  <sheetData>
    <row r="1" spans="1:36" s="26" customFormat="1" ht="18" customHeight="1">
      <c r="A1" s="335" t="s">
        <v>79</v>
      </c>
      <c r="B1" s="324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</row>
    <row r="2" spans="1:36" s="26" customFormat="1" ht="18" customHeight="1">
      <c r="A2" s="335"/>
      <c r="B2" s="324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</row>
    <row r="3" spans="1:36" s="39" customFormat="1" ht="27.75" customHeight="1">
      <c r="A3" s="327"/>
      <c r="B3" s="568"/>
      <c r="C3" s="569"/>
      <c r="D3" s="569"/>
      <c r="E3" s="569"/>
      <c r="F3" s="569"/>
      <c r="G3" s="569"/>
      <c r="H3" s="569"/>
      <c r="I3" s="569"/>
      <c r="J3" s="569"/>
      <c r="K3" s="570"/>
      <c r="L3" s="542"/>
      <c r="M3" s="542"/>
      <c r="N3" s="542"/>
      <c r="O3" s="542"/>
      <c r="P3" s="542"/>
      <c r="Q3" s="542" t="s">
        <v>99</v>
      </c>
      <c r="R3" s="542"/>
      <c r="S3" s="542"/>
      <c r="T3" s="542"/>
      <c r="U3" s="542"/>
      <c r="V3" s="540" t="s">
        <v>78</v>
      </c>
      <c r="W3" s="540"/>
      <c r="X3" s="540"/>
      <c r="Y3" s="540"/>
      <c r="Z3" s="540"/>
      <c r="AA3" s="539" t="s">
        <v>101</v>
      </c>
      <c r="AB3" s="540"/>
      <c r="AC3" s="540"/>
      <c r="AD3" s="540"/>
      <c r="AE3" s="541"/>
      <c r="AF3" s="328"/>
      <c r="AG3" s="328"/>
      <c r="AH3" s="328"/>
      <c r="AI3" s="328"/>
      <c r="AJ3" s="328"/>
    </row>
    <row r="4" spans="1:36" s="39" customFormat="1" ht="27.75" customHeight="1">
      <c r="A4" s="329"/>
      <c r="B4" s="544" t="s">
        <v>243</v>
      </c>
      <c r="C4" s="566"/>
      <c r="D4" s="566"/>
      <c r="E4" s="566"/>
      <c r="F4" s="566"/>
      <c r="G4" s="566"/>
      <c r="H4" s="566"/>
      <c r="I4" s="566"/>
      <c r="J4" s="566"/>
      <c r="K4" s="567"/>
      <c r="L4" s="539" t="s">
        <v>176</v>
      </c>
      <c r="M4" s="540"/>
      <c r="N4" s="540"/>
      <c r="O4" s="540"/>
      <c r="P4" s="541"/>
      <c r="Q4" s="543">
        <v>17</v>
      </c>
      <c r="R4" s="543"/>
      <c r="S4" s="543"/>
      <c r="T4" s="543"/>
      <c r="U4" s="543"/>
      <c r="V4" s="564">
        <v>2533</v>
      </c>
      <c r="W4" s="564"/>
      <c r="X4" s="564"/>
      <c r="Y4" s="564"/>
      <c r="Z4" s="564"/>
      <c r="AA4" s="555">
        <f aca="true" t="shared" si="0" ref="AA4:AA13">SUM(K4:W4)</f>
        <v>2550</v>
      </c>
      <c r="AB4" s="564"/>
      <c r="AC4" s="564"/>
      <c r="AD4" s="564"/>
      <c r="AE4" s="565"/>
      <c r="AF4" s="328"/>
      <c r="AG4" s="328"/>
      <c r="AH4" s="328"/>
      <c r="AI4" s="328"/>
      <c r="AJ4" s="328"/>
    </row>
    <row r="5" spans="1:36" s="39" customFormat="1" ht="27.75" customHeight="1">
      <c r="A5" s="330"/>
      <c r="B5" s="558" t="s">
        <v>177</v>
      </c>
      <c r="C5" s="559"/>
      <c r="D5" s="559"/>
      <c r="E5" s="559"/>
      <c r="F5" s="559"/>
      <c r="G5" s="559"/>
      <c r="H5" s="559"/>
      <c r="I5" s="559"/>
      <c r="J5" s="559"/>
      <c r="K5" s="560"/>
      <c r="L5" s="539" t="s">
        <v>175</v>
      </c>
      <c r="M5" s="540"/>
      <c r="N5" s="540"/>
      <c r="O5" s="540"/>
      <c r="P5" s="541"/>
      <c r="Q5" s="543">
        <v>290082</v>
      </c>
      <c r="R5" s="543"/>
      <c r="S5" s="543"/>
      <c r="T5" s="543"/>
      <c r="U5" s="543"/>
      <c r="V5" s="564">
        <v>24964665</v>
      </c>
      <c r="W5" s="564"/>
      <c r="X5" s="564"/>
      <c r="Y5" s="564"/>
      <c r="Z5" s="564"/>
      <c r="AA5" s="555">
        <f t="shared" si="0"/>
        <v>25254747</v>
      </c>
      <c r="AB5" s="564"/>
      <c r="AC5" s="564"/>
      <c r="AD5" s="564"/>
      <c r="AE5" s="565"/>
      <c r="AF5" s="328"/>
      <c r="AG5" s="328"/>
      <c r="AH5" s="328"/>
      <c r="AI5" s="328"/>
      <c r="AJ5" s="328"/>
    </row>
    <row r="6" spans="1:36" s="39" customFormat="1" ht="27.75" customHeight="1">
      <c r="A6" s="329"/>
      <c r="B6" s="571" t="s">
        <v>246</v>
      </c>
      <c r="C6" s="572"/>
      <c r="D6" s="572"/>
      <c r="E6" s="572"/>
      <c r="F6" s="572"/>
      <c r="G6" s="572"/>
      <c r="H6" s="572"/>
      <c r="I6" s="572"/>
      <c r="J6" s="572"/>
      <c r="K6" s="573"/>
      <c r="L6" s="539" t="s">
        <v>176</v>
      </c>
      <c r="M6" s="540"/>
      <c r="N6" s="540"/>
      <c r="O6" s="540"/>
      <c r="P6" s="541"/>
      <c r="Q6" s="543">
        <v>313</v>
      </c>
      <c r="R6" s="543"/>
      <c r="S6" s="543"/>
      <c r="T6" s="543"/>
      <c r="U6" s="543"/>
      <c r="V6" s="564">
        <v>3217</v>
      </c>
      <c r="W6" s="564"/>
      <c r="X6" s="564"/>
      <c r="Y6" s="564"/>
      <c r="Z6" s="564"/>
      <c r="AA6" s="555">
        <f t="shared" si="0"/>
        <v>3530</v>
      </c>
      <c r="AB6" s="564"/>
      <c r="AC6" s="564"/>
      <c r="AD6" s="564"/>
      <c r="AE6" s="565"/>
      <c r="AF6" s="328"/>
      <c r="AG6" s="328"/>
      <c r="AH6" s="328"/>
      <c r="AI6" s="328"/>
      <c r="AJ6" s="328"/>
    </row>
    <row r="7" spans="1:36" s="39" customFormat="1" ht="27.75" customHeight="1">
      <c r="A7" s="330"/>
      <c r="B7" s="558" t="s">
        <v>177</v>
      </c>
      <c r="C7" s="559"/>
      <c r="D7" s="559"/>
      <c r="E7" s="559"/>
      <c r="F7" s="559"/>
      <c r="G7" s="559"/>
      <c r="H7" s="559"/>
      <c r="I7" s="559"/>
      <c r="J7" s="559"/>
      <c r="K7" s="560"/>
      <c r="L7" s="539" t="s">
        <v>175</v>
      </c>
      <c r="M7" s="540"/>
      <c r="N7" s="540"/>
      <c r="O7" s="540"/>
      <c r="P7" s="541"/>
      <c r="Q7" s="543">
        <v>3185056</v>
      </c>
      <c r="R7" s="543"/>
      <c r="S7" s="543"/>
      <c r="T7" s="543"/>
      <c r="U7" s="543"/>
      <c r="V7" s="564">
        <v>41489902</v>
      </c>
      <c r="W7" s="564"/>
      <c r="X7" s="564"/>
      <c r="Y7" s="564"/>
      <c r="Z7" s="564"/>
      <c r="AA7" s="555">
        <f t="shared" si="0"/>
        <v>44674958</v>
      </c>
      <c r="AB7" s="564"/>
      <c r="AC7" s="564"/>
      <c r="AD7" s="564"/>
      <c r="AE7" s="565"/>
      <c r="AF7" s="328"/>
      <c r="AG7" s="328"/>
      <c r="AH7" s="328"/>
      <c r="AI7" s="328"/>
      <c r="AJ7" s="328"/>
    </row>
    <row r="8" spans="1:36" s="39" customFormat="1" ht="27.75" customHeight="1">
      <c r="A8" s="329"/>
      <c r="B8" s="571" t="s">
        <v>247</v>
      </c>
      <c r="C8" s="572"/>
      <c r="D8" s="572"/>
      <c r="E8" s="572"/>
      <c r="F8" s="572"/>
      <c r="G8" s="572"/>
      <c r="H8" s="572"/>
      <c r="I8" s="572"/>
      <c r="J8" s="572"/>
      <c r="K8" s="573"/>
      <c r="L8" s="539" t="s">
        <v>176</v>
      </c>
      <c r="M8" s="540"/>
      <c r="N8" s="540"/>
      <c r="O8" s="540"/>
      <c r="P8" s="541"/>
      <c r="Q8" s="543">
        <v>3613</v>
      </c>
      <c r="R8" s="543"/>
      <c r="S8" s="543"/>
      <c r="T8" s="543"/>
      <c r="U8" s="543"/>
      <c r="V8" s="564">
        <v>18436</v>
      </c>
      <c r="W8" s="564"/>
      <c r="X8" s="564"/>
      <c r="Y8" s="564"/>
      <c r="Z8" s="564"/>
      <c r="AA8" s="555">
        <f t="shared" si="0"/>
        <v>22049</v>
      </c>
      <c r="AB8" s="564"/>
      <c r="AC8" s="564"/>
      <c r="AD8" s="564"/>
      <c r="AE8" s="565"/>
      <c r="AF8" s="328"/>
      <c r="AG8" s="328"/>
      <c r="AH8" s="328"/>
      <c r="AI8" s="328"/>
      <c r="AJ8" s="328"/>
    </row>
    <row r="9" spans="1:36" s="39" customFormat="1" ht="27.75" customHeight="1">
      <c r="A9" s="330"/>
      <c r="B9" s="558" t="s">
        <v>178</v>
      </c>
      <c r="C9" s="559"/>
      <c r="D9" s="559"/>
      <c r="E9" s="559"/>
      <c r="F9" s="559"/>
      <c r="G9" s="559"/>
      <c r="H9" s="559"/>
      <c r="I9" s="559"/>
      <c r="J9" s="559"/>
      <c r="K9" s="560"/>
      <c r="L9" s="539" t="s">
        <v>175</v>
      </c>
      <c r="M9" s="540"/>
      <c r="N9" s="540"/>
      <c r="O9" s="540"/>
      <c r="P9" s="541"/>
      <c r="Q9" s="543">
        <v>30989523</v>
      </c>
      <c r="R9" s="543"/>
      <c r="S9" s="543"/>
      <c r="T9" s="543"/>
      <c r="U9" s="543"/>
      <c r="V9" s="564">
        <v>120500149</v>
      </c>
      <c r="W9" s="564"/>
      <c r="X9" s="564"/>
      <c r="Y9" s="564"/>
      <c r="Z9" s="564"/>
      <c r="AA9" s="555">
        <f t="shared" si="0"/>
        <v>151489672</v>
      </c>
      <c r="AB9" s="564"/>
      <c r="AC9" s="564"/>
      <c r="AD9" s="564"/>
      <c r="AE9" s="565"/>
      <c r="AF9" s="328"/>
      <c r="AG9" s="328"/>
      <c r="AH9" s="328"/>
      <c r="AI9" s="328"/>
      <c r="AJ9" s="328"/>
    </row>
    <row r="10" spans="1:36" s="39" customFormat="1" ht="27.75" customHeight="1">
      <c r="A10" s="329"/>
      <c r="B10" s="571" t="s">
        <v>248</v>
      </c>
      <c r="C10" s="572"/>
      <c r="D10" s="572"/>
      <c r="E10" s="572"/>
      <c r="F10" s="572"/>
      <c r="G10" s="572"/>
      <c r="H10" s="572"/>
      <c r="I10" s="572"/>
      <c r="J10" s="572"/>
      <c r="K10" s="573"/>
      <c r="L10" s="539" t="s">
        <v>176</v>
      </c>
      <c r="M10" s="540"/>
      <c r="N10" s="540"/>
      <c r="O10" s="540"/>
      <c r="P10" s="541"/>
      <c r="Q10" s="543">
        <v>2126</v>
      </c>
      <c r="R10" s="543"/>
      <c r="S10" s="543"/>
      <c r="T10" s="543"/>
      <c r="U10" s="543"/>
      <c r="V10" s="564">
        <v>1890</v>
      </c>
      <c r="W10" s="564"/>
      <c r="X10" s="564"/>
      <c r="Y10" s="564"/>
      <c r="Z10" s="564"/>
      <c r="AA10" s="555">
        <f>SUM(K10:W10)</f>
        <v>4016</v>
      </c>
      <c r="AB10" s="564"/>
      <c r="AC10" s="564"/>
      <c r="AD10" s="564"/>
      <c r="AE10" s="565"/>
      <c r="AF10" s="328"/>
      <c r="AG10" s="328"/>
      <c r="AH10" s="328"/>
      <c r="AI10" s="328"/>
      <c r="AJ10" s="328"/>
    </row>
    <row r="11" spans="1:36" s="39" customFormat="1" ht="27.75" customHeight="1">
      <c r="A11" s="330"/>
      <c r="B11" s="558" t="s">
        <v>179</v>
      </c>
      <c r="C11" s="559"/>
      <c r="D11" s="559"/>
      <c r="E11" s="559"/>
      <c r="F11" s="559"/>
      <c r="G11" s="559"/>
      <c r="H11" s="559"/>
      <c r="I11" s="559"/>
      <c r="J11" s="559"/>
      <c r="K11" s="560"/>
      <c r="L11" s="539" t="s">
        <v>175</v>
      </c>
      <c r="M11" s="540"/>
      <c r="N11" s="540"/>
      <c r="O11" s="540"/>
      <c r="P11" s="541"/>
      <c r="Q11" s="543">
        <v>14873392</v>
      </c>
      <c r="R11" s="543"/>
      <c r="S11" s="543"/>
      <c r="T11" s="543"/>
      <c r="U11" s="543"/>
      <c r="V11" s="564">
        <v>11592578</v>
      </c>
      <c r="W11" s="564"/>
      <c r="X11" s="564"/>
      <c r="Y11" s="564"/>
      <c r="Z11" s="564"/>
      <c r="AA11" s="555">
        <f>SUM(K11:W11)</f>
        <v>26465970</v>
      </c>
      <c r="AB11" s="564"/>
      <c r="AC11" s="564"/>
      <c r="AD11" s="564"/>
      <c r="AE11" s="565"/>
      <c r="AF11" s="328"/>
      <c r="AG11" s="328"/>
      <c r="AH11" s="328"/>
      <c r="AI11" s="328"/>
      <c r="AJ11" s="328"/>
    </row>
    <row r="12" spans="1:36" s="351" customFormat="1" ht="27.75" customHeight="1">
      <c r="A12" s="330"/>
      <c r="B12" s="544" t="s">
        <v>244</v>
      </c>
      <c r="C12" s="545"/>
      <c r="D12" s="545"/>
      <c r="E12" s="545"/>
      <c r="F12" s="545"/>
      <c r="G12" s="545"/>
      <c r="H12" s="545"/>
      <c r="I12" s="545"/>
      <c r="J12" s="545"/>
      <c r="K12" s="546"/>
      <c r="L12" s="539" t="s">
        <v>176</v>
      </c>
      <c r="M12" s="540"/>
      <c r="N12" s="540"/>
      <c r="O12" s="540"/>
      <c r="P12" s="541"/>
      <c r="Q12" s="543">
        <f>SUM(Q4,Q6,Q8,Q10)</f>
        <v>6069</v>
      </c>
      <c r="R12" s="543"/>
      <c r="S12" s="543"/>
      <c r="T12" s="543"/>
      <c r="U12" s="543"/>
      <c r="V12" s="543">
        <f>SUM(V4,V6,V8,V10)</f>
        <v>26076</v>
      </c>
      <c r="W12" s="543"/>
      <c r="X12" s="543"/>
      <c r="Y12" s="543"/>
      <c r="Z12" s="543"/>
      <c r="AA12" s="555">
        <f t="shared" si="0"/>
        <v>32145</v>
      </c>
      <c r="AB12" s="564"/>
      <c r="AC12" s="564"/>
      <c r="AD12" s="564"/>
      <c r="AE12" s="565"/>
      <c r="AF12" s="326"/>
      <c r="AG12" s="326"/>
      <c r="AH12" s="326"/>
      <c r="AI12" s="326"/>
      <c r="AJ12" s="326"/>
    </row>
    <row r="13" spans="1:36" s="351" customFormat="1" ht="27.75" customHeight="1">
      <c r="A13" s="331"/>
      <c r="B13" s="558"/>
      <c r="C13" s="559"/>
      <c r="D13" s="559"/>
      <c r="E13" s="559"/>
      <c r="F13" s="559"/>
      <c r="G13" s="559"/>
      <c r="H13" s="559"/>
      <c r="I13" s="559"/>
      <c r="J13" s="559"/>
      <c r="K13" s="560"/>
      <c r="L13" s="539" t="s">
        <v>175</v>
      </c>
      <c r="M13" s="540"/>
      <c r="N13" s="540"/>
      <c r="O13" s="540"/>
      <c r="P13" s="541"/>
      <c r="Q13" s="543">
        <f>SUM(Q5,Q7,Q9,Q11)</f>
        <v>49338053</v>
      </c>
      <c r="R13" s="543"/>
      <c r="S13" s="543"/>
      <c r="T13" s="543"/>
      <c r="U13" s="543"/>
      <c r="V13" s="543">
        <f>SUM(V5,V7,V9,V11)</f>
        <v>198547294</v>
      </c>
      <c r="W13" s="543"/>
      <c r="X13" s="543"/>
      <c r="Y13" s="543"/>
      <c r="Z13" s="543"/>
      <c r="AA13" s="555">
        <f t="shared" si="0"/>
        <v>247885347</v>
      </c>
      <c r="AB13" s="564"/>
      <c r="AC13" s="564"/>
      <c r="AD13" s="564"/>
      <c r="AE13" s="565"/>
      <c r="AF13" s="326"/>
      <c r="AG13" s="326"/>
      <c r="AH13" s="326"/>
      <c r="AI13" s="326"/>
      <c r="AJ13" s="326"/>
    </row>
    <row r="14" spans="1:36" s="351" customFormat="1" ht="13.5" customHeight="1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</row>
    <row r="15" spans="1:37" s="352" customFormat="1" ht="13.5" customHeight="1">
      <c r="A15" s="326"/>
      <c r="B15" s="574" t="s">
        <v>250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</row>
    <row r="16" spans="1:37" ht="13.5" customHeight="1">
      <c r="A16" s="326"/>
      <c r="B16" s="574" t="s">
        <v>251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353"/>
      <c r="AG16" s="353"/>
      <c r="AH16" s="353"/>
      <c r="AI16" s="353"/>
      <c r="AJ16" s="353"/>
      <c r="AK16" s="354"/>
    </row>
    <row r="17" spans="1:36" s="351" customFormat="1" ht="13.5" customHeight="1">
      <c r="A17" s="326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26"/>
      <c r="AG17" s="326"/>
      <c r="AH17" s="326"/>
      <c r="AI17" s="326"/>
      <c r="AJ17" s="326"/>
    </row>
    <row r="18" spans="1:36" s="351" customFormat="1" ht="13.5" customHeight="1">
      <c r="A18" s="326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26"/>
      <c r="AG18" s="326"/>
      <c r="AH18" s="326"/>
      <c r="AI18" s="326"/>
      <c r="AJ18" s="326"/>
    </row>
    <row r="19" spans="1:36" s="351" customFormat="1" ht="13.5" customHeigh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</row>
    <row r="20" spans="1:36" s="351" customFormat="1" ht="18" customHeight="1">
      <c r="A20" s="336" t="s">
        <v>241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</row>
    <row r="21" spans="1:36" s="351" customFormat="1" ht="18" customHeight="1">
      <c r="A21" s="33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</row>
    <row r="22" spans="1:36" s="351" customFormat="1" ht="13.5" customHeight="1">
      <c r="A22" s="326" t="s">
        <v>242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</row>
    <row r="23" spans="1:36" s="352" customFormat="1" ht="13.5" customHeight="1">
      <c r="A23" s="332"/>
      <c r="B23" s="332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33" t="s">
        <v>109</v>
      </c>
    </row>
    <row r="24" spans="1:36" s="39" customFormat="1" ht="18" customHeight="1">
      <c r="A24" s="328"/>
      <c r="B24" s="542"/>
      <c r="C24" s="542"/>
      <c r="D24" s="542"/>
      <c r="E24" s="542"/>
      <c r="F24" s="542"/>
      <c r="G24" s="542"/>
      <c r="H24" s="542"/>
      <c r="I24" s="542"/>
      <c r="J24" s="542"/>
      <c r="K24" s="544" t="s">
        <v>95</v>
      </c>
      <c r="L24" s="545"/>
      <c r="M24" s="545"/>
      <c r="N24" s="545"/>
      <c r="O24" s="546"/>
      <c r="P24" s="544" t="s">
        <v>95</v>
      </c>
      <c r="Q24" s="545"/>
      <c r="R24" s="545"/>
      <c r="S24" s="545"/>
      <c r="T24" s="546"/>
      <c r="U24" s="544" t="s">
        <v>97</v>
      </c>
      <c r="V24" s="545"/>
      <c r="W24" s="545"/>
      <c r="X24" s="545"/>
      <c r="Y24" s="546"/>
      <c r="Z24" s="544" t="s">
        <v>147</v>
      </c>
      <c r="AA24" s="545"/>
      <c r="AB24" s="545"/>
      <c r="AC24" s="545"/>
      <c r="AD24" s="546"/>
      <c r="AE24" s="544" t="s">
        <v>192</v>
      </c>
      <c r="AF24" s="550"/>
      <c r="AG24" s="550"/>
      <c r="AH24" s="550"/>
      <c r="AI24" s="550"/>
      <c r="AJ24" s="551"/>
    </row>
    <row r="25" spans="1:36" s="39" customFormat="1" ht="18" customHeight="1">
      <c r="A25" s="328"/>
      <c r="B25" s="542"/>
      <c r="C25" s="542"/>
      <c r="D25" s="542"/>
      <c r="E25" s="542"/>
      <c r="F25" s="542"/>
      <c r="G25" s="542"/>
      <c r="H25" s="542"/>
      <c r="I25" s="542"/>
      <c r="J25" s="542"/>
      <c r="K25" s="547" t="s">
        <v>193</v>
      </c>
      <c r="L25" s="548"/>
      <c r="M25" s="548"/>
      <c r="N25" s="548"/>
      <c r="O25" s="549"/>
      <c r="P25" s="547" t="s">
        <v>96</v>
      </c>
      <c r="Q25" s="548"/>
      <c r="R25" s="548"/>
      <c r="S25" s="548"/>
      <c r="T25" s="549"/>
      <c r="U25" s="547" t="s">
        <v>98</v>
      </c>
      <c r="V25" s="548"/>
      <c r="W25" s="548"/>
      <c r="X25" s="548"/>
      <c r="Y25" s="549"/>
      <c r="Z25" s="558"/>
      <c r="AA25" s="559"/>
      <c r="AB25" s="559"/>
      <c r="AC25" s="559"/>
      <c r="AD25" s="560"/>
      <c r="AE25" s="552"/>
      <c r="AF25" s="553"/>
      <c r="AG25" s="553"/>
      <c r="AH25" s="553"/>
      <c r="AI25" s="553"/>
      <c r="AJ25" s="554"/>
    </row>
    <row r="26" spans="1:36" s="39" customFormat="1" ht="30" customHeight="1">
      <c r="A26" s="328"/>
      <c r="B26" s="542" t="s">
        <v>238</v>
      </c>
      <c r="C26" s="542"/>
      <c r="D26" s="542"/>
      <c r="E26" s="542"/>
      <c r="F26" s="542"/>
      <c r="G26" s="542"/>
      <c r="H26" s="542"/>
      <c r="I26" s="542"/>
      <c r="J26" s="542"/>
      <c r="K26" s="543">
        <v>321</v>
      </c>
      <c r="L26" s="543"/>
      <c r="M26" s="543"/>
      <c r="N26" s="543"/>
      <c r="O26" s="543"/>
      <c r="P26" s="543">
        <v>245</v>
      </c>
      <c r="Q26" s="543"/>
      <c r="R26" s="543"/>
      <c r="S26" s="543"/>
      <c r="T26" s="543"/>
      <c r="U26" s="543">
        <v>81</v>
      </c>
      <c r="V26" s="543"/>
      <c r="W26" s="543"/>
      <c r="X26" s="543"/>
      <c r="Y26" s="543"/>
      <c r="Z26" s="561">
        <v>131</v>
      </c>
      <c r="AA26" s="562"/>
      <c r="AB26" s="562"/>
      <c r="AC26" s="562"/>
      <c r="AD26" s="563"/>
      <c r="AE26" s="555">
        <f>SUM(K26:AD26)</f>
        <v>778</v>
      </c>
      <c r="AF26" s="556"/>
      <c r="AG26" s="556"/>
      <c r="AH26" s="556"/>
      <c r="AI26" s="556"/>
      <c r="AJ26" s="557"/>
    </row>
    <row r="27" spans="1:36" s="39" customFormat="1" ht="30" customHeight="1">
      <c r="A27" s="328"/>
      <c r="B27" s="542" t="s">
        <v>239</v>
      </c>
      <c r="C27" s="542"/>
      <c r="D27" s="542"/>
      <c r="E27" s="542"/>
      <c r="F27" s="542"/>
      <c r="G27" s="542"/>
      <c r="H27" s="542"/>
      <c r="I27" s="542"/>
      <c r="J27" s="542"/>
      <c r="K27" s="543">
        <v>761</v>
      </c>
      <c r="L27" s="543"/>
      <c r="M27" s="543"/>
      <c r="N27" s="543"/>
      <c r="O27" s="543"/>
      <c r="P27" s="543">
        <v>548</v>
      </c>
      <c r="Q27" s="543"/>
      <c r="R27" s="543"/>
      <c r="S27" s="543"/>
      <c r="T27" s="543"/>
      <c r="U27" s="543">
        <v>158</v>
      </c>
      <c r="V27" s="543"/>
      <c r="W27" s="543"/>
      <c r="X27" s="543"/>
      <c r="Y27" s="543"/>
      <c r="Z27" s="561">
        <v>198</v>
      </c>
      <c r="AA27" s="562"/>
      <c r="AB27" s="562"/>
      <c r="AC27" s="562"/>
      <c r="AD27" s="563"/>
      <c r="AE27" s="555">
        <f>SUM(K27:AD27)</f>
        <v>1665</v>
      </c>
      <c r="AF27" s="556"/>
      <c r="AG27" s="556"/>
      <c r="AH27" s="556"/>
      <c r="AI27" s="556"/>
      <c r="AJ27" s="557"/>
    </row>
    <row r="28" spans="1:36" s="39" customFormat="1" ht="30" customHeight="1">
      <c r="A28" s="328"/>
      <c r="B28" s="542" t="s">
        <v>240</v>
      </c>
      <c r="C28" s="542"/>
      <c r="D28" s="542"/>
      <c r="E28" s="542"/>
      <c r="F28" s="542"/>
      <c r="G28" s="542"/>
      <c r="H28" s="542"/>
      <c r="I28" s="542"/>
      <c r="J28" s="542"/>
      <c r="K28" s="543">
        <v>143</v>
      </c>
      <c r="L28" s="543"/>
      <c r="M28" s="543"/>
      <c r="N28" s="543"/>
      <c r="O28" s="543"/>
      <c r="P28" s="543">
        <v>118</v>
      </c>
      <c r="Q28" s="543"/>
      <c r="R28" s="543"/>
      <c r="S28" s="543"/>
      <c r="T28" s="543"/>
      <c r="U28" s="543">
        <v>49</v>
      </c>
      <c r="V28" s="543"/>
      <c r="W28" s="543"/>
      <c r="X28" s="543"/>
      <c r="Y28" s="543"/>
      <c r="Z28" s="561">
        <v>53</v>
      </c>
      <c r="AA28" s="562"/>
      <c r="AB28" s="562"/>
      <c r="AC28" s="562"/>
      <c r="AD28" s="563"/>
      <c r="AE28" s="555">
        <f>SUM(K28:AD28)</f>
        <v>363</v>
      </c>
      <c r="AF28" s="556"/>
      <c r="AG28" s="556"/>
      <c r="AH28" s="556"/>
      <c r="AI28" s="556"/>
      <c r="AJ28" s="557"/>
    </row>
    <row r="29" spans="1:36" s="351" customFormat="1" ht="13.5" customHeight="1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</row>
    <row r="30" spans="1:36" s="351" customFormat="1" ht="13.5" customHeight="1">
      <c r="A30" s="326" t="s">
        <v>245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</row>
    <row r="31" spans="1:36" s="351" customFormat="1" ht="13.5" customHeight="1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33" t="s">
        <v>109</v>
      </c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</row>
    <row r="32" spans="1:36" s="39" customFormat="1" ht="30" customHeight="1">
      <c r="A32" s="328"/>
      <c r="B32" s="542" t="s">
        <v>114</v>
      </c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</row>
    <row r="33" spans="1:36" s="39" customFormat="1" ht="30" customHeight="1">
      <c r="A33" s="328"/>
      <c r="B33" s="542" t="s">
        <v>112</v>
      </c>
      <c r="C33" s="542"/>
      <c r="D33" s="542"/>
      <c r="E33" s="542"/>
      <c r="F33" s="542"/>
      <c r="G33" s="542"/>
      <c r="H33" s="542"/>
      <c r="I33" s="542"/>
      <c r="J33" s="542"/>
      <c r="K33" s="543">
        <v>4</v>
      </c>
      <c r="L33" s="543"/>
      <c r="M33" s="543"/>
      <c r="N33" s="543"/>
      <c r="O33" s="543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</row>
    <row r="34" spans="1:36" s="39" customFormat="1" ht="30" customHeight="1">
      <c r="A34" s="328"/>
      <c r="B34" s="542" t="s">
        <v>113</v>
      </c>
      <c r="C34" s="542"/>
      <c r="D34" s="542"/>
      <c r="E34" s="542"/>
      <c r="F34" s="542"/>
      <c r="G34" s="542"/>
      <c r="H34" s="542"/>
      <c r="I34" s="542"/>
      <c r="J34" s="542"/>
      <c r="K34" s="543">
        <v>0</v>
      </c>
      <c r="L34" s="543"/>
      <c r="M34" s="543"/>
      <c r="N34" s="543"/>
      <c r="O34" s="543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</row>
    <row r="35" spans="1:36" s="351" customFormat="1" ht="13.5" customHeight="1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</row>
    <row r="36" spans="1:36" s="351" customFormat="1" ht="13.5" customHeight="1">
      <c r="A36" s="326" t="s">
        <v>194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</row>
    <row r="37" spans="1:36" s="351" customFormat="1" ht="13.5" customHeight="1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33" t="s">
        <v>109</v>
      </c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33" t="s">
        <v>109</v>
      </c>
      <c r="AF37" s="326"/>
      <c r="AG37" s="326"/>
      <c r="AH37" s="326"/>
      <c r="AI37" s="326"/>
      <c r="AJ37" s="326"/>
    </row>
    <row r="38" spans="1:36" s="39" customFormat="1" ht="30" customHeight="1">
      <c r="A38" s="328"/>
      <c r="B38" s="542" t="s">
        <v>104</v>
      </c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328"/>
      <c r="Q38" s="328"/>
      <c r="R38" s="542" t="s">
        <v>105</v>
      </c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328"/>
      <c r="AG38" s="328"/>
      <c r="AH38" s="328"/>
      <c r="AI38" s="328"/>
      <c r="AJ38" s="328"/>
    </row>
    <row r="39" spans="1:36" s="39" customFormat="1" ht="30" customHeight="1">
      <c r="A39" s="328"/>
      <c r="B39" s="542" t="s">
        <v>238</v>
      </c>
      <c r="C39" s="542"/>
      <c r="D39" s="542"/>
      <c r="E39" s="542"/>
      <c r="F39" s="542"/>
      <c r="G39" s="542"/>
      <c r="H39" s="542"/>
      <c r="I39" s="542"/>
      <c r="J39" s="542"/>
      <c r="K39" s="543">
        <v>57</v>
      </c>
      <c r="L39" s="543"/>
      <c r="M39" s="543"/>
      <c r="N39" s="543"/>
      <c r="O39" s="543"/>
      <c r="P39" s="328"/>
      <c r="Q39" s="328"/>
      <c r="R39" s="539" t="s">
        <v>102</v>
      </c>
      <c r="S39" s="540"/>
      <c r="T39" s="540"/>
      <c r="U39" s="540"/>
      <c r="V39" s="540"/>
      <c r="W39" s="540"/>
      <c r="X39" s="540"/>
      <c r="Y39" s="540"/>
      <c r="Z39" s="540"/>
      <c r="AA39" s="541"/>
      <c r="AB39" s="555">
        <v>273</v>
      </c>
      <c r="AC39" s="564"/>
      <c r="AD39" s="564"/>
      <c r="AE39" s="565"/>
      <c r="AF39" s="328"/>
      <c r="AG39" s="328"/>
      <c r="AH39" s="328"/>
      <c r="AI39" s="328"/>
      <c r="AJ39" s="328"/>
    </row>
    <row r="40" spans="1:36" s="39" customFormat="1" ht="30" customHeight="1">
      <c r="A40" s="328"/>
      <c r="B40" s="542" t="s">
        <v>239</v>
      </c>
      <c r="C40" s="542"/>
      <c r="D40" s="542"/>
      <c r="E40" s="542"/>
      <c r="F40" s="542"/>
      <c r="G40" s="542"/>
      <c r="H40" s="542"/>
      <c r="I40" s="542"/>
      <c r="J40" s="542"/>
      <c r="K40" s="543">
        <v>251</v>
      </c>
      <c r="L40" s="543"/>
      <c r="M40" s="543"/>
      <c r="N40" s="543"/>
      <c r="O40" s="543"/>
      <c r="P40" s="328"/>
      <c r="Q40" s="328"/>
      <c r="R40" s="539" t="s">
        <v>103</v>
      </c>
      <c r="S40" s="540"/>
      <c r="T40" s="540"/>
      <c r="U40" s="540"/>
      <c r="V40" s="540"/>
      <c r="W40" s="540"/>
      <c r="X40" s="540"/>
      <c r="Y40" s="540"/>
      <c r="Z40" s="540"/>
      <c r="AA40" s="541"/>
      <c r="AB40" s="555">
        <v>69</v>
      </c>
      <c r="AC40" s="564"/>
      <c r="AD40" s="564"/>
      <c r="AE40" s="565"/>
      <c r="AF40" s="328"/>
      <c r="AG40" s="328"/>
      <c r="AH40" s="328"/>
      <c r="AI40" s="328"/>
      <c r="AJ40" s="328"/>
    </row>
    <row r="41" spans="1:36" s="39" customFormat="1" ht="30" customHeight="1">
      <c r="A41" s="328"/>
      <c r="B41" s="542" t="s">
        <v>240</v>
      </c>
      <c r="C41" s="542"/>
      <c r="D41" s="542"/>
      <c r="E41" s="542"/>
      <c r="F41" s="542"/>
      <c r="G41" s="542"/>
      <c r="H41" s="542"/>
      <c r="I41" s="542"/>
      <c r="J41" s="542"/>
      <c r="K41" s="543">
        <v>33</v>
      </c>
      <c r="L41" s="543"/>
      <c r="M41" s="543"/>
      <c r="N41" s="543"/>
      <c r="O41" s="543"/>
      <c r="P41" s="328"/>
      <c r="Q41" s="328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8"/>
      <c r="AG41" s="328"/>
      <c r="AH41" s="328"/>
      <c r="AI41" s="328"/>
      <c r="AJ41" s="328"/>
    </row>
    <row r="42" ht="18" customHeight="1"/>
    <row r="43" ht="18" customHeight="1"/>
    <row r="44" ht="13.5" customHeight="1"/>
    <row r="45" ht="13.5" customHeight="1"/>
    <row r="46" ht="13.5" customHeight="1"/>
    <row r="47" ht="18" customHeight="1"/>
    <row r="48" ht="18" customHeight="1"/>
    <row r="49" ht="18" customHeight="1"/>
    <row r="50" ht="18" customHeight="1"/>
  </sheetData>
  <mergeCells count="100">
    <mergeCell ref="AA10:AE10"/>
    <mergeCell ref="B11:K11"/>
    <mergeCell ref="L11:P11"/>
    <mergeCell ref="Q11:U11"/>
    <mergeCell ref="V11:Z11"/>
    <mergeCell ref="AA11:AE11"/>
    <mergeCell ref="B10:K10"/>
    <mergeCell ref="L10:P10"/>
    <mergeCell ref="Q10:U10"/>
    <mergeCell ref="V10:Z10"/>
    <mergeCell ref="B16:AE16"/>
    <mergeCell ref="B15:AK15"/>
    <mergeCell ref="V13:Z13"/>
    <mergeCell ref="AA13:AE13"/>
    <mergeCell ref="B12:K13"/>
    <mergeCell ref="V12:Z12"/>
    <mergeCell ref="AA12:AE12"/>
    <mergeCell ref="L13:P13"/>
    <mergeCell ref="Q13:U13"/>
    <mergeCell ref="L12:P12"/>
    <mergeCell ref="Q12:U12"/>
    <mergeCell ref="L8:P8"/>
    <mergeCell ref="Q8:U8"/>
    <mergeCell ref="B9:K9"/>
    <mergeCell ref="AA6:AE6"/>
    <mergeCell ref="B7:K7"/>
    <mergeCell ref="L7:P7"/>
    <mergeCell ref="B5:K5"/>
    <mergeCell ref="L5:P5"/>
    <mergeCell ref="AA9:AE9"/>
    <mergeCell ref="L9:P9"/>
    <mergeCell ref="Q9:U9"/>
    <mergeCell ref="V9:Z9"/>
    <mergeCell ref="AA7:AE7"/>
    <mergeCell ref="B8:K8"/>
    <mergeCell ref="V8:Z8"/>
    <mergeCell ref="AA8:AE8"/>
    <mergeCell ref="AA4:AE4"/>
    <mergeCell ref="B3:K3"/>
    <mergeCell ref="L3:P3"/>
    <mergeCell ref="Q7:U7"/>
    <mergeCell ref="V7:Z7"/>
    <mergeCell ref="AA5:AE5"/>
    <mergeCell ref="B6:K6"/>
    <mergeCell ref="L6:P6"/>
    <mergeCell ref="Q6:U6"/>
    <mergeCell ref="V6:Z6"/>
    <mergeCell ref="B4:K4"/>
    <mergeCell ref="L4:P4"/>
    <mergeCell ref="Q4:U4"/>
    <mergeCell ref="V4:Z4"/>
    <mergeCell ref="AB39:AE39"/>
    <mergeCell ref="AB40:AE40"/>
    <mergeCell ref="Q3:U3"/>
    <mergeCell ref="V3:Z3"/>
    <mergeCell ref="U27:Y27"/>
    <mergeCell ref="Z27:AD27"/>
    <mergeCell ref="U26:Y26"/>
    <mergeCell ref="Q5:U5"/>
    <mergeCell ref="V5:Z5"/>
    <mergeCell ref="AA3:AE3"/>
    <mergeCell ref="B38:O38"/>
    <mergeCell ref="B33:J33"/>
    <mergeCell ref="K33:O33"/>
    <mergeCell ref="U28:Y28"/>
    <mergeCell ref="R38:AE38"/>
    <mergeCell ref="AE24:AJ25"/>
    <mergeCell ref="AE26:AJ26"/>
    <mergeCell ref="AE28:AJ28"/>
    <mergeCell ref="Z24:AD25"/>
    <mergeCell ref="Z26:AD26"/>
    <mergeCell ref="Z28:AD28"/>
    <mergeCell ref="AE27:AJ27"/>
    <mergeCell ref="B26:J26"/>
    <mergeCell ref="B32:O32"/>
    <mergeCell ref="B27:J27"/>
    <mergeCell ref="K27:O27"/>
    <mergeCell ref="B24:J25"/>
    <mergeCell ref="B34:J34"/>
    <mergeCell ref="K34:O34"/>
    <mergeCell ref="P25:T25"/>
    <mergeCell ref="P26:T26"/>
    <mergeCell ref="P27:T27"/>
    <mergeCell ref="P28:T28"/>
    <mergeCell ref="K26:O26"/>
    <mergeCell ref="B28:J28"/>
    <mergeCell ref="K28:O28"/>
    <mergeCell ref="K24:O24"/>
    <mergeCell ref="U24:Y24"/>
    <mergeCell ref="U25:Y25"/>
    <mergeCell ref="P24:T24"/>
    <mergeCell ref="K25:O25"/>
    <mergeCell ref="R39:AA39"/>
    <mergeCell ref="R40:AA40"/>
    <mergeCell ref="B41:J41"/>
    <mergeCell ref="K41:O41"/>
    <mergeCell ref="B39:J39"/>
    <mergeCell ref="K39:O39"/>
    <mergeCell ref="B40:J40"/>
    <mergeCell ref="K40:O40"/>
  </mergeCells>
  <printOptions/>
  <pageMargins left="0.75" right="0.75" top="1" bottom="1" header="0.512" footer="0.512"/>
  <pageSetup horizontalDpi="600" verticalDpi="600" orientation="portrait" paperSize="9" scale="84" r:id="rId2"/>
  <headerFooter alignWithMargins="0">
    <oddFooter>&amp;C&amp;14&amp;P+25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:O1"/>
    </sheetView>
  </sheetViews>
  <sheetFormatPr defaultColWidth="9.00390625" defaultRowHeight="18" customHeight="1"/>
  <cols>
    <col min="1" max="17" width="6.625" style="27" customWidth="1"/>
    <col min="18" max="18" width="5.625" style="27" customWidth="1"/>
    <col min="19" max="16384" width="9.00390625" style="27" customWidth="1"/>
  </cols>
  <sheetData>
    <row r="1" spans="1:15" s="343" customFormat="1" ht="18" customHeight="1">
      <c r="A1" s="637" t="s">
        <v>80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</row>
    <row r="2" s="210" customFormat="1" ht="18" customHeight="1">
      <c r="A2" s="337" t="s">
        <v>155</v>
      </c>
    </row>
    <row r="3" s="210" customFormat="1" ht="18" customHeight="1" thickBot="1">
      <c r="A3" s="337" t="s">
        <v>158</v>
      </c>
    </row>
    <row r="4" spans="1:15" ht="24.75" customHeight="1">
      <c r="A4" s="638"/>
      <c r="B4" s="639"/>
      <c r="C4" s="640" t="s">
        <v>180</v>
      </c>
      <c r="D4" s="641"/>
      <c r="E4" s="642"/>
      <c r="F4" s="648" t="s">
        <v>181</v>
      </c>
      <c r="G4" s="649"/>
      <c r="J4" s="26"/>
      <c r="K4" s="26"/>
      <c r="L4" s="26"/>
      <c r="M4" s="26"/>
      <c r="N4" s="26"/>
      <c r="O4" s="26"/>
    </row>
    <row r="5" spans="1:15" ht="24.75" customHeight="1">
      <c r="A5" s="614" t="s">
        <v>81</v>
      </c>
      <c r="B5" s="615"/>
      <c r="C5" s="643">
        <v>1706</v>
      </c>
      <c r="D5" s="644"/>
      <c r="E5" s="622"/>
      <c r="F5" s="650">
        <f>C5/C7</f>
        <v>0.4382224505522733</v>
      </c>
      <c r="G5" s="651"/>
      <c r="J5" s="26"/>
      <c r="K5" s="26"/>
      <c r="L5" s="26"/>
      <c r="M5" s="26"/>
      <c r="N5" s="26"/>
      <c r="O5" s="26"/>
    </row>
    <row r="6" spans="1:15" ht="24.75" customHeight="1" thickBot="1">
      <c r="A6" s="616" t="s">
        <v>82</v>
      </c>
      <c r="B6" s="617"/>
      <c r="C6" s="645">
        <v>2187</v>
      </c>
      <c r="D6" s="646"/>
      <c r="E6" s="647"/>
      <c r="F6" s="650">
        <f>C6/C7</f>
        <v>0.5617775494477267</v>
      </c>
      <c r="G6" s="651"/>
      <c r="J6" s="26"/>
      <c r="K6" s="26"/>
      <c r="L6" s="26"/>
      <c r="M6" s="26"/>
      <c r="N6" s="26"/>
      <c r="O6" s="26"/>
    </row>
    <row r="7" spans="1:15" ht="24.75" customHeight="1" thickBot="1" thickTop="1">
      <c r="A7" s="632" t="s">
        <v>33</v>
      </c>
      <c r="B7" s="633"/>
      <c r="C7" s="634">
        <f>SUM(C5:E6)</f>
        <v>3893</v>
      </c>
      <c r="D7" s="635"/>
      <c r="E7" s="636"/>
      <c r="F7" s="628">
        <v>1</v>
      </c>
      <c r="G7" s="629"/>
      <c r="J7" s="26"/>
      <c r="K7" s="26"/>
      <c r="L7" s="26"/>
      <c r="M7" s="26"/>
      <c r="N7" s="26"/>
      <c r="O7" s="26"/>
    </row>
    <row r="8" spans="1:15" ht="18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8" customHeight="1" thickBot="1">
      <c r="A9" s="324" t="s">
        <v>160</v>
      </c>
      <c r="B9" s="26"/>
      <c r="C9" s="26"/>
      <c r="D9" s="26"/>
      <c r="E9" s="26"/>
      <c r="G9" s="26"/>
      <c r="H9" s="26"/>
      <c r="I9" s="26"/>
      <c r="J9" s="26"/>
      <c r="K9" s="26"/>
      <c r="L9" s="26"/>
      <c r="M9" s="26"/>
      <c r="N9" s="26"/>
      <c r="O9" s="26" t="s">
        <v>107</v>
      </c>
    </row>
    <row r="10" spans="1:16" ht="24.75" customHeight="1">
      <c r="A10" s="212"/>
      <c r="B10" s="98" t="s">
        <v>49</v>
      </c>
      <c r="C10" s="69" t="s">
        <v>50</v>
      </c>
      <c r="D10" s="98" t="s">
        <v>51</v>
      </c>
      <c r="E10" s="69" t="s">
        <v>52</v>
      </c>
      <c r="F10" s="98" t="s">
        <v>85</v>
      </c>
      <c r="G10" s="69" t="s">
        <v>86</v>
      </c>
      <c r="H10" s="211" t="s">
        <v>91</v>
      </c>
      <c r="I10" s="69" t="s">
        <v>87</v>
      </c>
      <c r="J10" s="98" t="s">
        <v>88</v>
      </c>
      <c r="K10" s="69" t="s">
        <v>89</v>
      </c>
      <c r="L10" s="98" t="s">
        <v>90</v>
      </c>
      <c r="M10" s="69" t="s">
        <v>92</v>
      </c>
      <c r="N10" s="295" t="s">
        <v>224</v>
      </c>
      <c r="O10" s="296" t="s">
        <v>225</v>
      </c>
      <c r="P10" s="339" t="s">
        <v>226</v>
      </c>
    </row>
    <row r="11" spans="1:16" ht="24.75" customHeight="1">
      <c r="A11" s="213" t="s">
        <v>81</v>
      </c>
      <c r="B11" s="209">
        <v>68</v>
      </c>
      <c r="C11" s="207">
        <v>22</v>
      </c>
      <c r="D11" s="209">
        <v>184</v>
      </c>
      <c r="E11" s="207">
        <v>22</v>
      </c>
      <c r="F11" s="207">
        <v>14</v>
      </c>
      <c r="G11" s="207">
        <v>85</v>
      </c>
      <c r="H11" s="208">
        <v>43</v>
      </c>
      <c r="I11" s="207">
        <v>30</v>
      </c>
      <c r="J11" s="207">
        <v>7</v>
      </c>
      <c r="K11" s="207">
        <v>16</v>
      </c>
      <c r="L11" s="207">
        <v>12</v>
      </c>
      <c r="M11" s="207">
        <v>50</v>
      </c>
      <c r="N11" s="208">
        <f>SUM(B11:M11)</f>
        <v>553</v>
      </c>
      <c r="O11" s="344">
        <v>1153</v>
      </c>
      <c r="P11" s="340">
        <f>SUM(O11,N11)</f>
        <v>1706</v>
      </c>
    </row>
    <row r="12" spans="1:16" ht="24.75" customHeight="1" thickBot="1">
      <c r="A12" s="214" t="s">
        <v>82</v>
      </c>
      <c r="B12" s="215">
        <v>57</v>
      </c>
      <c r="C12" s="216">
        <v>44</v>
      </c>
      <c r="D12" s="215">
        <v>140</v>
      </c>
      <c r="E12" s="216">
        <v>31</v>
      </c>
      <c r="F12" s="216">
        <v>12</v>
      </c>
      <c r="G12" s="216">
        <v>90</v>
      </c>
      <c r="H12" s="217">
        <v>97</v>
      </c>
      <c r="I12" s="216">
        <v>59</v>
      </c>
      <c r="J12" s="216">
        <v>20</v>
      </c>
      <c r="K12" s="216">
        <v>11</v>
      </c>
      <c r="L12" s="216">
        <v>22</v>
      </c>
      <c r="M12" s="216">
        <v>39</v>
      </c>
      <c r="N12" s="208">
        <f>SUM(B12:M12)</f>
        <v>622</v>
      </c>
      <c r="O12" s="345">
        <v>1565</v>
      </c>
      <c r="P12" s="341">
        <f>SUM(O12,N12)</f>
        <v>2187</v>
      </c>
    </row>
    <row r="13" spans="1:16" ht="24.75" customHeight="1" thickBot="1" thickTop="1">
      <c r="A13" s="218" t="s">
        <v>33</v>
      </c>
      <c r="B13" s="219">
        <f aca="true" t="shared" si="0" ref="B13:O13">SUM(B11:B12)</f>
        <v>125</v>
      </c>
      <c r="C13" s="219">
        <f t="shared" si="0"/>
        <v>66</v>
      </c>
      <c r="D13" s="219">
        <f t="shared" si="0"/>
        <v>324</v>
      </c>
      <c r="E13" s="219">
        <f t="shared" si="0"/>
        <v>53</v>
      </c>
      <c r="F13" s="219">
        <f t="shared" si="0"/>
        <v>26</v>
      </c>
      <c r="G13" s="219">
        <f t="shared" si="0"/>
        <v>175</v>
      </c>
      <c r="H13" s="220">
        <f t="shared" si="0"/>
        <v>140</v>
      </c>
      <c r="I13" s="221">
        <f t="shared" si="0"/>
        <v>89</v>
      </c>
      <c r="J13" s="219">
        <f t="shared" si="0"/>
        <v>27</v>
      </c>
      <c r="K13" s="219">
        <f t="shared" si="0"/>
        <v>27</v>
      </c>
      <c r="L13" s="219">
        <f t="shared" si="0"/>
        <v>34</v>
      </c>
      <c r="M13" s="219">
        <f t="shared" si="0"/>
        <v>89</v>
      </c>
      <c r="N13" s="276">
        <f t="shared" si="0"/>
        <v>1175</v>
      </c>
      <c r="O13" s="346">
        <f t="shared" si="0"/>
        <v>2718</v>
      </c>
      <c r="P13" s="342">
        <f>SUM(O13,N13)</f>
        <v>3893</v>
      </c>
    </row>
    <row r="14" spans="1:15" ht="18" customHeight="1">
      <c r="A14" s="26"/>
      <c r="B14" s="26"/>
      <c r="C14" s="26"/>
      <c r="D14" s="26"/>
      <c r="E14" s="26"/>
      <c r="F14" s="26"/>
      <c r="G14" s="26"/>
      <c r="H14" s="26"/>
      <c r="I14" s="26"/>
      <c r="J14" s="222"/>
      <c r="K14" s="26"/>
      <c r="L14" s="26"/>
      <c r="M14" s="26"/>
      <c r="N14" s="26"/>
      <c r="O14" s="26"/>
    </row>
    <row r="15" spans="1:15" ht="18" customHeight="1" thickBot="1">
      <c r="A15" s="324" t="s">
        <v>159</v>
      </c>
      <c r="B15" s="26"/>
      <c r="C15" s="26"/>
      <c r="D15" s="26"/>
      <c r="F15" s="26"/>
      <c r="G15" s="26"/>
      <c r="H15" s="26"/>
      <c r="I15" s="26" t="s">
        <v>107</v>
      </c>
      <c r="J15" s="26"/>
      <c r="K15" s="26"/>
      <c r="L15" s="26"/>
      <c r="M15" s="26"/>
      <c r="N15" s="26"/>
      <c r="O15" s="26"/>
    </row>
    <row r="16" spans="1:15" ht="19.5" customHeight="1" thickBot="1">
      <c r="A16" s="630"/>
      <c r="B16" s="631"/>
      <c r="C16" s="620" t="s">
        <v>81</v>
      </c>
      <c r="D16" s="601"/>
      <c r="E16" s="601" t="s">
        <v>82</v>
      </c>
      <c r="F16" s="601"/>
      <c r="G16" s="601" t="s">
        <v>33</v>
      </c>
      <c r="H16" s="601"/>
      <c r="I16" s="601" t="s">
        <v>181</v>
      </c>
      <c r="J16" s="602"/>
      <c r="K16" s="26"/>
      <c r="L16" s="26"/>
      <c r="M16" s="26"/>
      <c r="N16" s="26"/>
      <c r="O16" s="26"/>
    </row>
    <row r="17" spans="1:15" ht="19.5" customHeight="1" thickTop="1">
      <c r="A17" s="626" t="s">
        <v>152</v>
      </c>
      <c r="B17" s="627"/>
      <c r="C17" s="621">
        <v>10</v>
      </c>
      <c r="D17" s="608"/>
      <c r="E17" s="608">
        <v>9</v>
      </c>
      <c r="F17" s="608"/>
      <c r="G17" s="608">
        <f>SUM(C17:E17)</f>
        <v>19</v>
      </c>
      <c r="H17" s="608"/>
      <c r="I17" s="603">
        <f>G17/G21</f>
        <v>0.004880554842024146</v>
      </c>
      <c r="J17" s="604"/>
      <c r="K17" s="26"/>
      <c r="L17" s="26"/>
      <c r="M17" s="26"/>
      <c r="N17" s="26"/>
      <c r="O17" s="26"/>
    </row>
    <row r="18" spans="1:15" ht="19.5" customHeight="1">
      <c r="A18" s="614" t="s">
        <v>153</v>
      </c>
      <c r="B18" s="615"/>
      <c r="C18" s="622">
        <v>173</v>
      </c>
      <c r="D18" s="609"/>
      <c r="E18" s="609">
        <v>251</v>
      </c>
      <c r="F18" s="609"/>
      <c r="G18" s="609">
        <f>SUM(C18:E18)</f>
        <v>424</v>
      </c>
      <c r="H18" s="609"/>
      <c r="I18" s="605">
        <f>G18/G21</f>
        <v>0.10891343436938095</v>
      </c>
      <c r="J18" s="606"/>
      <c r="K18" s="26"/>
      <c r="L18" s="26"/>
      <c r="M18" s="26"/>
      <c r="N18" s="26"/>
      <c r="O18" s="26"/>
    </row>
    <row r="19" spans="1:15" ht="19.5" customHeight="1">
      <c r="A19" s="614" t="s">
        <v>154</v>
      </c>
      <c r="B19" s="615"/>
      <c r="C19" s="622">
        <v>958</v>
      </c>
      <c r="D19" s="609"/>
      <c r="E19" s="609">
        <v>1164</v>
      </c>
      <c r="F19" s="609"/>
      <c r="G19" s="609">
        <f>SUM(C19:E19)</f>
        <v>2122</v>
      </c>
      <c r="H19" s="609"/>
      <c r="I19" s="605">
        <f>G19/G21</f>
        <v>0.5450809144618546</v>
      </c>
      <c r="J19" s="606"/>
      <c r="K19" s="26"/>
      <c r="L19" s="26"/>
      <c r="M19" s="26"/>
      <c r="N19" s="26"/>
      <c r="O19" s="26"/>
    </row>
    <row r="20" spans="1:15" ht="19.5" customHeight="1" thickBot="1">
      <c r="A20" s="616" t="s">
        <v>199</v>
      </c>
      <c r="B20" s="617"/>
      <c r="C20" s="623">
        <v>565</v>
      </c>
      <c r="D20" s="610"/>
      <c r="E20" s="610">
        <v>763</v>
      </c>
      <c r="F20" s="610"/>
      <c r="G20" s="610">
        <f>SUM(C20:E20)</f>
        <v>1328</v>
      </c>
      <c r="H20" s="610"/>
      <c r="I20" s="595">
        <f>G20/G21</f>
        <v>0.3411250963267403</v>
      </c>
      <c r="J20" s="596"/>
      <c r="K20" s="26"/>
      <c r="L20" s="26"/>
      <c r="M20" s="26"/>
      <c r="N20" s="26"/>
      <c r="O20" s="26"/>
    </row>
    <row r="21" spans="1:15" ht="19.5" customHeight="1" thickBot="1" thickTop="1">
      <c r="A21" s="612" t="s">
        <v>33</v>
      </c>
      <c r="B21" s="613"/>
      <c r="C21" s="624">
        <f>SUM(C17:C20)</f>
        <v>1706</v>
      </c>
      <c r="D21" s="611"/>
      <c r="E21" s="611">
        <f>SUM(E17:F20)</f>
        <v>2187</v>
      </c>
      <c r="F21" s="611"/>
      <c r="G21" s="611">
        <f>SUM(G17:G20)</f>
        <v>3893</v>
      </c>
      <c r="H21" s="611"/>
      <c r="I21" s="597">
        <f>SUM(I17:J20)</f>
        <v>1</v>
      </c>
      <c r="J21" s="598"/>
      <c r="K21" s="26"/>
      <c r="L21" s="26"/>
      <c r="M21" s="26"/>
      <c r="N21" s="26"/>
      <c r="O21" s="26"/>
    </row>
    <row r="22" spans="1:15" ht="19.5" customHeight="1" thickBot="1" thickTop="1">
      <c r="A22" s="618" t="s">
        <v>181</v>
      </c>
      <c r="B22" s="619"/>
      <c r="C22" s="625">
        <f>C21/G21</f>
        <v>0.4382224505522733</v>
      </c>
      <c r="D22" s="607"/>
      <c r="E22" s="607">
        <f>E21/G21</f>
        <v>0.5617775494477267</v>
      </c>
      <c r="F22" s="607"/>
      <c r="G22" s="607">
        <f>SUM(C22:F22)</f>
        <v>1</v>
      </c>
      <c r="H22" s="607"/>
      <c r="I22" s="599" t="s">
        <v>252</v>
      </c>
      <c r="J22" s="600"/>
      <c r="K22" s="26"/>
      <c r="L22" s="26"/>
      <c r="M22" s="26"/>
      <c r="N22" s="26"/>
      <c r="O22" s="26"/>
    </row>
    <row r="23" spans="1:15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6" ht="18" customHeight="1" thickBot="1">
      <c r="A24" s="324" t="s">
        <v>156</v>
      </c>
      <c r="B24" s="26"/>
      <c r="C24" s="26"/>
      <c r="D24" s="26"/>
      <c r="E24" s="26"/>
      <c r="F24" s="26"/>
      <c r="G24" s="26" t="s">
        <v>107</v>
      </c>
      <c r="H24" s="26"/>
      <c r="I24" s="26"/>
      <c r="J24" s="26"/>
      <c r="L24" s="26"/>
      <c r="M24" s="26"/>
      <c r="N24" s="26"/>
      <c r="O24" s="26"/>
      <c r="P24" s="26" t="s">
        <v>107</v>
      </c>
    </row>
    <row r="25" spans="1:17" ht="19.5" customHeight="1" thickBot="1">
      <c r="A25" s="581" t="s">
        <v>157</v>
      </c>
      <c r="B25" s="582"/>
      <c r="C25" s="587"/>
      <c r="D25" s="588"/>
      <c r="E25" s="288" t="s">
        <v>81</v>
      </c>
      <c r="F25" s="289" t="s">
        <v>82</v>
      </c>
      <c r="G25" s="289" t="s">
        <v>33</v>
      </c>
      <c r="H25" s="290" t="s">
        <v>181</v>
      </c>
      <c r="I25" s="312"/>
      <c r="J25" s="581" t="s">
        <v>235</v>
      </c>
      <c r="K25" s="582"/>
      <c r="L25" s="587"/>
      <c r="M25" s="588"/>
      <c r="N25" s="288" t="s">
        <v>81</v>
      </c>
      <c r="O25" s="289" t="s">
        <v>82</v>
      </c>
      <c r="P25" s="289" t="s">
        <v>33</v>
      </c>
      <c r="Q25" s="290" t="s">
        <v>181</v>
      </c>
    </row>
    <row r="26" spans="1:17" ht="19.5" customHeight="1" thickTop="1">
      <c r="A26" s="583"/>
      <c r="B26" s="584"/>
      <c r="C26" s="589" t="s">
        <v>152</v>
      </c>
      <c r="D26" s="590"/>
      <c r="E26" s="313">
        <v>4</v>
      </c>
      <c r="F26" s="314">
        <v>4</v>
      </c>
      <c r="G26" s="314">
        <f>SUM(E26:F26)</f>
        <v>8</v>
      </c>
      <c r="H26" s="347">
        <f>G26/G30</f>
        <v>0.005201560468140442</v>
      </c>
      <c r="I26" s="312"/>
      <c r="J26" s="583"/>
      <c r="K26" s="584"/>
      <c r="L26" s="589" t="s">
        <v>152</v>
      </c>
      <c r="M26" s="590"/>
      <c r="N26" s="313">
        <v>0</v>
      </c>
      <c r="O26" s="314">
        <v>0</v>
      </c>
      <c r="P26" s="314">
        <f>SUM(N26:O26)</f>
        <v>0</v>
      </c>
      <c r="Q26" s="347">
        <f>P26/P30</f>
        <v>0</v>
      </c>
    </row>
    <row r="27" spans="1:17" ht="19.5" customHeight="1">
      <c r="A27" s="583"/>
      <c r="B27" s="584"/>
      <c r="C27" s="579" t="s">
        <v>153</v>
      </c>
      <c r="D27" s="580"/>
      <c r="E27" s="315">
        <v>77</v>
      </c>
      <c r="F27" s="316">
        <v>91</v>
      </c>
      <c r="G27" s="316">
        <f>SUM(E27:F27)</f>
        <v>168</v>
      </c>
      <c r="H27" s="348">
        <f>G27/G30</f>
        <v>0.10923276983094929</v>
      </c>
      <c r="I27" s="312"/>
      <c r="J27" s="583"/>
      <c r="K27" s="584"/>
      <c r="L27" s="579" t="s">
        <v>153</v>
      </c>
      <c r="M27" s="580"/>
      <c r="N27" s="315">
        <v>7</v>
      </c>
      <c r="O27" s="316">
        <v>1</v>
      </c>
      <c r="P27" s="316">
        <f>SUM(N27:O27)</f>
        <v>8</v>
      </c>
      <c r="Q27" s="348">
        <f>P27/P30</f>
        <v>0.0547945205479452</v>
      </c>
    </row>
    <row r="28" spans="1:17" ht="19.5" customHeight="1">
      <c r="A28" s="583"/>
      <c r="B28" s="584"/>
      <c r="C28" s="593" t="s">
        <v>154</v>
      </c>
      <c r="D28" s="594"/>
      <c r="E28" s="317">
        <v>478</v>
      </c>
      <c r="F28" s="318">
        <v>451</v>
      </c>
      <c r="G28" s="318">
        <f>SUM(E28:F28)</f>
        <v>929</v>
      </c>
      <c r="H28" s="349">
        <f>G28/G30</f>
        <v>0.6040312093628089</v>
      </c>
      <c r="I28" s="312"/>
      <c r="J28" s="583"/>
      <c r="K28" s="584"/>
      <c r="L28" s="593" t="s">
        <v>154</v>
      </c>
      <c r="M28" s="594"/>
      <c r="N28" s="317">
        <v>60</v>
      </c>
      <c r="O28" s="318">
        <v>38</v>
      </c>
      <c r="P28" s="318">
        <f>SUM(N28:O28)</f>
        <v>98</v>
      </c>
      <c r="Q28" s="349">
        <f>P28/P30</f>
        <v>0.6712328767123288</v>
      </c>
    </row>
    <row r="29" spans="1:17" ht="19.5" customHeight="1" thickBot="1">
      <c r="A29" s="583"/>
      <c r="B29" s="584"/>
      <c r="C29" s="575" t="s">
        <v>199</v>
      </c>
      <c r="D29" s="576"/>
      <c r="E29" s="319">
        <v>213</v>
      </c>
      <c r="F29" s="320">
        <v>220</v>
      </c>
      <c r="G29" s="320">
        <f>SUM(E29:F29)</f>
        <v>433</v>
      </c>
      <c r="H29" s="350">
        <f>G29/G30</f>
        <v>0.2815344603381014</v>
      </c>
      <c r="I29" s="312"/>
      <c r="J29" s="583"/>
      <c r="K29" s="584"/>
      <c r="L29" s="575" t="s">
        <v>199</v>
      </c>
      <c r="M29" s="576"/>
      <c r="N29" s="319">
        <v>23</v>
      </c>
      <c r="O29" s="320">
        <v>17</v>
      </c>
      <c r="P29" s="320">
        <f>SUM(N29:O29)</f>
        <v>40</v>
      </c>
      <c r="Q29" s="350">
        <f>P29/P30</f>
        <v>0.273972602739726</v>
      </c>
    </row>
    <row r="30" spans="1:17" ht="19.5" customHeight="1" thickBot="1" thickTop="1">
      <c r="A30" s="583"/>
      <c r="B30" s="584"/>
      <c r="C30" s="577" t="s">
        <v>41</v>
      </c>
      <c r="D30" s="578"/>
      <c r="E30" s="321">
        <f>SUM(E26:E29)</f>
        <v>772</v>
      </c>
      <c r="F30" s="322">
        <f>SUM(F26:F29)</f>
        <v>766</v>
      </c>
      <c r="G30" s="322">
        <f>SUM(G26:G29)</f>
        <v>1538</v>
      </c>
      <c r="H30" s="291">
        <f>SUM(H26:H29)</f>
        <v>1</v>
      </c>
      <c r="I30" s="312"/>
      <c r="J30" s="583"/>
      <c r="K30" s="584"/>
      <c r="L30" s="577" t="s">
        <v>41</v>
      </c>
      <c r="M30" s="578"/>
      <c r="N30" s="321">
        <f>SUM(N26:N29)</f>
        <v>90</v>
      </c>
      <c r="O30" s="322">
        <f>SUM(O26:O29)</f>
        <v>56</v>
      </c>
      <c r="P30" s="322">
        <f>SUM(P26:P29)</f>
        <v>146</v>
      </c>
      <c r="Q30" s="291">
        <f>SUM(Q26:Q29)</f>
        <v>1</v>
      </c>
    </row>
    <row r="31" spans="1:17" ht="19.5" customHeight="1" thickBot="1" thickTop="1">
      <c r="A31" s="585"/>
      <c r="B31" s="586"/>
      <c r="C31" s="591" t="s">
        <v>182</v>
      </c>
      <c r="D31" s="592"/>
      <c r="E31" s="292">
        <f>E30/G30</f>
        <v>0.5019505851755527</v>
      </c>
      <c r="F31" s="293">
        <f>F30/G30</f>
        <v>0.4980494148244473</v>
      </c>
      <c r="G31" s="293">
        <f>SUM(C31:F31)</f>
        <v>1</v>
      </c>
      <c r="H31" s="294" t="s">
        <v>253</v>
      </c>
      <c r="I31" s="312"/>
      <c r="J31" s="585"/>
      <c r="K31" s="586"/>
      <c r="L31" s="591" t="s">
        <v>182</v>
      </c>
      <c r="M31" s="592"/>
      <c r="N31" s="292">
        <f>N30/P30</f>
        <v>0.6164383561643836</v>
      </c>
      <c r="O31" s="293">
        <f>O30/P30</f>
        <v>0.3835616438356164</v>
      </c>
      <c r="P31" s="293">
        <f>SUM(L31:O31)</f>
        <v>1</v>
      </c>
      <c r="Q31" s="294" t="s">
        <v>234</v>
      </c>
    </row>
    <row r="32" spans="1:17" ht="15" customHeight="1" thickBot="1">
      <c r="A32" s="26"/>
      <c r="B32" s="26"/>
      <c r="C32" s="26"/>
      <c r="D32" s="26"/>
      <c r="E32" s="312"/>
      <c r="F32" s="312"/>
      <c r="G32" s="312" t="s">
        <v>107</v>
      </c>
      <c r="H32" s="312"/>
      <c r="I32" s="312"/>
      <c r="J32" s="312"/>
      <c r="K32" s="323"/>
      <c r="L32" s="312"/>
      <c r="M32" s="312"/>
      <c r="N32" s="312"/>
      <c r="O32" s="312"/>
      <c r="P32" s="312" t="s">
        <v>107</v>
      </c>
      <c r="Q32" s="323"/>
    </row>
    <row r="33" spans="1:17" ht="18" customHeight="1" thickBot="1">
      <c r="A33" s="581" t="s">
        <v>183</v>
      </c>
      <c r="B33" s="582"/>
      <c r="C33" s="587"/>
      <c r="D33" s="588"/>
      <c r="E33" s="288" t="s">
        <v>81</v>
      </c>
      <c r="F33" s="289" t="s">
        <v>82</v>
      </c>
      <c r="G33" s="289" t="s">
        <v>33</v>
      </c>
      <c r="H33" s="290" t="s">
        <v>181</v>
      </c>
      <c r="I33" s="312"/>
      <c r="J33" s="581" t="s">
        <v>236</v>
      </c>
      <c r="K33" s="582"/>
      <c r="L33" s="587"/>
      <c r="M33" s="588"/>
      <c r="N33" s="288" t="s">
        <v>81</v>
      </c>
      <c r="O33" s="289" t="s">
        <v>82</v>
      </c>
      <c r="P33" s="289" t="s">
        <v>33</v>
      </c>
      <c r="Q33" s="290" t="s">
        <v>181</v>
      </c>
    </row>
    <row r="34" spans="1:17" ht="18" customHeight="1" thickTop="1">
      <c r="A34" s="583"/>
      <c r="B34" s="584"/>
      <c r="C34" s="589" t="s">
        <v>152</v>
      </c>
      <c r="D34" s="590"/>
      <c r="E34" s="313">
        <v>3</v>
      </c>
      <c r="F34" s="314">
        <v>2</v>
      </c>
      <c r="G34" s="314">
        <f>SUM(E34:F34)</f>
        <v>5</v>
      </c>
      <c r="H34" s="291">
        <f>G34/G38</f>
        <v>0.005747126436781609</v>
      </c>
      <c r="I34" s="323"/>
      <c r="J34" s="583"/>
      <c r="K34" s="584"/>
      <c r="L34" s="589" t="s">
        <v>152</v>
      </c>
      <c r="M34" s="590"/>
      <c r="N34" s="313">
        <v>0</v>
      </c>
      <c r="O34" s="314">
        <v>0</v>
      </c>
      <c r="P34" s="314">
        <f>SUM(N34:O34)</f>
        <v>0</v>
      </c>
      <c r="Q34" s="347">
        <f>P34/P38</f>
        <v>0</v>
      </c>
    </row>
    <row r="35" spans="1:17" ht="18" customHeight="1">
      <c r="A35" s="583"/>
      <c r="B35" s="584"/>
      <c r="C35" s="579" t="s">
        <v>153</v>
      </c>
      <c r="D35" s="580"/>
      <c r="E35" s="315">
        <v>39</v>
      </c>
      <c r="F35" s="316">
        <v>39</v>
      </c>
      <c r="G35" s="316">
        <f>SUM(E35:F35)</f>
        <v>78</v>
      </c>
      <c r="H35" s="349">
        <v>0.089</v>
      </c>
      <c r="I35" s="323"/>
      <c r="J35" s="583"/>
      <c r="K35" s="584"/>
      <c r="L35" s="579" t="s">
        <v>153</v>
      </c>
      <c r="M35" s="580"/>
      <c r="N35" s="315">
        <v>3</v>
      </c>
      <c r="O35" s="316">
        <v>0</v>
      </c>
      <c r="P35" s="316">
        <f>SUM(N35:O35)</f>
        <v>3</v>
      </c>
      <c r="Q35" s="348">
        <f>P35/P38</f>
        <v>0.046875</v>
      </c>
    </row>
    <row r="36" spans="1:17" ht="18" customHeight="1">
      <c r="A36" s="583"/>
      <c r="B36" s="584"/>
      <c r="C36" s="593" t="s">
        <v>154</v>
      </c>
      <c r="D36" s="594"/>
      <c r="E36" s="317">
        <v>295</v>
      </c>
      <c r="F36" s="318">
        <v>252</v>
      </c>
      <c r="G36" s="318">
        <f>SUM(E36:F36)</f>
        <v>547</v>
      </c>
      <c r="H36" s="349">
        <f>G36/G38</f>
        <v>0.628735632183908</v>
      </c>
      <c r="I36" s="323"/>
      <c r="J36" s="583"/>
      <c r="K36" s="584"/>
      <c r="L36" s="593" t="s">
        <v>154</v>
      </c>
      <c r="M36" s="594"/>
      <c r="N36" s="317">
        <v>23</v>
      </c>
      <c r="O36" s="318">
        <v>23</v>
      </c>
      <c r="P36" s="318">
        <f>SUM(N36:O36)</f>
        <v>46</v>
      </c>
      <c r="Q36" s="349">
        <f>P36/P38</f>
        <v>0.71875</v>
      </c>
    </row>
    <row r="37" spans="1:17" ht="18" customHeight="1" thickBot="1">
      <c r="A37" s="583"/>
      <c r="B37" s="584"/>
      <c r="C37" s="575" t="s">
        <v>199</v>
      </c>
      <c r="D37" s="576"/>
      <c r="E37" s="319">
        <v>126</v>
      </c>
      <c r="F37" s="320">
        <v>114</v>
      </c>
      <c r="G37" s="320">
        <f>SUM(E37:F37)</f>
        <v>240</v>
      </c>
      <c r="H37" s="350">
        <f>G37/G38</f>
        <v>0.27586206896551724</v>
      </c>
      <c r="I37" s="323"/>
      <c r="J37" s="583"/>
      <c r="K37" s="584"/>
      <c r="L37" s="575" t="s">
        <v>199</v>
      </c>
      <c r="M37" s="576"/>
      <c r="N37" s="319">
        <v>8</v>
      </c>
      <c r="O37" s="320">
        <v>7</v>
      </c>
      <c r="P37" s="320">
        <f>SUM(N37:O37)</f>
        <v>15</v>
      </c>
      <c r="Q37" s="350">
        <f>P37/P38</f>
        <v>0.234375</v>
      </c>
    </row>
    <row r="38" spans="1:17" ht="18" customHeight="1" thickBot="1" thickTop="1">
      <c r="A38" s="583"/>
      <c r="B38" s="584"/>
      <c r="C38" s="577" t="s">
        <v>41</v>
      </c>
      <c r="D38" s="578"/>
      <c r="E38" s="321">
        <f>SUM(E34:E37)</f>
        <v>463</v>
      </c>
      <c r="F38" s="322">
        <f>SUM(F34:F37)</f>
        <v>407</v>
      </c>
      <c r="G38" s="322">
        <f>SUM(G34:G37)</f>
        <v>870</v>
      </c>
      <c r="H38" s="291">
        <v>1</v>
      </c>
      <c r="I38" s="323"/>
      <c r="J38" s="583"/>
      <c r="K38" s="584"/>
      <c r="L38" s="577" t="s">
        <v>41</v>
      </c>
      <c r="M38" s="578"/>
      <c r="N38" s="321">
        <f>SUM(N34:N37)</f>
        <v>34</v>
      </c>
      <c r="O38" s="322">
        <f>SUM(O34:O37)</f>
        <v>30</v>
      </c>
      <c r="P38" s="322">
        <f>SUM(P34:P37)</f>
        <v>64</v>
      </c>
      <c r="Q38" s="291">
        <f>SUM(Q34:Q37)</f>
        <v>1</v>
      </c>
    </row>
    <row r="39" spans="1:17" ht="18" customHeight="1" thickBot="1" thickTop="1">
      <c r="A39" s="585"/>
      <c r="B39" s="586"/>
      <c r="C39" s="591" t="s">
        <v>182</v>
      </c>
      <c r="D39" s="592"/>
      <c r="E39" s="292">
        <f>E38/G38</f>
        <v>0.532183908045977</v>
      </c>
      <c r="F39" s="293">
        <f>F38/G38</f>
        <v>0.46781609195402296</v>
      </c>
      <c r="G39" s="293">
        <f>SUM(C39:F39)</f>
        <v>1</v>
      </c>
      <c r="H39" s="294" t="s">
        <v>253</v>
      </c>
      <c r="I39" s="323"/>
      <c r="J39" s="585"/>
      <c r="K39" s="586"/>
      <c r="L39" s="591" t="s">
        <v>182</v>
      </c>
      <c r="M39" s="592"/>
      <c r="N39" s="292">
        <f>N38/P38</f>
        <v>0.53125</v>
      </c>
      <c r="O39" s="293">
        <f>O38/P38</f>
        <v>0.46875</v>
      </c>
      <c r="P39" s="293">
        <f>SUM(L39:O39)</f>
        <v>1</v>
      </c>
      <c r="Q39" s="294" t="s">
        <v>234</v>
      </c>
    </row>
    <row r="40" spans="1:17" ht="18" customHeight="1" thickBot="1">
      <c r="A40" s="26"/>
      <c r="C40" s="26"/>
      <c r="D40" s="26"/>
      <c r="E40" s="312"/>
      <c r="F40" s="312"/>
      <c r="G40" s="312" t="s">
        <v>107</v>
      </c>
      <c r="H40" s="323"/>
      <c r="I40" s="323"/>
      <c r="J40" s="312"/>
      <c r="K40" s="323"/>
      <c r="L40" s="312"/>
      <c r="M40" s="312"/>
      <c r="N40" s="312"/>
      <c r="O40" s="312"/>
      <c r="P40" s="312" t="s">
        <v>107</v>
      </c>
      <c r="Q40" s="323"/>
    </row>
    <row r="41" spans="1:17" ht="18" customHeight="1" thickBot="1">
      <c r="A41" s="581" t="s">
        <v>184</v>
      </c>
      <c r="B41" s="582"/>
      <c r="C41" s="587"/>
      <c r="D41" s="588"/>
      <c r="E41" s="288" t="s">
        <v>81</v>
      </c>
      <c r="F41" s="289" t="s">
        <v>82</v>
      </c>
      <c r="G41" s="289" t="s">
        <v>33</v>
      </c>
      <c r="H41" s="290" t="s">
        <v>181</v>
      </c>
      <c r="I41" s="323"/>
      <c r="J41" s="581" t="s">
        <v>237</v>
      </c>
      <c r="K41" s="582"/>
      <c r="L41" s="587"/>
      <c r="M41" s="588"/>
      <c r="N41" s="288" t="s">
        <v>81</v>
      </c>
      <c r="O41" s="289" t="s">
        <v>82</v>
      </c>
      <c r="P41" s="289" t="s">
        <v>33</v>
      </c>
      <c r="Q41" s="290" t="s">
        <v>181</v>
      </c>
    </row>
    <row r="42" spans="1:17" ht="18" customHeight="1" thickTop="1">
      <c r="A42" s="583"/>
      <c r="B42" s="584"/>
      <c r="C42" s="589" t="s">
        <v>152</v>
      </c>
      <c r="D42" s="590"/>
      <c r="E42" s="313">
        <v>0</v>
      </c>
      <c r="F42" s="314">
        <v>1</v>
      </c>
      <c r="G42" s="314">
        <f>SUM(E42:F42)</f>
        <v>1</v>
      </c>
      <c r="H42" s="347">
        <f>G42/G46</f>
        <v>0.0027548209366391185</v>
      </c>
      <c r="I42" s="323"/>
      <c r="J42" s="583"/>
      <c r="K42" s="584"/>
      <c r="L42" s="589" t="s">
        <v>152</v>
      </c>
      <c r="M42" s="590"/>
      <c r="N42" s="313">
        <v>0</v>
      </c>
      <c r="O42" s="314">
        <v>0</v>
      </c>
      <c r="P42" s="314">
        <f>SUM(N42:O42)</f>
        <v>0</v>
      </c>
      <c r="Q42" s="347">
        <f>P42/P46</f>
        <v>0</v>
      </c>
    </row>
    <row r="43" spans="1:17" ht="18" customHeight="1">
      <c r="A43" s="583"/>
      <c r="B43" s="584"/>
      <c r="C43" s="579" t="s">
        <v>153</v>
      </c>
      <c r="D43" s="580"/>
      <c r="E43" s="315">
        <v>17</v>
      </c>
      <c r="F43" s="316">
        <v>14</v>
      </c>
      <c r="G43" s="316">
        <f>SUM(E43:F43)</f>
        <v>31</v>
      </c>
      <c r="H43" s="348">
        <f>G43/G46</f>
        <v>0.08539944903581267</v>
      </c>
      <c r="I43" s="323"/>
      <c r="J43" s="583"/>
      <c r="K43" s="584"/>
      <c r="L43" s="579" t="s">
        <v>153</v>
      </c>
      <c r="M43" s="580"/>
      <c r="N43" s="315">
        <v>0</v>
      </c>
      <c r="O43" s="316">
        <v>0</v>
      </c>
      <c r="P43" s="316">
        <f>SUM(N43:O43)</f>
        <v>0</v>
      </c>
      <c r="Q43" s="348">
        <f>P43/P46</f>
        <v>0</v>
      </c>
    </row>
    <row r="44" spans="1:17" ht="18" customHeight="1">
      <c r="A44" s="583"/>
      <c r="B44" s="584"/>
      <c r="C44" s="593" t="s">
        <v>154</v>
      </c>
      <c r="D44" s="594"/>
      <c r="E44" s="317">
        <v>141</v>
      </c>
      <c r="F44" s="318">
        <v>100</v>
      </c>
      <c r="G44" s="318">
        <f>SUM(E44:F44)</f>
        <v>241</v>
      </c>
      <c r="H44" s="349">
        <f>G44/G46</f>
        <v>0.6639118457300276</v>
      </c>
      <c r="I44" s="323"/>
      <c r="J44" s="583"/>
      <c r="K44" s="584"/>
      <c r="L44" s="593" t="s">
        <v>154</v>
      </c>
      <c r="M44" s="594"/>
      <c r="N44" s="317">
        <v>5</v>
      </c>
      <c r="O44" s="318">
        <v>5</v>
      </c>
      <c r="P44" s="318">
        <f>SUM(N44:O44)</f>
        <v>10</v>
      </c>
      <c r="Q44" s="349">
        <f>P44/P46</f>
        <v>0.625</v>
      </c>
    </row>
    <row r="45" spans="1:17" ht="18" customHeight="1" thickBot="1">
      <c r="A45" s="583"/>
      <c r="B45" s="584"/>
      <c r="C45" s="575" t="s">
        <v>199</v>
      </c>
      <c r="D45" s="576"/>
      <c r="E45" s="319">
        <v>55</v>
      </c>
      <c r="F45" s="320">
        <v>35</v>
      </c>
      <c r="G45" s="320">
        <f>SUM(E45:F45)</f>
        <v>90</v>
      </c>
      <c r="H45" s="350">
        <f>G45/G46</f>
        <v>0.24793388429752067</v>
      </c>
      <c r="I45" s="323"/>
      <c r="J45" s="583"/>
      <c r="K45" s="584"/>
      <c r="L45" s="575" t="s">
        <v>199</v>
      </c>
      <c r="M45" s="576"/>
      <c r="N45" s="319">
        <v>3</v>
      </c>
      <c r="O45" s="320">
        <v>3</v>
      </c>
      <c r="P45" s="320">
        <f>SUM(N45:O45)</f>
        <v>6</v>
      </c>
      <c r="Q45" s="350">
        <f>P45/P46</f>
        <v>0.375</v>
      </c>
    </row>
    <row r="46" spans="1:17" ht="18" customHeight="1" thickBot="1" thickTop="1">
      <c r="A46" s="583"/>
      <c r="B46" s="584"/>
      <c r="C46" s="577" t="s">
        <v>41</v>
      </c>
      <c r="D46" s="578"/>
      <c r="E46" s="321">
        <f>SUM(E42:E45)</f>
        <v>213</v>
      </c>
      <c r="F46" s="322">
        <f>SUM(F42:F45)</f>
        <v>150</v>
      </c>
      <c r="G46" s="322">
        <f>SUM(G42:G45)</f>
        <v>363</v>
      </c>
      <c r="H46" s="291">
        <f>SUM(H42:H45)</f>
        <v>1</v>
      </c>
      <c r="I46" s="323"/>
      <c r="J46" s="583"/>
      <c r="K46" s="584"/>
      <c r="L46" s="577" t="s">
        <v>41</v>
      </c>
      <c r="M46" s="578"/>
      <c r="N46" s="321">
        <f>SUM(N42:N45)</f>
        <v>8</v>
      </c>
      <c r="O46" s="322">
        <f>SUM(O42:O45)</f>
        <v>8</v>
      </c>
      <c r="P46" s="322">
        <f>SUM(P42:P45)</f>
        <v>16</v>
      </c>
      <c r="Q46" s="291">
        <f>SUM(Q42:Q45)</f>
        <v>1</v>
      </c>
    </row>
    <row r="47" spans="1:17" ht="18" customHeight="1" thickBot="1" thickTop="1">
      <c r="A47" s="585"/>
      <c r="B47" s="586"/>
      <c r="C47" s="591" t="s">
        <v>182</v>
      </c>
      <c r="D47" s="592"/>
      <c r="E47" s="292">
        <f>E46/G46</f>
        <v>0.5867768595041323</v>
      </c>
      <c r="F47" s="293">
        <f>F46/G46</f>
        <v>0.4132231404958678</v>
      </c>
      <c r="G47" s="293">
        <f>SUM(C47:F47)</f>
        <v>1</v>
      </c>
      <c r="H47" s="294" t="s">
        <v>234</v>
      </c>
      <c r="I47" s="323"/>
      <c r="J47" s="585"/>
      <c r="K47" s="586"/>
      <c r="L47" s="591" t="s">
        <v>182</v>
      </c>
      <c r="M47" s="592"/>
      <c r="N47" s="292">
        <f>N46/P46</f>
        <v>0.5</v>
      </c>
      <c r="O47" s="293">
        <f>O46/P46</f>
        <v>0.5</v>
      </c>
      <c r="P47" s="293">
        <f>SUM(L47:O47)</f>
        <v>1</v>
      </c>
      <c r="Q47" s="294" t="s">
        <v>234</v>
      </c>
    </row>
  </sheetData>
  <mergeCells count="96">
    <mergeCell ref="J41:K47"/>
    <mergeCell ref="L41:M41"/>
    <mergeCell ref="L42:M42"/>
    <mergeCell ref="L43:M43"/>
    <mergeCell ref="L44:M44"/>
    <mergeCell ref="L45:M45"/>
    <mergeCell ref="L46:M46"/>
    <mergeCell ref="L47:M47"/>
    <mergeCell ref="A1:O1"/>
    <mergeCell ref="A4:B4"/>
    <mergeCell ref="A5:B5"/>
    <mergeCell ref="A6:B6"/>
    <mergeCell ref="C4:E4"/>
    <mergeCell ref="C5:E5"/>
    <mergeCell ref="C6:E6"/>
    <mergeCell ref="F4:G4"/>
    <mergeCell ref="F5:G5"/>
    <mergeCell ref="F6:G6"/>
    <mergeCell ref="F7:G7"/>
    <mergeCell ref="A16:B16"/>
    <mergeCell ref="A7:B7"/>
    <mergeCell ref="C7:E7"/>
    <mergeCell ref="A22:B22"/>
    <mergeCell ref="C16:D16"/>
    <mergeCell ref="C17:D17"/>
    <mergeCell ref="C18:D18"/>
    <mergeCell ref="C19:D19"/>
    <mergeCell ref="C20:D20"/>
    <mergeCell ref="C21:D21"/>
    <mergeCell ref="C22:D22"/>
    <mergeCell ref="A17:B17"/>
    <mergeCell ref="A18:B18"/>
    <mergeCell ref="E19:F19"/>
    <mergeCell ref="E16:F16"/>
    <mergeCell ref="E21:F21"/>
    <mergeCell ref="A21:B21"/>
    <mergeCell ref="A19:B19"/>
    <mergeCell ref="A20:B20"/>
    <mergeCell ref="E17:F17"/>
    <mergeCell ref="E22:F22"/>
    <mergeCell ref="G16:H16"/>
    <mergeCell ref="G17:H17"/>
    <mergeCell ref="G18:H18"/>
    <mergeCell ref="G19:H19"/>
    <mergeCell ref="G20:H20"/>
    <mergeCell ref="G21:H21"/>
    <mergeCell ref="G22:H22"/>
    <mergeCell ref="E20:F20"/>
    <mergeCell ref="E18:F18"/>
    <mergeCell ref="I16:J16"/>
    <mergeCell ref="I17:J17"/>
    <mergeCell ref="I18:J18"/>
    <mergeCell ref="I19:J19"/>
    <mergeCell ref="I20:J20"/>
    <mergeCell ref="I21:J21"/>
    <mergeCell ref="I22:J22"/>
    <mergeCell ref="A25:B31"/>
    <mergeCell ref="C25:D25"/>
    <mergeCell ref="C26:D26"/>
    <mergeCell ref="C27:D27"/>
    <mergeCell ref="C28:D28"/>
    <mergeCell ref="C29:D29"/>
    <mergeCell ref="C30:D30"/>
    <mergeCell ref="J25:K31"/>
    <mergeCell ref="L25:M25"/>
    <mergeCell ref="L26:M26"/>
    <mergeCell ref="L27:M27"/>
    <mergeCell ref="L28:M28"/>
    <mergeCell ref="L29:M29"/>
    <mergeCell ref="L30:M30"/>
    <mergeCell ref="L31:M31"/>
    <mergeCell ref="A33:B39"/>
    <mergeCell ref="C33:D33"/>
    <mergeCell ref="C39:D39"/>
    <mergeCell ref="C31:D31"/>
    <mergeCell ref="C34:D34"/>
    <mergeCell ref="J33:K39"/>
    <mergeCell ref="L33:M33"/>
    <mergeCell ref="L34:M34"/>
    <mergeCell ref="C38:D38"/>
    <mergeCell ref="C37:D37"/>
    <mergeCell ref="C36:D36"/>
    <mergeCell ref="C35:D35"/>
    <mergeCell ref="L39:M39"/>
    <mergeCell ref="L35:M35"/>
    <mergeCell ref="L36:M36"/>
    <mergeCell ref="L37:M37"/>
    <mergeCell ref="L38:M38"/>
    <mergeCell ref="C43:D43"/>
    <mergeCell ref="A41:B47"/>
    <mergeCell ref="C41:D41"/>
    <mergeCell ref="C42:D42"/>
    <mergeCell ref="C47:D47"/>
    <mergeCell ref="C46:D46"/>
    <mergeCell ref="C45:D45"/>
    <mergeCell ref="C44:D44"/>
  </mergeCells>
  <printOptions/>
  <pageMargins left="0.75" right="0.75" top="1" bottom="1" header="0.512" footer="0.512"/>
  <pageSetup firstPageNumber="27" useFirstPageNumber="1" horizontalDpi="600" verticalDpi="600" orientation="portrait" paperSize="9" scale="7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6" customWidth="1"/>
    <col min="2" max="9" width="10.625" style="26" customWidth="1"/>
    <col min="10" max="10" width="10.50390625" style="26" bestFit="1" customWidth="1"/>
    <col min="11" max="11" width="2.625" style="26" customWidth="1"/>
    <col min="12" max="16384" width="9.00390625" style="26" customWidth="1"/>
  </cols>
  <sheetData>
    <row r="1" s="27" customFormat="1" ht="18" customHeight="1">
      <c r="A1" s="324" t="s">
        <v>106</v>
      </c>
    </row>
    <row r="2" s="27" customFormat="1" ht="18" customHeight="1">
      <c r="A2" s="27" t="s">
        <v>195</v>
      </c>
    </row>
    <row r="3" s="27" customFormat="1" ht="18" customHeight="1">
      <c r="A3" s="27" t="s">
        <v>196</v>
      </c>
    </row>
    <row r="4" ht="15" customHeight="1" thickBot="1">
      <c r="I4" s="109" t="s">
        <v>185</v>
      </c>
    </row>
    <row r="5" spans="1:9" s="38" customFormat="1" ht="21" customHeight="1">
      <c r="A5" s="72"/>
      <c r="B5" s="98" t="s">
        <v>49</v>
      </c>
      <c r="C5" s="69" t="s">
        <v>111</v>
      </c>
      <c r="D5" s="69" t="s">
        <v>51</v>
      </c>
      <c r="E5" s="69" t="s">
        <v>9</v>
      </c>
      <c r="F5" s="69" t="s">
        <v>10</v>
      </c>
      <c r="G5" s="69" t="s">
        <v>11</v>
      </c>
      <c r="H5" s="77" t="s">
        <v>12</v>
      </c>
      <c r="I5" s="99" t="s">
        <v>87</v>
      </c>
    </row>
    <row r="6" spans="1:9" s="38" customFormat="1" ht="21" customHeight="1">
      <c r="A6" s="105" t="s">
        <v>115</v>
      </c>
      <c r="B6" s="277">
        <v>396</v>
      </c>
      <c r="C6" s="277">
        <v>6</v>
      </c>
      <c r="D6" s="277">
        <v>0</v>
      </c>
      <c r="E6" s="277">
        <v>3</v>
      </c>
      <c r="F6" s="277">
        <v>0</v>
      </c>
      <c r="G6" s="278">
        <v>1</v>
      </c>
      <c r="H6" s="280">
        <v>0</v>
      </c>
      <c r="I6" s="281">
        <v>0</v>
      </c>
    </row>
    <row r="7" spans="1:9" s="38" customFormat="1" ht="21" customHeight="1" thickBot="1">
      <c r="A7" s="106" t="s">
        <v>27</v>
      </c>
      <c r="B7" s="282">
        <v>1153139</v>
      </c>
      <c r="C7" s="283">
        <v>21522</v>
      </c>
      <c r="D7" s="283">
        <v>0</v>
      </c>
      <c r="E7" s="283">
        <v>965</v>
      </c>
      <c r="F7" s="283">
        <v>2968</v>
      </c>
      <c r="G7" s="284">
        <v>1648</v>
      </c>
      <c r="H7" s="285">
        <v>0</v>
      </c>
      <c r="I7" s="286">
        <v>0</v>
      </c>
    </row>
    <row r="8" ht="18" customHeight="1" thickBot="1"/>
    <row r="9" spans="1:9" s="38" customFormat="1" ht="21" customHeight="1">
      <c r="A9" s="72"/>
      <c r="B9" s="69" t="s">
        <v>88</v>
      </c>
      <c r="C9" s="69" t="s">
        <v>89</v>
      </c>
      <c r="D9" s="69" t="s">
        <v>90</v>
      </c>
      <c r="E9" s="73" t="s">
        <v>116</v>
      </c>
      <c r="F9" s="74" t="s">
        <v>229</v>
      </c>
      <c r="G9" s="75" t="s">
        <v>231</v>
      </c>
      <c r="H9" s="75" t="s">
        <v>227</v>
      </c>
      <c r="I9" s="76" t="s">
        <v>133</v>
      </c>
    </row>
    <row r="10" spans="1:9" s="38" customFormat="1" ht="21" customHeight="1">
      <c r="A10" s="105" t="s">
        <v>115</v>
      </c>
      <c r="B10" s="279">
        <v>0</v>
      </c>
      <c r="C10" s="279">
        <v>0</v>
      </c>
      <c r="D10" s="279">
        <v>0</v>
      </c>
      <c r="E10" s="287">
        <v>0</v>
      </c>
      <c r="F10" s="229">
        <f>SUM(B6:I6,A10:E10)</f>
        <v>406</v>
      </c>
      <c r="G10" s="66">
        <v>5396</v>
      </c>
      <c r="H10" s="66">
        <v>7008</v>
      </c>
      <c r="I10" s="230">
        <f>F10/G10</f>
        <v>0.07524091919940697</v>
      </c>
    </row>
    <row r="11" spans="1:9" s="38" customFormat="1" ht="21" customHeight="1" thickBot="1">
      <c r="A11" s="106" t="s">
        <v>27</v>
      </c>
      <c r="B11" s="284">
        <v>0</v>
      </c>
      <c r="C11" s="284">
        <v>0</v>
      </c>
      <c r="D11" s="284">
        <v>0</v>
      </c>
      <c r="E11" s="286">
        <v>0</v>
      </c>
      <c r="F11" s="231">
        <f>SUM(B7:I7,A11:E11)</f>
        <v>1180242</v>
      </c>
      <c r="G11" s="107">
        <v>15244665</v>
      </c>
      <c r="H11" s="107">
        <v>26058023</v>
      </c>
      <c r="I11" s="232">
        <f>F11/G11</f>
        <v>0.07742000234180285</v>
      </c>
    </row>
    <row r="12" spans="2:8" s="38" customFormat="1" ht="12" customHeight="1">
      <c r="B12" s="40"/>
      <c r="C12" s="40"/>
      <c r="D12" s="40"/>
      <c r="E12" s="40"/>
      <c r="F12" s="40"/>
      <c r="G12" s="40"/>
      <c r="H12" s="40"/>
    </row>
    <row r="13" s="42" customFormat="1" ht="12">
      <c r="A13" s="42" t="s">
        <v>117</v>
      </c>
    </row>
    <row r="14" spans="1:10" s="42" customFormat="1" ht="43.5" customHeight="1">
      <c r="A14" s="655" t="s">
        <v>233</v>
      </c>
      <c r="B14" s="655"/>
      <c r="C14" s="655"/>
      <c r="D14" s="655"/>
      <c r="E14" s="655"/>
      <c r="F14" s="655"/>
      <c r="G14" s="655"/>
      <c r="H14" s="655"/>
      <c r="I14" s="656"/>
      <c r="J14" s="43"/>
    </row>
    <row r="15" spans="1:10" ht="15.75" customHeight="1">
      <c r="A15" s="41"/>
      <c r="B15" s="41"/>
      <c r="C15" s="41"/>
      <c r="D15" s="41"/>
      <c r="E15" s="41"/>
      <c r="F15" s="41"/>
      <c r="G15" s="41"/>
      <c r="H15" s="41"/>
      <c r="I15" s="29"/>
      <c r="J15" s="29"/>
    </row>
    <row r="16" s="27" customFormat="1" ht="18" customHeight="1">
      <c r="A16" s="27" t="s">
        <v>197</v>
      </c>
    </row>
    <row r="17" ht="15" customHeight="1" thickBot="1">
      <c r="I17" s="109" t="s">
        <v>185</v>
      </c>
    </row>
    <row r="18" spans="1:9" s="38" customFormat="1" ht="21" customHeight="1">
      <c r="A18" s="72"/>
      <c r="B18" s="98" t="s">
        <v>49</v>
      </c>
      <c r="C18" s="69" t="s">
        <v>111</v>
      </c>
      <c r="D18" s="69" t="s">
        <v>51</v>
      </c>
      <c r="E18" s="69" t="s">
        <v>9</v>
      </c>
      <c r="F18" s="69" t="s">
        <v>10</v>
      </c>
      <c r="G18" s="69" t="s">
        <v>11</v>
      </c>
      <c r="H18" s="77" t="s">
        <v>12</v>
      </c>
      <c r="I18" s="99" t="s">
        <v>87</v>
      </c>
    </row>
    <row r="19" spans="1:9" s="38" customFormat="1" ht="21" customHeight="1">
      <c r="A19" s="105" t="s">
        <v>115</v>
      </c>
      <c r="B19" s="277">
        <v>131</v>
      </c>
      <c r="C19" s="277">
        <v>115</v>
      </c>
      <c r="D19" s="278">
        <v>122</v>
      </c>
      <c r="E19" s="223">
        <v>123</v>
      </c>
      <c r="F19" s="223">
        <v>109</v>
      </c>
      <c r="G19" s="223">
        <v>117</v>
      </c>
      <c r="H19" s="233">
        <v>115</v>
      </c>
      <c r="I19" s="234">
        <v>117</v>
      </c>
    </row>
    <row r="20" spans="1:9" s="38" customFormat="1" ht="21" customHeight="1" thickBot="1">
      <c r="A20" s="106" t="s">
        <v>27</v>
      </c>
      <c r="B20" s="235">
        <v>796883</v>
      </c>
      <c r="C20" s="235">
        <v>684343</v>
      </c>
      <c r="D20" s="224">
        <v>709588</v>
      </c>
      <c r="E20" s="224">
        <v>708067</v>
      </c>
      <c r="F20" s="224">
        <v>668950</v>
      </c>
      <c r="G20" s="224">
        <v>665424</v>
      </c>
      <c r="H20" s="236">
        <v>627292</v>
      </c>
      <c r="I20" s="237">
        <v>632932</v>
      </c>
    </row>
    <row r="21" ht="18" customHeight="1" thickBot="1"/>
    <row r="22" spans="1:9" s="38" customFormat="1" ht="21" customHeight="1">
      <c r="A22" s="72"/>
      <c r="B22" s="69" t="s">
        <v>88</v>
      </c>
      <c r="C22" s="69" t="s">
        <v>89</v>
      </c>
      <c r="D22" s="69" t="s">
        <v>90</v>
      </c>
      <c r="E22" s="73" t="s">
        <v>116</v>
      </c>
      <c r="F22" s="74" t="s">
        <v>229</v>
      </c>
      <c r="G22" s="75" t="s">
        <v>232</v>
      </c>
      <c r="H22" s="75" t="s">
        <v>230</v>
      </c>
      <c r="I22" s="76" t="s">
        <v>133</v>
      </c>
    </row>
    <row r="23" spans="1:9" s="38" customFormat="1" ht="21" customHeight="1">
      <c r="A23" s="105" t="s">
        <v>115</v>
      </c>
      <c r="B23" s="227">
        <v>111</v>
      </c>
      <c r="C23" s="279">
        <v>116</v>
      </c>
      <c r="D23" s="227">
        <v>121</v>
      </c>
      <c r="E23" s="228">
        <v>112</v>
      </c>
      <c r="F23" s="238">
        <f>SUM(B19:I19,A23:E23)</f>
        <v>1409</v>
      </c>
      <c r="G23" s="104">
        <v>1556</v>
      </c>
      <c r="H23" s="104">
        <v>1270</v>
      </c>
      <c r="I23" s="230">
        <f>F23/G23</f>
        <v>0.9055269922879178</v>
      </c>
    </row>
    <row r="24" spans="1:9" s="38" customFormat="1" ht="21" customHeight="1" thickBot="1">
      <c r="A24" s="106" t="s">
        <v>27</v>
      </c>
      <c r="B24" s="225">
        <v>620739</v>
      </c>
      <c r="C24" s="225">
        <v>646942</v>
      </c>
      <c r="D24" s="225">
        <v>643239</v>
      </c>
      <c r="E24" s="226">
        <v>558357</v>
      </c>
      <c r="F24" s="239">
        <f>SUM(B20:I20,A24:E24)</f>
        <v>7962756</v>
      </c>
      <c r="G24" s="103">
        <v>9371005</v>
      </c>
      <c r="H24" s="103">
        <v>6987590</v>
      </c>
      <c r="I24" s="135">
        <f>F24/G24</f>
        <v>0.8497227351815521</v>
      </c>
    </row>
    <row r="25" spans="2:8" s="38" customFormat="1" ht="9.75" customHeight="1">
      <c r="B25" s="40"/>
      <c r="C25" s="40"/>
      <c r="D25" s="40"/>
      <c r="E25" s="40"/>
      <c r="F25" s="40"/>
      <c r="G25" s="40"/>
      <c r="H25" s="40"/>
    </row>
    <row r="26" spans="1:8" ht="13.5">
      <c r="A26" s="42" t="s">
        <v>118</v>
      </c>
      <c r="B26" s="42"/>
      <c r="C26" s="42"/>
      <c r="D26" s="42"/>
      <c r="E26" s="42"/>
      <c r="F26" s="42"/>
      <c r="G26" s="42"/>
      <c r="H26" s="42"/>
    </row>
    <row r="27" spans="1:10" ht="45" customHeight="1">
      <c r="A27" s="653" t="s">
        <v>146</v>
      </c>
      <c r="B27" s="653"/>
      <c r="C27" s="653"/>
      <c r="D27" s="653"/>
      <c r="E27" s="653"/>
      <c r="F27" s="653"/>
      <c r="G27" s="653"/>
      <c r="H27" s="653"/>
      <c r="I27" s="654"/>
      <c r="J27" s="29"/>
    </row>
    <row r="28" ht="14.25" customHeight="1"/>
    <row r="29" spans="1:3" s="27" customFormat="1" ht="18" customHeight="1">
      <c r="A29" s="652" t="s">
        <v>198</v>
      </c>
      <c r="B29" s="652"/>
      <c r="C29" s="652"/>
    </row>
    <row r="30" spans="1:9" ht="15" customHeight="1" thickBot="1">
      <c r="A30" s="28"/>
      <c r="B30" s="28"/>
      <c r="C30" s="28"/>
      <c r="I30" s="109" t="s">
        <v>185</v>
      </c>
    </row>
    <row r="31" spans="1:9" s="38" customFormat="1" ht="21" customHeight="1">
      <c r="A31" s="72"/>
      <c r="B31" s="69" t="s">
        <v>49</v>
      </c>
      <c r="C31" s="69" t="s">
        <v>50</v>
      </c>
      <c r="D31" s="69" t="s">
        <v>83</v>
      </c>
      <c r="E31" s="69" t="s">
        <v>84</v>
      </c>
      <c r="F31" s="69" t="s">
        <v>85</v>
      </c>
      <c r="G31" s="69" t="s">
        <v>86</v>
      </c>
      <c r="H31" s="69" t="s">
        <v>91</v>
      </c>
      <c r="I31" s="69" t="s">
        <v>87</v>
      </c>
    </row>
    <row r="32" spans="1:9" s="38" customFormat="1" ht="21" customHeight="1">
      <c r="A32" s="105" t="s">
        <v>115</v>
      </c>
      <c r="B32" s="240">
        <v>181</v>
      </c>
      <c r="C32" s="240">
        <v>187</v>
      </c>
      <c r="D32" s="240">
        <v>189</v>
      </c>
      <c r="E32" s="240">
        <v>186</v>
      </c>
      <c r="F32" s="240">
        <v>192</v>
      </c>
      <c r="G32" s="240">
        <v>200</v>
      </c>
      <c r="H32" s="240">
        <v>209</v>
      </c>
      <c r="I32" s="240">
        <v>208</v>
      </c>
    </row>
    <row r="33" spans="1:9" s="38" customFormat="1" ht="21" customHeight="1" thickBot="1">
      <c r="A33" s="106" t="s">
        <v>27</v>
      </c>
      <c r="B33" s="241">
        <v>879385</v>
      </c>
      <c r="C33" s="241">
        <v>909266</v>
      </c>
      <c r="D33" s="241">
        <v>918439</v>
      </c>
      <c r="E33" s="241">
        <v>899060</v>
      </c>
      <c r="F33" s="241">
        <v>920455</v>
      </c>
      <c r="G33" s="241">
        <v>957518</v>
      </c>
      <c r="H33" s="241">
        <v>1006412</v>
      </c>
      <c r="I33" s="241">
        <v>997951</v>
      </c>
    </row>
    <row r="34" ht="9" customHeight="1"/>
    <row r="35" ht="9" customHeight="1" thickBot="1"/>
    <row r="36" spans="1:9" s="38" customFormat="1" ht="21" customHeight="1">
      <c r="A36" s="72"/>
      <c r="B36" s="69" t="s">
        <v>88</v>
      </c>
      <c r="C36" s="69" t="s">
        <v>89</v>
      </c>
      <c r="D36" s="69" t="s">
        <v>59</v>
      </c>
      <c r="E36" s="77" t="s">
        <v>92</v>
      </c>
      <c r="F36" s="74" t="s">
        <v>229</v>
      </c>
      <c r="G36" s="75" t="s">
        <v>228</v>
      </c>
      <c r="H36" s="75" t="s">
        <v>227</v>
      </c>
      <c r="I36" s="76" t="s">
        <v>133</v>
      </c>
    </row>
    <row r="37" spans="1:9" s="38" customFormat="1" ht="21" customHeight="1">
      <c r="A37" s="105" t="s">
        <v>115</v>
      </c>
      <c r="B37" s="240">
        <v>204</v>
      </c>
      <c r="C37" s="240">
        <v>202</v>
      </c>
      <c r="D37" s="240">
        <v>202</v>
      </c>
      <c r="E37" s="242">
        <v>201</v>
      </c>
      <c r="F37" s="243">
        <f>SUM(B32:I32)+SUM(A37:E37)</f>
        <v>2361</v>
      </c>
      <c r="G37" s="66">
        <v>2201</v>
      </c>
      <c r="H37" s="66">
        <v>2092</v>
      </c>
      <c r="I37" s="244">
        <f>F37/G37</f>
        <v>1.072694229895502</v>
      </c>
    </row>
    <row r="38" spans="1:9" s="38" customFormat="1" ht="21" customHeight="1" thickBot="1">
      <c r="A38" s="106" t="s">
        <v>27</v>
      </c>
      <c r="B38" s="241">
        <v>977785</v>
      </c>
      <c r="C38" s="241">
        <v>962136</v>
      </c>
      <c r="D38" s="241">
        <v>960970</v>
      </c>
      <c r="E38" s="245">
        <v>961978</v>
      </c>
      <c r="F38" s="246">
        <f>SUM(B33:I33)+SUM(A38:E38)</f>
        <v>11351355</v>
      </c>
      <c r="G38" s="107">
        <v>10595720</v>
      </c>
      <c r="H38" s="107">
        <v>12806395</v>
      </c>
      <c r="I38" s="232">
        <f>F38/G38</f>
        <v>1.0713151159147278</v>
      </c>
    </row>
    <row r="39" ht="10.5" customHeight="1"/>
    <row r="40" s="42" customFormat="1" ht="12">
      <c r="A40" s="42" t="s">
        <v>110</v>
      </c>
    </row>
    <row r="41" spans="1:10" s="42" customFormat="1" ht="32.25" customHeight="1">
      <c r="A41" s="653" t="s">
        <v>136</v>
      </c>
      <c r="B41" s="653"/>
      <c r="C41" s="653"/>
      <c r="D41" s="653"/>
      <c r="E41" s="653"/>
      <c r="F41" s="653"/>
      <c r="G41" s="653"/>
      <c r="H41" s="653"/>
      <c r="I41" s="654"/>
      <c r="J41" s="43"/>
    </row>
  </sheetData>
  <mergeCells count="4">
    <mergeCell ref="A29:C29"/>
    <mergeCell ref="A41:I41"/>
    <mergeCell ref="A27:I27"/>
    <mergeCell ref="A14:I14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portrait" paperSize="9" scale="90" r:id="rId1"/>
  <headerFooter alignWithMargins="0">
    <oddFooter>&amp;C&amp;10 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"/>
    </sheetView>
  </sheetViews>
  <sheetFormatPr defaultColWidth="9.00390625" defaultRowHeight="24.75" customHeight="1"/>
  <cols>
    <col min="1" max="1" width="8.25390625" style="2" customWidth="1"/>
    <col min="2" max="4" width="10.875" style="2" customWidth="1"/>
    <col min="5" max="5" width="15.125" style="2" bestFit="1" customWidth="1"/>
    <col min="6" max="9" width="10.875" style="2" customWidth="1"/>
    <col min="10" max="16384" width="9.00390625" style="2" customWidth="1"/>
  </cols>
  <sheetData>
    <row r="1" spans="1:2" ht="24.75" customHeight="1">
      <c r="A1" s="247" t="s">
        <v>200</v>
      </c>
      <c r="B1" s="248"/>
    </row>
    <row r="2" spans="1:2" ht="24.75" customHeight="1">
      <c r="A2" s="247"/>
      <c r="B2" s="248"/>
    </row>
    <row r="3" spans="1:5" ht="24.75" customHeight="1">
      <c r="A3" s="7" t="s">
        <v>37</v>
      </c>
      <c r="B3" s="8" t="s">
        <v>27</v>
      </c>
      <c r="D3" s="3"/>
      <c r="E3" s="3" t="s">
        <v>22</v>
      </c>
    </row>
    <row r="4" spans="1:5" ht="24.75" customHeight="1">
      <c r="A4" s="249" t="s">
        <v>69</v>
      </c>
      <c r="B4" s="250">
        <v>1885868</v>
      </c>
      <c r="D4" s="3" t="s">
        <v>143</v>
      </c>
      <c r="E4" s="251">
        <f>ROUND('2 月別支給額'!$X$67/1000,0)</f>
        <v>11298928</v>
      </c>
    </row>
    <row r="5" spans="1:5" s="4" customFormat="1" ht="24.75" customHeight="1">
      <c r="A5" s="249" t="s">
        <v>25</v>
      </c>
      <c r="B5" s="250">
        <v>1872514</v>
      </c>
      <c r="D5" s="79" t="s">
        <v>144</v>
      </c>
      <c r="E5" s="79">
        <f>ROUND('2 月別支給額'!$V$67/1000,0)</f>
        <v>14830378</v>
      </c>
    </row>
    <row r="6" spans="1:5" s="4" customFormat="1" ht="24.75" customHeight="1">
      <c r="A6" s="252" t="s">
        <v>8</v>
      </c>
      <c r="B6" s="253">
        <v>1919695</v>
      </c>
      <c r="D6" s="79" t="s">
        <v>145</v>
      </c>
      <c r="E6" s="79">
        <f>ROUND('2 月別支給額'!$T$67/1000,0)</f>
        <v>17238054</v>
      </c>
    </row>
    <row r="7" spans="1:5" ht="24.75" customHeight="1">
      <c r="A7" s="252" t="s">
        <v>9</v>
      </c>
      <c r="B7" s="253">
        <v>1939025</v>
      </c>
      <c r="D7" s="3" t="s">
        <v>149</v>
      </c>
      <c r="E7" s="79">
        <f>ROUND('2 月別支給額'!$R$67/1000,0)</f>
        <v>19486497</v>
      </c>
    </row>
    <row r="8" spans="1:5" ht="24.75" customHeight="1">
      <c r="A8" s="252" t="s">
        <v>10</v>
      </c>
      <c r="B8" s="253">
        <v>1991040</v>
      </c>
      <c r="D8" s="3" t="s">
        <v>201</v>
      </c>
      <c r="E8" s="79">
        <f>ROUND('2 月別支給額'!$K$67/1000,0)</f>
        <v>21579670</v>
      </c>
    </row>
    <row r="9" spans="1:5" ht="24.75" customHeight="1">
      <c r="A9" s="252" t="s">
        <v>11</v>
      </c>
      <c r="B9" s="253">
        <v>2000804</v>
      </c>
      <c r="D9" s="3" t="s">
        <v>203</v>
      </c>
      <c r="E9" s="79">
        <v>23044550</v>
      </c>
    </row>
    <row r="10" spans="1:2" ht="24.75" customHeight="1">
      <c r="A10" s="252" t="s">
        <v>12</v>
      </c>
      <c r="B10" s="253">
        <v>1967365</v>
      </c>
    </row>
    <row r="11" spans="1:2" ht="24.75" customHeight="1">
      <c r="A11" s="252" t="s">
        <v>13</v>
      </c>
      <c r="B11" s="253">
        <v>1886419</v>
      </c>
    </row>
    <row r="12" spans="1:2" ht="24.75" customHeight="1">
      <c r="A12" s="252" t="s">
        <v>14</v>
      </c>
      <c r="B12" s="253">
        <v>1905351</v>
      </c>
    </row>
    <row r="13" spans="1:2" ht="24.75" customHeight="1">
      <c r="A13" s="252" t="s">
        <v>15</v>
      </c>
      <c r="B13" s="253">
        <v>1945526</v>
      </c>
    </row>
    <row r="14" spans="1:2" ht="24.75" customHeight="1">
      <c r="A14" s="252" t="s">
        <v>16</v>
      </c>
      <c r="B14" s="253">
        <v>1903106</v>
      </c>
    </row>
    <row r="15" spans="1:2" ht="24.75" customHeight="1">
      <c r="A15" s="252" t="s">
        <v>34</v>
      </c>
      <c r="B15" s="253">
        <v>1827837</v>
      </c>
    </row>
    <row r="16" spans="1:2" ht="24.75" customHeight="1">
      <c r="A16" s="7" t="s">
        <v>33</v>
      </c>
      <c r="B16" s="9">
        <f>SUM(B4:B15)</f>
        <v>23044550</v>
      </c>
    </row>
    <row r="18" ht="24.75" customHeight="1">
      <c r="A18" s="2" t="s">
        <v>202</v>
      </c>
    </row>
    <row r="20" spans="1:5" ht="24.75" customHeight="1">
      <c r="A20" s="7" t="s">
        <v>37</v>
      </c>
      <c r="B20" s="8" t="s">
        <v>36</v>
      </c>
      <c r="C20" s="5"/>
      <c r="D20" s="3" t="s">
        <v>71</v>
      </c>
      <c r="E20" s="8" t="s">
        <v>36</v>
      </c>
    </row>
    <row r="21" spans="1:5" ht="24.75" customHeight="1">
      <c r="A21" s="252" t="s">
        <v>69</v>
      </c>
      <c r="B21" s="10">
        <f>'3 支給限度額に対するサービス利用率'!E10</f>
        <v>44.21</v>
      </c>
      <c r="C21" s="6"/>
      <c r="D21" s="3" t="s">
        <v>42</v>
      </c>
      <c r="E21" s="16">
        <f>'3 支給限度額に対するサービス利用率'!T14</f>
        <v>39.11</v>
      </c>
    </row>
    <row r="22" spans="1:5" ht="24.75" customHeight="1">
      <c r="A22" s="252" t="s">
        <v>70</v>
      </c>
      <c r="B22" s="10">
        <f>'3 支給限度額に対するサービス利用率'!H10</f>
        <v>44.59</v>
      </c>
      <c r="C22" s="6"/>
      <c r="D22" s="3" t="s">
        <v>43</v>
      </c>
      <c r="E22" s="16">
        <f>'3 支給限度額に対するサービス利用率'!T15</f>
        <v>33.4</v>
      </c>
    </row>
    <row r="23" spans="1:5" ht="24.75" customHeight="1">
      <c r="A23" s="252" t="s">
        <v>8</v>
      </c>
      <c r="B23" s="10">
        <f>'3 支給限度額に対するサービス利用率'!K10</f>
        <v>45.42</v>
      </c>
      <c r="C23" s="6"/>
      <c r="D23" s="3" t="s">
        <v>44</v>
      </c>
      <c r="E23" s="16">
        <f>'3 支給限度額に対するサービス利用率'!T16</f>
        <v>45.92</v>
      </c>
    </row>
    <row r="24" spans="1:5" ht="24.75" customHeight="1">
      <c r="A24" s="252" t="s">
        <v>9</v>
      </c>
      <c r="B24" s="10">
        <f>'3 支給限度額に対するサービス利用率'!N10</f>
        <v>45.53</v>
      </c>
      <c r="C24" s="6"/>
      <c r="D24" s="3" t="s">
        <v>45</v>
      </c>
      <c r="E24" s="16">
        <f>'3 支給限度額に対するサービス利用率'!T17</f>
        <v>47.67</v>
      </c>
    </row>
    <row r="25" spans="1:5" ht="24.75" customHeight="1">
      <c r="A25" s="252" t="s">
        <v>10</v>
      </c>
      <c r="B25" s="10">
        <f>'3 支給限度額に対するサービス利用率'!Q10</f>
        <v>46.379999999999995</v>
      </c>
      <c r="C25" s="6"/>
      <c r="D25" s="3" t="s">
        <v>46</v>
      </c>
      <c r="E25" s="16">
        <f>'3 支給限度額に対するサービス利用率'!T18</f>
        <v>53.65</v>
      </c>
    </row>
    <row r="26" spans="1:5" ht="24.75" customHeight="1">
      <c r="A26" s="252" t="s">
        <v>11</v>
      </c>
      <c r="B26" s="10">
        <f>'3 支給限度額に対するサービス利用率'!T10</f>
        <v>45.29</v>
      </c>
      <c r="C26" s="6"/>
      <c r="D26" s="3" t="s">
        <v>47</v>
      </c>
      <c r="E26" s="16">
        <f>'3 支給限度額に対するサービス利用率'!T19</f>
        <v>57.699999999999996</v>
      </c>
    </row>
    <row r="27" spans="1:3" ht="24.75" customHeight="1">
      <c r="A27" s="252" t="s">
        <v>12</v>
      </c>
      <c r="B27" s="10">
        <f>'3 支給限度額に対するサービス利用率'!W10</f>
        <v>44.22</v>
      </c>
      <c r="C27" s="6"/>
    </row>
    <row r="28" spans="1:3" ht="24.75" customHeight="1">
      <c r="A28" s="252" t="s">
        <v>13</v>
      </c>
      <c r="B28" s="10">
        <f>'3 支給限度額に対するサービス利用率'!E20</f>
        <v>44.17</v>
      </c>
      <c r="C28" s="6"/>
    </row>
    <row r="29" spans="1:3" ht="24.75" customHeight="1">
      <c r="A29" s="252" t="s">
        <v>14</v>
      </c>
      <c r="B29" s="10">
        <f>'3 支給限度額に対するサービス利用率'!H20</f>
        <v>44.06</v>
      </c>
      <c r="C29" s="6"/>
    </row>
    <row r="30" spans="1:3" ht="24.75" customHeight="1">
      <c r="A30" s="252" t="s">
        <v>15</v>
      </c>
      <c r="B30" s="10">
        <f>'3 支給限度額に対するサービス利用率'!K20</f>
        <v>42.199999999999996</v>
      </c>
      <c r="C30" s="6"/>
    </row>
    <row r="31" spans="1:3" ht="24.75" customHeight="1">
      <c r="A31" s="252" t="s">
        <v>16</v>
      </c>
      <c r="B31" s="10">
        <f>'3 支給限度額に対するサービス利用率'!N20</f>
        <v>41.61</v>
      </c>
      <c r="C31" s="6"/>
    </row>
    <row r="32" spans="1:3" ht="24.75" customHeight="1">
      <c r="A32" s="252" t="s">
        <v>34</v>
      </c>
      <c r="B32" s="10">
        <f>'3 支給限度額に対するサービス利用率'!Q20</f>
        <v>45.32</v>
      </c>
      <c r="C32" s="15"/>
    </row>
    <row r="33" spans="1:2" ht="24.75" customHeight="1">
      <c r="A33" s="7" t="s">
        <v>38</v>
      </c>
      <c r="B33" s="10">
        <f>AVERAGE(B21:B32)</f>
        <v>44.416666666666664</v>
      </c>
    </row>
  </sheetData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ama0023020</cp:lastModifiedBy>
  <cp:lastPrinted>2006-08-23T09:02:45Z</cp:lastPrinted>
  <dcterms:created xsi:type="dcterms:W3CDTF">2001-08-02T01:55:53Z</dcterms:created>
  <dcterms:modified xsi:type="dcterms:W3CDTF">2006-12-18T01:20:38Z</dcterms:modified>
  <cp:category/>
  <cp:version/>
  <cp:contentType/>
  <cp:contentStatus/>
</cp:coreProperties>
</file>