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9.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2.xml" ContentType="application/vnd.openxmlformats-officedocument.drawing+xml"/>
  <Override PartName="/xl/worksheets/sheet7.xml" ContentType="application/vnd.openxmlformats-officedocument.spreadsheetml.worksheet+xml"/>
  <Override PartName="/xl/drawings/drawing1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8730" tabRatio="607" activeTab="0"/>
  </bookViews>
  <sheets>
    <sheet name="１(1)(2)受給者状況済" sheetId="1" r:id="rId1"/>
    <sheet name="１(3)受給者数済" sheetId="2" r:id="rId2"/>
    <sheet name="2 月別支給額済" sheetId="3" r:id="rId3"/>
    <sheet name="3 支給限度額に対するサービス利用率済" sheetId="4" r:id="rId4"/>
    <sheet name="４高額介護サービス費支給状況　５　減免認定状況" sheetId="5" r:id="rId5"/>
    <sheet name="２の給付費データグラフテーブル。印刷しないこと" sheetId="6" r:id="rId6"/>
    <sheet name="６尼崎市いきいき健康づくり事業" sheetId="7" r:id="rId7"/>
    <sheet name="７　一般施策" sheetId="8" r:id="rId8"/>
  </sheets>
  <definedNames>
    <definedName name="_xlnm.Print_Area" localSheetId="0">'１(1)(2)受給者状況済'!$A$1:$Z$87</definedName>
    <definedName name="_xlnm.Print_Area" localSheetId="1">'１(3)受給者数済'!$A$1:$H$40</definedName>
    <definedName name="_xlnm.Print_Area" localSheetId="5">'２の給付費データグラフテーブル。印刷しないこと'!$A$1:$H$35</definedName>
    <definedName name="_xlnm.Print_Area" localSheetId="3">'3 支給限度額に対するサービス利用率済'!$A$1:$X$34</definedName>
    <definedName name="_xlnm.Print_Area" localSheetId="6">'６尼崎市いきいき健康づくり事業'!$A$1:$V$40</definedName>
    <definedName name="_xlnm.Print_Area" localSheetId="7">'７　一般施策'!$A$1:$H$41</definedName>
  </definedNames>
  <calcPr fullCalcOnLoad="1"/>
</workbook>
</file>

<file path=xl/sharedStrings.xml><?xml version="1.0" encoding="utf-8"?>
<sst xmlns="http://schemas.openxmlformats.org/spreadsheetml/2006/main" count="617" uniqueCount="226">
  <si>
    <t>訪問介護</t>
  </si>
  <si>
    <t>訪問入浴介護</t>
  </si>
  <si>
    <t>訪問看護</t>
  </si>
  <si>
    <t>訪問リハビリ</t>
  </si>
  <si>
    <t>通所介護</t>
  </si>
  <si>
    <t>通所リハビリ</t>
  </si>
  <si>
    <t>福祉用具貸与</t>
  </si>
  <si>
    <t>居宅療養管理指導</t>
  </si>
  <si>
    <t>痴呆対応型</t>
  </si>
  <si>
    <t>6月</t>
  </si>
  <si>
    <t>7月</t>
  </si>
  <si>
    <t>8月</t>
  </si>
  <si>
    <t>9月</t>
  </si>
  <si>
    <t>10月</t>
  </si>
  <si>
    <t>11月</t>
  </si>
  <si>
    <t>12月</t>
  </si>
  <si>
    <t>1月</t>
  </si>
  <si>
    <t>2月</t>
  </si>
  <si>
    <t>審査支払手数料</t>
  </si>
  <si>
    <t>高額介護サービス費</t>
  </si>
  <si>
    <t>居宅サービス計画費</t>
  </si>
  <si>
    <t>福祉用具購入費</t>
  </si>
  <si>
    <t>住宅改修費</t>
  </si>
  <si>
    <t>保険給付費合計</t>
  </si>
  <si>
    <t>うち食費（再掲）</t>
  </si>
  <si>
    <t>サービス種類</t>
  </si>
  <si>
    <t>5月</t>
  </si>
  <si>
    <t>件数</t>
  </si>
  <si>
    <t>支給額</t>
  </si>
  <si>
    <t>訪問通所計</t>
  </si>
  <si>
    <t>短期入所計</t>
  </si>
  <si>
    <t>特定施設</t>
  </si>
  <si>
    <t>その他単品計</t>
  </si>
  <si>
    <t>施設サービス費</t>
  </si>
  <si>
    <t>3月</t>
  </si>
  <si>
    <t>合計</t>
  </si>
  <si>
    <t>3月</t>
  </si>
  <si>
    <t>4月</t>
  </si>
  <si>
    <t>利用率</t>
  </si>
  <si>
    <t>対象月</t>
  </si>
  <si>
    <t>年平均</t>
  </si>
  <si>
    <t>認定者数</t>
  </si>
  <si>
    <t>人数</t>
  </si>
  <si>
    <t>合　　　計</t>
  </si>
  <si>
    <r>
      <t>(</t>
    </r>
    <r>
      <rPr>
        <sz val="11"/>
        <rFont val="ＭＳ Ｐゴシック"/>
        <family val="0"/>
      </rPr>
      <t xml:space="preserve">1) </t>
    </r>
    <r>
      <rPr>
        <sz val="11"/>
        <rFont val="ＭＳ Ｐゴシック"/>
        <family val="0"/>
      </rPr>
      <t>保険給付費支給状況</t>
    </r>
  </si>
  <si>
    <r>
      <t>(</t>
    </r>
    <r>
      <rPr>
        <sz val="11"/>
        <rFont val="ＭＳ Ｐゴシック"/>
        <family val="0"/>
      </rPr>
      <t xml:space="preserve">2) </t>
    </r>
    <r>
      <rPr>
        <sz val="11"/>
        <rFont val="ＭＳ Ｐゴシック"/>
        <family val="0"/>
      </rPr>
      <t>支給限度額に対するサービス利用率</t>
    </r>
  </si>
  <si>
    <t>要支援</t>
  </si>
  <si>
    <t>要介護1</t>
  </si>
  <si>
    <t>要介護2</t>
  </si>
  <si>
    <t>要介護3</t>
  </si>
  <si>
    <t>要介護4</t>
  </si>
  <si>
    <t>要介護5</t>
  </si>
  <si>
    <t>（単位：円）</t>
  </si>
  <si>
    <t>４月</t>
  </si>
  <si>
    <t>５月</t>
  </si>
  <si>
    <t>６月</t>
  </si>
  <si>
    <t>７月</t>
  </si>
  <si>
    <t>８月</t>
  </si>
  <si>
    <t>９月</t>
  </si>
  <si>
    <t>１０月</t>
  </si>
  <si>
    <t>１１月</t>
  </si>
  <si>
    <t>１２月</t>
  </si>
  <si>
    <t>１月</t>
  </si>
  <si>
    <t>２月</t>
  </si>
  <si>
    <t>３月</t>
  </si>
  <si>
    <t>要介護１</t>
  </si>
  <si>
    <t>要介護２</t>
  </si>
  <si>
    <t>要介護３</t>
  </si>
  <si>
    <t>要介護４</t>
  </si>
  <si>
    <t>要介護５</t>
  </si>
  <si>
    <t>要支援</t>
  </si>
  <si>
    <t>単位数</t>
  </si>
  <si>
    <t>支給限度額</t>
  </si>
  <si>
    <t>受給 者数</t>
  </si>
  <si>
    <t>4月</t>
  </si>
  <si>
    <t>5月</t>
  </si>
  <si>
    <t>介護度</t>
  </si>
  <si>
    <t>計（平均）</t>
  </si>
  <si>
    <t>３　居宅サービス受給者の支給限度額に対するサービス利用率</t>
  </si>
  <si>
    <t>居宅サービス受給者</t>
  </si>
  <si>
    <t>施設サービス受給者</t>
  </si>
  <si>
    <t xml:space="preserve"> </t>
  </si>
  <si>
    <t>１　介護サービス受給者状況</t>
  </si>
  <si>
    <t>要介護１</t>
  </si>
  <si>
    <t>要介護２</t>
  </si>
  <si>
    <t>要介護３</t>
  </si>
  <si>
    <t>要介護４</t>
  </si>
  <si>
    <t>要介護５</t>
  </si>
  <si>
    <t>計</t>
  </si>
  <si>
    <t>そ　の　他</t>
  </si>
  <si>
    <t>４　高額介護サービス費支給状況</t>
  </si>
  <si>
    <t>６　尼崎市いきいき健康づくり事業</t>
  </si>
  <si>
    <t>　</t>
  </si>
  <si>
    <t>６５～７４歳</t>
  </si>
  <si>
    <t>７５歳以上</t>
  </si>
  <si>
    <t>　</t>
  </si>
  <si>
    <t>男</t>
  </si>
  <si>
    <t>女</t>
  </si>
  <si>
    <t>ハーティ21</t>
  </si>
  <si>
    <t>体  育  館</t>
  </si>
  <si>
    <t>会員</t>
  </si>
  <si>
    <t>会員以外</t>
  </si>
  <si>
    <t>利用回数</t>
  </si>
  <si>
    <t>助成金額</t>
  </si>
  <si>
    <t>６月</t>
  </si>
  <si>
    <t>７月</t>
  </si>
  <si>
    <t>８月</t>
  </si>
  <si>
    <t>９月</t>
  </si>
  <si>
    <t>１１月</t>
  </si>
  <si>
    <t>１２月</t>
  </si>
  <si>
    <t>１月</t>
  </si>
  <si>
    <t>２月</t>
  </si>
  <si>
    <t>１０月</t>
  </si>
  <si>
    <t>３月</t>
  </si>
  <si>
    <t>第1号被保険者</t>
  </si>
  <si>
    <t>第2号被保険者</t>
  </si>
  <si>
    <t>－</t>
  </si>
  <si>
    <t>市町村民税世帯非課税者等</t>
  </si>
  <si>
    <t>介護老人</t>
  </si>
  <si>
    <t>保健施設</t>
  </si>
  <si>
    <t>介護療養型</t>
  </si>
  <si>
    <t>医療施設</t>
  </si>
  <si>
    <t>老齢福祉年金受給者等</t>
  </si>
  <si>
    <t>世  帯  合  算</t>
  </si>
  <si>
    <t>合　計</t>
  </si>
  <si>
    <t>合　　計</t>
  </si>
  <si>
    <t>減　額（本人負担　3%～10%）</t>
  </si>
  <si>
    <t>免　除（本人負担　　　　　0%）</t>
  </si>
  <si>
    <t>特　　定　　標　　準　　負　　担</t>
  </si>
  <si>
    <t>利　　用　　者　　負　　担</t>
  </si>
  <si>
    <t>合　　計</t>
  </si>
  <si>
    <t>福祉施設</t>
  </si>
  <si>
    <t>※ いきいき健康づくり事業</t>
  </si>
  <si>
    <t>7　一般施策</t>
  </si>
  <si>
    <t>（単位：人）</t>
  </si>
  <si>
    <t>小計</t>
  </si>
  <si>
    <t>小　計</t>
  </si>
  <si>
    <t>　　　支　給　額　　　　　　（円）</t>
  </si>
  <si>
    <t>　　　件　　 　数　　　　　　（件）</t>
  </si>
  <si>
    <t>（単位：件）</t>
  </si>
  <si>
    <t>小計</t>
  </si>
  <si>
    <t>※ 家族介護用品支給事業</t>
  </si>
  <si>
    <t>5月</t>
  </si>
  <si>
    <t>（単位：人）</t>
  </si>
  <si>
    <t>（２）　施設利用状況</t>
  </si>
  <si>
    <t>減　               額</t>
  </si>
  <si>
    <t>免　               除</t>
  </si>
  <si>
    <t>利　　  用　  　者　  　負  　　担</t>
  </si>
  <si>
    <t>支給件数</t>
  </si>
  <si>
    <t>3月</t>
  </si>
  <si>
    <t>※法施行時の訪問介護利用者に対する利用者負担軽減措置（高齢者）</t>
  </si>
  <si>
    <t>※障害者ホームヘルプサービス利用者に対する支援措置</t>
  </si>
  <si>
    <t xml:space="preserve"> 　介護保険制度の主旨である予防の視点を重視し、介護が必要となる状態を引き起こす主な原因である生活習慣病などの予防のために、適度な運動を継続して行えるよう、スポーツ施設の利用料等の一部助成を行う。</t>
  </si>
  <si>
    <t>　　（単位）</t>
  </si>
  <si>
    <t xml:space="preserve"> </t>
  </si>
  <si>
    <t xml:space="preserve"> </t>
  </si>
  <si>
    <t xml:space="preserve">  </t>
  </si>
  <si>
    <t xml:space="preserve">合　　計 </t>
  </si>
  <si>
    <t>短期入所生活介護</t>
  </si>
  <si>
    <t>短期入所療養介護</t>
  </si>
  <si>
    <t>５　減免認定状況　（平成14年3月31日現在）</t>
  </si>
  <si>
    <t>グンゼ</t>
  </si>
  <si>
    <t>ウッディ</t>
  </si>
  <si>
    <t>アクティス</t>
  </si>
  <si>
    <t>パシオ</t>
  </si>
  <si>
    <t>ルネサンス</t>
  </si>
  <si>
    <t>グンゼ</t>
  </si>
  <si>
    <t>ウッディ</t>
  </si>
  <si>
    <t>アクティス</t>
  </si>
  <si>
    <t>パシオ</t>
  </si>
  <si>
    <t>ルネサンス</t>
  </si>
  <si>
    <t>４月～６月</t>
  </si>
  <si>
    <t>７月～９月</t>
  </si>
  <si>
    <t>１０月～１２月</t>
  </si>
  <si>
    <t>１月～３月</t>
  </si>
  <si>
    <t xml:space="preserve">   低所得世帯（所得税非課税世帯）であって、障害者施策によるホームヘルプサービスを利用していた者等について、当該サービスの利用者負担を平成16年度末までの間３％とし、経済的負担の軽減を図る。</t>
  </si>
  <si>
    <t xml:space="preserve"> 　法施行時にホームヘルプサービスを利用していた低所得高齢者（所得税非課税世帯）に対し、当該サービスの利用者負担を当面平成１４年度末までの間３％とし、経済的負担の軽減を図る。</t>
  </si>
  <si>
    <t>　</t>
  </si>
  <si>
    <t>ハーティ21</t>
  </si>
  <si>
    <t>年間累計</t>
  </si>
  <si>
    <t>利用月</t>
  </si>
  <si>
    <t>被保険者種別</t>
  </si>
  <si>
    <t>介護老人
保健施設</t>
  </si>
  <si>
    <t>介護老人
福祉施設</t>
  </si>
  <si>
    <t>介護療養型
医療施設</t>
  </si>
  <si>
    <t>（上限額：１５,０００円）</t>
  </si>
  <si>
    <t>(上限額：３７,２００円）</t>
  </si>
  <si>
    <t>(上限額：２４,６００円）</t>
  </si>
  <si>
    <t>２　保険給付費審査月別支給額</t>
  </si>
  <si>
    <t>＊決算に合致</t>
  </si>
  <si>
    <t>＊利用月ベース</t>
  </si>
  <si>
    <t>＊　利用月ベースで決算との対応はしない</t>
  </si>
  <si>
    <t>１３年度受給者数累計A</t>
  </si>
  <si>
    <t>１２年度受給者数累計B</t>
  </si>
  <si>
    <t>受給者数</t>
  </si>
  <si>
    <t>前年度比A/B</t>
  </si>
  <si>
    <t>平成13年度合計A</t>
  </si>
  <si>
    <t>平成１２年度合計B</t>
  </si>
  <si>
    <t>前年度比A/B</t>
  </si>
  <si>
    <t>13年度合計A</t>
  </si>
  <si>
    <t>１２年度合計B</t>
  </si>
  <si>
    <t>（１）　老齢福祉年金受給者等</t>
  </si>
  <si>
    <t>（１）　標準負担額減額認定</t>
  </si>
  <si>
    <t>（２）　市町村民税世帯非課税者等</t>
  </si>
  <si>
    <t>（３）　（１）及び（２）以外</t>
  </si>
  <si>
    <t>（４）　合計</t>
  </si>
  <si>
    <t>（２）　利用者負担減額・免除認定</t>
  </si>
  <si>
    <t>（３）　介護老人福祉施設旧措置入所者に係る減額・免除認定</t>
  </si>
  <si>
    <r>
      <t>（１）　施設利用券交付状況（平成1</t>
    </r>
    <r>
      <rPr>
        <sz val="11"/>
        <rFont val="ＭＳ Ｐゴシック"/>
        <family val="0"/>
      </rPr>
      <t>4</t>
    </r>
    <r>
      <rPr>
        <sz val="11"/>
        <rFont val="ＭＳ Ｐゴシック"/>
        <family val="0"/>
      </rPr>
      <t>年</t>
    </r>
    <r>
      <rPr>
        <sz val="11"/>
        <rFont val="ＭＳ Ｐゴシック"/>
        <family val="0"/>
      </rPr>
      <t>3月31日現在）</t>
    </r>
  </si>
  <si>
    <t>（１）　訪問介護利用者負担軽減措置</t>
  </si>
  <si>
    <r>
      <t xml:space="preserve"> </t>
    </r>
    <r>
      <rPr>
        <sz val="11"/>
        <rFont val="ＭＳ Ｐゴシック"/>
        <family val="0"/>
      </rPr>
      <t xml:space="preserve">  </t>
    </r>
    <r>
      <rPr>
        <sz val="11"/>
        <rFont val="ＭＳ Ｐゴシック"/>
        <family val="0"/>
      </rPr>
      <t>①法施行時の訪問介護利用者に対する利用者負担軽減措置（高齢者）</t>
    </r>
  </si>
  <si>
    <r>
      <t xml:space="preserve"> </t>
    </r>
    <r>
      <rPr>
        <sz val="11"/>
        <rFont val="ＭＳ Ｐゴシック"/>
        <family val="0"/>
      </rPr>
      <t xml:space="preserve">  ②障害者ホームヘルプサービス利用者に対する支援措置</t>
    </r>
  </si>
  <si>
    <t>（２）　家族介護用品支給事業</t>
  </si>
  <si>
    <t>（２）　施設別介護サービス受給者数</t>
  </si>
  <si>
    <t>（１）　 居宅介護（支援）サービス受給者数</t>
  </si>
  <si>
    <r>
      <t>（3</t>
    </r>
    <r>
      <rPr>
        <sz val="11"/>
        <rFont val="ＭＳ Ｐゴシック"/>
        <family val="0"/>
      </rPr>
      <t xml:space="preserve">)　 </t>
    </r>
    <r>
      <rPr>
        <sz val="11"/>
        <rFont val="ＭＳ Ｐゴシック"/>
        <family val="0"/>
      </rPr>
      <t>要介護（要支援）認定者に占めるサービス受給者数の割合</t>
    </r>
  </si>
  <si>
    <t>受給率（％）</t>
  </si>
  <si>
    <t>(単位；人）</t>
  </si>
  <si>
    <t>利用率(%)</t>
  </si>
  <si>
    <t>（単位；受給者数(人））</t>
  </si>
  <si>
    <t xml:space="preserve">   低所得者で重度（要介護４・５）の要介護高齢者等を介護している家族に対し、介護用品（紙おむつ等）を宅配し、介護者の精神的・経済的負担を軽減する。</t>
  </si>
  <si>
    <t>短期入所生活介護</t>
  </si>
  <si>
    <t>介護老人福祉施設</t>
  </si>
  <si>
    <t>介護老人保健施設</t>
  </si>
  <si>
    <t>介護療養型医療施設</t>
  </si>
  <si>
    <t>介護老人福祉施設</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</si>
</sst>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quot;\-&quot;#,##0"/>
    <numFmt numFmtId="181" formatCode="0_);[Red]\(0\)"/>
    <numFmt numFmtId="182" formatCode="0.0%"/>
    <numFmt numFmtId="183" formatCode="0.0000000%"/>
    <numFmt numFmtId="184" formatCode="#,##0.00_ ;[Red]\-#,##0.00\ "/>
    <numFmt numFmtId="185" formatCode="[&lt;=999]000;[&lt;=99999]000\-00;000\-0000"/>
    <numFmt numFmtId="186" formatCode="mmm\-yyyy"/>
    <numFmt numFmtId="187" formatCode="0;[Red]0"/>
    <numFmt numFmtId="188" formatCode="0_ "/>
    <numFmt numFmtId="189" formatCode="[=0]#;General"/>
    <numFmt numFmtId="190" formatCode="[=0]#;g/\'\'\ \'\'"/>
    <numFmt numFmtId="191" formatCode="#,##0_ "/>
    <numFmt numFmtId="192" formatCode="#,##0_);[Red]\(#,##0\)"/>
    <numFmt numFmtId="193" formatCode="0.000%"/>
    <numFmt numFmtId="194" formatCode="0.0000%"/>
    <numFmt numFmtId="195" formatCode="0.00_ "/>
  </numFmts>
  <fonts count="41">
    <font>
      <sz val="11"/>
      <name val="ＭＳ Ｐゴシック"/>
      <family val="0"/>
    </font>
    <font>
      <sz val="9"/>
      <color indexed="8"/>
      <name val="Arial"/>
      <family val="2"/>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9"/>
      <color indexed="8"/>
      <name val="ＭＳ Ｐ明朝"/>
      <family val="1"/>
    </font>
    <font>
      <sz val="11"/>
      <name val="ＭＳ Ｐ明朝"/>
      <family val="1"/>
    </font>
    <font>
      <sz val="9"/>
      <name val="ＭＳ Ｐ明朝"/>
      <family val="1"/>
    </font>
    <font>
      <sz val="2.75"/>
      <name val="ＭＳ Ｐゴシック"/>
      <family val="3"/>
    </font>
    <font>
      <sz val="2"/>
      <name val="ＭＳ Ｐゴシック"/>
      <family val="3"/>
    </font>
    <font>
      <sz val="10.75"/>
      <name val="ＭＳ Ｐゴシック"/>
      <family val="3"/>
    </font>
    <font>
      <sz val="8"/>
      <name val="ＭＳ Ｐゴシック"/>
      <family val="3"/>
    </font>
    <font>
      <sz val="2.5"/>
      <name val="ＭＳ Ｐゴシック"/>
      <family val="3"/>
    </font>
    <font>
      <sz val="2.25"/>
      <name val="ＭＳ Ｐゴシック"/>
      <family val="3"/>
    </font>
    <font>
      <sz val="1.75"/>
      <name val="ＭＳ Ｐゴシック"/>
      <family val="3"/>
    </font>
    <font>
      <sz val="11"/>
      <color indexed="8"/>
      <name val="ＭＳ Ｐ明朝"/>
      <family val="1"/>
    </font>
    <font>
      <b/>
      <sz val="9"/>
      <color indexed="8"/>
      <name val="ＭＳ Ｐ明朝"/>
      <family val="1"/>
    </font>
    <font>
      <b/>
      <sz val="9"/>
      <name val="ＭＳ Ｐ明朝"/>
      <family val="1"/>
    </font>
    <font>
      <sz val="10.5"/>
      <name val="ＭＳ Ｐゴシック"/>
      <family val="3"/>
    </font>
    <font>
      <sz val="10.5"/>
      <name val="ＭＳ Ｐ明朝"/>
      <family val="1"/>
    </font>
    <font>
      <sz val="10"/>
      <name val="ＭＳ Ｐゴシック"/>
      <family val="3"/>
    </font>
    <font>
      <sz val="12"/>
      <name val="ＭＳ Ｐゴシック"/>
      <family val="3"/>
    </font>
    <font>
      <sz val="10.25"/>
      <name val="ＭＳ Ｐゴシック"/>
      <family val="3"/>
    </font>
    <font>
      <sz val="11.25"/>
      <name val="ＭＳ Ｐゴシック"/>
      <family val="3"/>
    </font>
    <font>
      <sz val="5.5"/>
      <name val="ＭＳ Ｐゴシック"/>
      <family val="3"/>
    </font>
    <font>
      <sz val="12"/>
      <name val="ＭＳ Ｐ明朝"/>
      <family val="1"/>
    </font>
    <font>
      <b/>
      <sz val="14"/>
      <name val="ＭＳ Ｐ明朝"/>
      <family val="1"/>
    </font>
    <font>
      <b/>
      <sz val="12"/>
      <name val="ＭＳ Ｐ明朝"/>
      <family val="1"/>
    </font>
    <font>
      <sz val="10"/>
      <name val="ＭＳ Ｐ明朝"/>
      <family val="1"/>
    </font>
    <font>
      <b/>
      <sz val="10"/>
      <name val="ＭＳ Ｐ明朝"/>
      <family val="1"/>
    </font>
    <font>
      <sz val="8.5"/>
      <name val="ＭＳ Ｐ明朝"/>
      <family val="1"/>
    </font>
    <font>
      <sz val="8.5"/>
      <name val="ＭＳ Ｐゴシック"/>
      <family val="3"/>
    </font>
    <font>
      <sz val="8.5"/>
      <name val="ＭＳ 明朝"/>
      <family val="1"/>
    </font>
    <font>
      <b/>
      <sz val="8.5"/>
      <name val="ＭＳ Ｐ明朝"/>
      <family val="1"/>
    </font>
    <font>
      <sz val="5"/>
      <name val="ＭＳ Ｐゴシック"/>
      <family val="3"/>
    </font>
    <font>
      <sz val="7"/>
      <name val="ＭＳ Ｐゴシック"/>
      <family val="3"/>
    </font>
    <font>
      <sz val="8"/>
      <name val="ＭＳ Ｐ明朝"/>
      <family val="1"/>
    </font>
    <font>
      <b/>
      <sz val="7"/>
      <name val="ＭＳ Ｐ明朝"/>
      <family val="1"/>
    </font>
    <font>
      <sz val="8"/>
      <color indexed="8"/>
      <name val="ＭＳ Ｐ明朝"/>
      <family val="1"/>
    </font>
    <font>
      <sz val="7"/>
      <color indexed="8"/>
      <name val="ＭＳ Ｐ明朝"/>
      <family val="1"/>
    </font>
  </fonts>
  <fills count="3">
    <fill>
      <patternFill/>
    </fill>
    <fill>
      <patternFill patternType="gray125"/>
    </fill>
    <fill>
      <patternFill patternType="solid">
        <fgColor indexed="9"/>
        <bgColor indexed="64"/>
      </patternFill>
    </fill>
  </fills>
  <borders count="138">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style="thin"/>
      <right style="thin"/>
      <top style="hair"/>
      <bottom style="hair"/>
    </border>
    <border>
      <left style="thin"/>
      <right style="thin"/>
      <top style="thin"/>
      <bottom style="hair"/>
    </border>
    <border>
      <left style="thin"/>
      <right style="thin"/>
      <top style="thin"/>
      <bottom>
        <color indexed="63"/>
      </bottom>
    </border>
    <border>
      <left style="thin"/>
      <right style="thin"/>
      <top style="hair"/>
      <bottom>
        <color indexed="63"/>
      </bottom>
    </border>
    <border>
      <left style="thin"/>
      <right style="thin"/>
      <top>
        <color indexed="63"/>
      </top>
      <bottom style="hair"/>
    </border>
    <border>
      <left style="thin"/>
      <right style="thin"/>
      <top style="thin"/>
      <bottom style="double"/>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thin"/>
      <right>
        <color indexed="63"/>
      </right>
      <top style="thin"/>
      <bottom style="hair"/>
    </border>
    <border>
      <left style="double"/>
      <right style="thin"/>
      <top style="thin"/>
      <bottom style="hair"/>
    </border>
    <border>
      <left style="thin"/>
      <right style="double"/>
      <top style="thin"/>
      <bottom style="hair"/>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style="thin"/>
      <right style="thin"/>
      <top style="hair"/>
      <bottom style="thin"/>
    </border>
    <border>
      <left style="medium"/>
      <right style="thin"/>
      <top style="thin"/>
      <bottom style="thin"/>
    </border>
    <border>
      <left style="thin"/>
      <right style="medium"/>
      <top style="thin"/>
      <bottom style="thin"/>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style="thin"/>
      <bottom style="medium"/>
    </border>
    <border>
      <left style="thin"/>
      <right style="thin"/>
      <top style="thin"/>
      <bottom style="medium"/>
    </border>
    <border>
      <left style="thin"/>
      <right style="medium"/>
      <top style="thin"/>
      <bottom style="hair"/>
    </border>
    <border>
      <left style="thin"/>
      <right style="medium"/>
      <top style="hair"/>
      <bottom style="hair"/>
    </border>
    <border>
      <left style="thin"/>
      <right style="medium"/>
      <top style="hair"/>
      <bottom style="thin"/>
    </border>
    <border>
      <left style="thin"/>
      <right style="medium"/>
      <top style="hair"/>
      <bottom>
        <color indexed="63"/>
      </bottom>
    </border>
    <border>
      <left style="thin"/>
      <right style="medium"/>
      <top>
        <color indexed="63"/>
      </top>
      <bottom style="hair"/>
    </border>
    <border>
      <left style="thin"/>
      <right style="medium"/>
      <top style="thin"/>
      <bottom style="medium"/>
    </border>
    <border>
      <left>
        <color indexed="63"/>
      </left>
      <right style="medium"/>
      <top>
        <color indexed="63"/>
      </top>
      <bottom style="hair"/>
    </border>
    <border>
      <left>
        <color indexed="63"/>
      </left>
      <right style="medium"/>
      <top style="hair"/>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color indexed="63"/>
      </left>
      <right>
        <color indexed="63"/>
      </right>
      <top style="thin"/>
      <bottom style="thin"/>
    </border>
    <border>
      <left>
        <color indexed="63"/>
      </left>
      <right>
        <color indexed="63"/>
      </right>
      <top style="thin"/>
      <bottom style="medium"/>
    </border>
    <border>
      <left style="double"/>
      <right>
        <color indexed="63"/>
      </right>
      <top style="thin"/>
      <bottom style="hair"/>
    </border>
    <border>
      <left style="double"/>
      <right style="double"/>
      <top style="thin"/>
      <bottom>
        <color indexed="63"/>
      </bottom>
    </border>
    <border>
      <left style="medium"/>
      <right style="thin"/>
      <top style="medium"/>
      <bottom style="thin"/>
    </border>
    <border>
      <left style="thin"/>
      <right style="thin"/>
      <top style="medium"/>
      <bottom style="thin"/>
    </border>
    <border>
      <left style="thin"/>
      <right style="medium"/>
      <top style="double"/>
      <bottom style="thin"/>
    </border>
    <border>
      <left>
        <color indexed="63"/>
      </left>
      <right style="medium"/>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hair"/>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medium"/>
      <right>
        <color indexed="63"/>
      </right>
      <top style="medium"/>
      <bottom style="thin"/>
    </border>
    <border>
      <left style="medium"/>
      <right style="thin"/>
      <top style="hair"/>
      <bottom style="medium"/>
    </border>
    <border>
      <left style="thin"/>
      <right style="thin"/>
      <top style="hair"/>
      <bottom style="medium"/>
    </border>
    <border>
      <left style="thin"/>
      <right style="double"/>
      <top style="medium"/>
      <bottom style="thin"/>
    </border>
    <border>
      <left style="double"/>
      <right>
        <color indexed="63"/>
      </right>
      <top style="medium"/>
      <bottom style="thin"/>
    </border>
    <border>
      <left style="double"/>
      <right style="double"/>
      <top style="medium"/>
      <bottom style="thin"/>
    </border>
    <border>
      <left>
        <color indexed="63"/>
      </left>
      <right style="medium"/>
      <top style="medium"/>
      <bottom style="thin"/>
    </border>
    <border>
      <left>
        <color indexed="63"/>
      </left>
      <right style="medium"/>
      <top style="thin"/>
      <bottom>
        <color indexed="63"/>
      </bottom>
    </border>
    <border>
      <left style="thin"/>
      <right>
        <color indexed="63"/>
      </right>
      <top style="hair"/>
      <bottom style="medium"/>
    </border>
    <border>
      <left style="double"/>
      <right>
        <color indexed="63"/>
      </right>
      <top style="hair"/>
      <bottom style="medium"/>
    </border>
    <border>
      <left style="double"/>
      <right style="double"/>
      <top style="hair"/>
      <bottom style="medium"/>
    </border>
    <border>
      <left>
        <color indexed="63"/>
      </left>
      <right style="medium"/>
      <top style="hair"/>
      <bottom style="medium"/>
    </border>
    <border>
      <left style="thin"/>
      <right style="double"/>
      <top style="hair"/>
      <bottom style="medium"/>
    </border>
    <border>
      <left style="double"/>
      <right style="thin"/>
      <top style="hair"/>
      <bottom style="medium"/>
    </border>
    <border>
      <left style="thin"/>
      <right>
        <color indexed="63"/>
      </right>
      <top style="medium"/>
      <bottom style="thin"/>
    </border>
    <border>
      <left style="double"/>
      <right style="thin"/>
      <top>
        <color indexed="63"/>
      </top>
      <bottom style="medium"/>
    </border>
    <border>
      <left style="thin"/>
      <right style="thin"/>
      <top style="double"/>
      <bottom style="thin"/>
    </border>
    <border>
      <left style="medium"/>
      <right style="thin"/>
      <top style="double"/>
      <bottom style="thin"/>
    </border>
    <border>
      <left>
        <color indexed="63"/>
      </left>
      <right style="thin"/>
      <top>
        <color indexed="63"/>
      </top>
      <bottom style="hair"/>
    </border>
    <border>
      <left>
        <color indexed="63"/>
      </left>
      <right style="thin"/>
      <top style="hair"/>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medium"/>
      <bottom>
        <color indexed="63"/>
      </bottom>
    </border>
    <border>
      <left>
        <color indexed="63"/>
      </left>
      <right style="thin"/>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style="thin"/>
      <right style="medium"/>
      <top style="medium"/>
      <bottom>
        <color indexed="63"/>
      </bottom>
    </border>
    <border>
      <left style="thin"/>
      <right style="medium"/>
      <top>
        <color indexed="63"/>
      </top>
      <bottom style="thin"/>
    </border>
    <border>
      <left>
        <color indexed="63"/>
      </left>
      <right style="medium"/>
      <top style="medium"/>
      <bottom>
        <color indexed="63"/>
      </bottom>
    </border>
    <border>
      <left>
        <color indexed="63"/>
      </left>
      <right style="medium"/>
      <top>
        <color indexed="63"/>
      </top>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color indexed="8"/>
      </left>
      <right>
        <color indexed="63"/>
      </right>
      <top style="thin">
        <color indexed="8"/>
      </top>
      <bottom style="thin"/>
    </border>
    <border>
      <left>
        <color indexed="63"/>
      </left>
      <right style="thin">
        <color indexed="8"/>
      </right>
      <top style="thin">
        <color indexed="8"/>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double"/>
      <bottom style="thin"/>
    </border>
    <border>
      <left style="medium"/>
      <right>
        <color indexed="63"/>
      </right>
      <top style="thin"/>
      <bottom style="thin"/>
    </border>
    <border>
      <left style="medium"/>
      <right>
        <color indexed="63"/>
      </right>
      <top style="thin"/>
      <bottom style="double"/>
    </border>
    <border>
      <left style="thin"/>
      <right style="medium"/>
      <top style="thin"/>
      <bottom>
        <color indexed="63"/>
      </bottom>
    </border>
    <border>
      <left style="medium"/>
      <right style="thin"/>
      <top style="thin"/>
      <bottom>
        <color indexed="63"/>
      </bottom>
    </border>
    <border>
      <left style="double"/>
      <right style="thin"/>
      <top style="medium"/>
      <bottom style="thin"/>
    </border>
    <border>
      <left style="double"/>
      <right style="thin"/>
      <top style="thin"/>
      <bottom>
        <color indexed="63"/>
      </bottom>
    </border>
    <border>
      <left style="thin"/>
      <right style="medium"/>
      <top style="thin"/>
      <bottom style="double"/>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style="double"/>
      <right style="thin"/>
      <top style="thin"/>
      <bottom style="thin"/>
    </border>
    <border>
      <left style="double"/>
      <right style="thin"/>
      <top style="thin"/>
      <bottom style="double"/>
    </border>
    <border>
      <left style="double"/>
      <right style="thin"/>
      <top style="double"/>
      <bottom style="thin"/>
    </border>
    <border>
      <left>
        <color indexed="63"/>
      </left>
      <right style="thin"/>
      <top style="double"/>
      <bottom style="thin"/>
    </border>
    <border>
      <left>
        <color indexed="63"/>
      </left>
      <right style="double"/>
      <top style="hair"/>
      <bottom style="hair"/>
    </border>
    <border>
      <left style="thin"/>
      <right>
        <color indexed="63"/>
      </right>
      <top style="hair"/>
      <bottom style="double"/>
    </border>
    <border>
      <left>
        <color indexed="63"/>
      </left>
      <right style="double"/>
      <top style="hair"/>
      <bottom style="double"/>
    </border>
    <border>
      <left style="thin"/>
      <right>
        <color indexed="63"/>
      </right>
      <top style="double"/>
      <bottom style="hair"/>
    </border>
    <border>
      <left>
        <color indexed="63"/>
      </left>
      <right style="double"/>
      <top style="double"/>
      <bottom style="hair"/>
    </border>
    <border>
      <left>
        <color indexed="63"/>
      </left>
      <right style="double"/>
      <top style="hair"/>
      <bottom style="thin"/>
    </border>
    <border>
      <left style="thin"/>
      <right style="double"/>
      <top style="thin"/>
      <bottom style="thin"/>
    </border>
    <border>
      <left>
        <color indexed="63"/>
      </left>
      <right style="thin"/>
      <top style="hair"/>
      <bottom style="double"/>
    </border>
    <border>
      <left>
        <color indexed="63"/>
      </left>
      <right style="double"/>
      <top style="thin"/>
      <bottom style="hair"/>
    </border>
    <border>
      <left>
        <color indexed="63"/>
      </left>
      <right style="double"/>
      <top>
        <color indexed="63"/>
      </top>
      <bottom style="hair"/>
    </border>
    <border>
      <left>
        <color indexed="63"/>
      </left>
      <right>
        <color indexed="63"/>
      </right>
      <top style="double"/>
      <bottom style="hair"/>
    </border>
    <border>
      <left>
        <color indexed="63"/>
      </left>
      <right style="thin"/>
      <top style="double"/>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487">
    <xf numFmtId="0" fontId="0" fillId="0" borderId="0" xfId="0" applyAlignment="1">
      <alignment/>
    </xf>
    <xf numFmtId="38" fontId="8" fillId="0" borderId="0" xfId="17" applyFont="1" applyAlignment="1">
      <alignment vertical="center"/>
    </xf>
    <xf numFmtId="0" fontId="0" fillId="0" borderId="0" xfId="0" applyFont="1" applyFill="1" applyAlignment="1">
      <alignment vertical="center"/>
    </xf>
    <xf numFmtId="0" fontId="0" fillId="0" borderId="1" xfId="0" applyFont="1" applyFill="1" applyBorder="1" applyAlignment="1">
      <alignment vertical="center"/>
    </xf>
    <xf numFmtId="38" fontId="0" fillId="0" borderId="0" xfId="17"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wrapText="1"/>
    </xf>
    <xf numFmtId="0" fontId="0" fillId="0" borderId="2"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38" fontId="16" fillId="0" borderId="3" xfId="17" applyFont="1" applyFill="1" applyBorder="1" applyAlignment="1">
      <alignment horizontal="right" vertical="center"/>
    </xf>
    <xf numFmtId="38" fontId="16" fillId="0" borderId="3" xfId="17" applyFont="1" applyFill="1" applyBorder="1" applyAlignment="1">
      <alignment vertical="center"/>
    </xf>
    <xf numFmtId="38" fontId="16" fillId="0" borderId="1" xfId="17" applyFont="1" applyFill="1" applyBorder="1" applyAlignment="1">
      <alignment horizontal="right" vertical="center"/>
    </xf>
    <xf numFmtId="38" fontId="16" fillId="0" borderId="1" xfId="17" applyFont="1" applyFill="1" applyBorder="1" applyAlignment="1">
      <alignment vertical="center"/>
    </xf>
    <xf numFmtId="38" fontId="7" fillId="0" borderId="1" xfId="0" applyNumberFormat="1" applyFont="1" applyFill="1" applyBorder="1" applyAlignment="1">
      <alignment vertical="center"/>
    </xf>
    <xf numFmtId="10" fontId="7" fillId="0" borderId="1" xfId="0" applyNumberFormat="1" applyFont="1" applyFill="1" applyBorder="1" applyAlignment="1">
      <alignment horizontal="center" vertical="center"/>
    </xf>
    <xf numFmtId="0" fontId="8" fillId="0" borderId="0" xfId="0" applyFont="1" applyAlignment="1">
      <alignment vertical="center"/>
    </xf>
    <xf numFmtId="0" fontId="18" fillId="0" borderId="0" xfId="0" applyFont="1" applyBorder="1" applyAlignment="1" applyProtection="1">
      <alignment vertical="center"/>
      <protection/>
    </xf>
    <xf numFmtId="0" fontId="18" fillId="0" borderId="0" xfId="0" applyFont="1" applyBorder="1" applyAlignment="1">
      <alignment vertical="center"/>
    </xf>
    <xf numFmtId="0" fontId="19" fillId="0" borderId="0" xfId="0" applyFont="1" applyAlignment="1">
      <alignment vertical="center"/>
    </xf>
    <xf numFmtId="0" fontId="0" fillId="0" borderId="0" xfId="0" applyFont="1" applyBorder="1" applyAlignment="1">
      <alignment vertical="center"/>
    </xf>
    <xf numFmtId="10" fontId="0" fillId="0" borderId="1" xfId="0" applyNumberFormat="1" applyFont="1" applyFill="1" applyBorder="1" applyAlignment="1">
      <alignment vertical="center"/>
    </xf>
    <xf numFmtId="38" fontId="8" fillId="0" borderId="3" xfId="17" applyFont="1" applyFill="1" applyBorder="1" applyAlignment="1">
      <alignment vertical="center"/>
    </xf>
    <xf numFmtId="38" fontId="19" fillId="0" borderId="0" xfId="17" applyFont="1" applyFill="1" applyAlignment="1">
      <alignment vertical="center"/>
    </xf>
    <xf numFmtId="38" fontId="8" fillId="0" borderId="0" xfId="17" applyFont="1" applyFill="1" applyAlignment="1">
      <alignment vertical="center"/>
    </xf>
    <xf numFmtId="38" fontId="20" fillId="0" borderId="0" xfId="17" applyFont="1" applyFill="1" applyAlignment="1">
      <alignment vertical="center"/>
    </xf>
    <xf numFmtId="38" fontId="6" fillId="0" borderId="1" xfId="17" applyFont="1" applyFill="1" applyBorder="1" applyAlignment="1">
      <alignment horizontal="center" vertical="center"/>
    </xf>
    <xf numFmtId="38" fontId="6" fillId="0" borderId="4" xfId="17" applyFont="1" applyFill="1" applyBorder="1" applyAlignment="1">
      <alignment horizontal="right" vertical="center" wrapText="1"/>
    </xf>
    <xf numFmtId="38" fontId="6" fillId="0" borderId="5" xfId="17" applyFont="1" applyFill="1" applyBorder="1" applyAlignment="1">
      <alignment horizontal="right" vertical="center" wrapText="1"/>
    </xf>
    <xf numFmtId="38" fontId="6" fillId="0" borderId="3" xfId="17" applyFont="1" applyFill="1" applyBorder="1" applyAlignment="1">
      <alignment horizontal="right" vertical="center" wrapText="1"/>
    </xf>
    <xf numFmtId="38" fontId="8" fillId="0" borderId="1" xfId="17" applyFont="1" applyFill="1" applyBorder="1" applyAlignment="1">
      <alignment vertical="center"/>
    </xf>
    <xf numFmtId="38" fontId="6" fillId="0" borderId="1" xfId="17" applyFont="1" applyFill="1" applyBorder="1" applyAlignment="1">
      <alignment horizontal="right" vertical="center" wrapText="1"/>
    </xf>
    <xf numFmtId="38" fontId="6" fillId="0" borderId="6" xfId="17" applyFont="1" applyFill="1" applyBorder="1" applyAlignment="1">
      <alignment horizontal="right" vertical="center" wrapText="1"/>
    </xf>
    <xf numFmtId="38" fontId="6" fillId="0" borderId="7" xfId="17" applyFont="1" applyFill="1" applyBorder="1" applyAlignment="1">
      <alignment horizontal="right" vertical="center" wrapText="1"/>
    </xf>
    <xf numFmtId="38" fontId="8" fillId="0" borderId="4" xfId="17" applyFont="1" applyFill="1" applyBorder="1" applyAlignment="1">
      <alignment vertical="center"/>
    </xf>
    <xf numFmtId="38" fontId="6" fillId="0" borderId="8" xfId="17" applyFont="1" applyFill="1" applyBorder="1" applyAlignment="1">
      <alignment horizontal="right" vertical="center" wrapText="1"/>
    </xf>
    <xf numFmtId="38" fontId="6" fillId="0" borderId="9" xfId="17" applyFont="1" applyFill="1" applyBorder="1" applyAlignment="1">
      <alignment horizontal="right" vertical="center" wrapText="1"/>
    </xf>
    <xf numFmtId="38" fontId="6" fillId="0" borderId="10" xfId="17" applyFont="1" applyFill="1" applyBorder="1" applyAlignment="1">
      <alignment horizontal="right" vertical="center" wrapText="1"/>
    </xf>
    <xf numFmtId="38" fontId="6" fillId="0" borderId="0" xfId="17" applyFont="1" applyFill="1" applyBorder="1" applyAlignment="1">
      <alignment horizontal="right" vertical="center" wrapText="1"/>
    </xf>
    <xf numFmtId="0" fontId="7" fillId="0" borderId="1"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7" fillId="0" borderId="11" xfId="0" applyFont="1" applyFill="1" applyBorder="1" applyAlignment="1" applyProtection="1">
      <alignment horizontal="center" vertical="center" wrapText="1"/>
      <protection/>
    </xf>
    <xf numFmtId="0" fontId="7" fillId="0" borderId="0" xfId="0" applyFont="1" applyAlignment="1">
      <alignment/>
    </xf>
    <xf numFmtId="0" fontId="0" fillId="0" borderId="0" xfId="0" applyFont="1" applyAlignment="1">
      <alignment/>
    </xf>
    <xf numFmtId="0" fontId="0" fillId="0" borderId="0" xfId="0" applyFont="1" applyFill="1" applyBorder="1" applyAlignment="1">
      <alignment horizontal="left"/>
    </xf>
    <xf numFmtId="0" fontId="0" fillId="0" borderId="0" xfId="0" applyFont="1" applyAlignment="1">
      <alignment horizontal="left"/>
    </xf>
    <xf numFmtId="0" fontId="0" fillId="0" borderId="0" xfId="0" applyFont="1" applyFill="1" applyBorder="1" applyAlignment="1">
      <alignment horizontal="center"/>
    </xf>
    <xf numFmtId="0" fontId="28" fillId="0" borderId="0" xfId="0" applyFont="1" applyFill="1" applyBorder="1" applyAlignment="1">
      <alignment horizontal="left"/>
    </xf>
    <xf numFmtId="0" fontId="7" fillId="0" borderId="0" xfId="0" applyFont="1" applyAlignment="1">
      <alignment/>
    </xf>
    <xf numFmtId="0" fontId="26" fillId="0" borderId="0" xfId="0" applyFont="1" applyAlignment="1">
      <alignment vertical="center" wrapText="1"/>
    </xf>
    <xf numFmtId="0" fontId="0" fillId="0" borderId="0" xfId="0" applyFont="1" applyAlignment="1">
      <alignment/>
    </xf>
    <xf numFmtId="0" fontId="7" fillId="0" borderId="1"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0" fillId="0" borderId="0" xfId="0" applyBorder="1" applyAlignment="1">
      <alignment/>
    </xf>
    <xf numFmtId="0" fontId="0" fillId="0" borderId="0" xfId="0" applyBorder="1" applyAlignment="1">
      <alignment horizontal="center"/>
    </xf>
    <xf numFmtId="0" fontId="0" fillId="0" borderId="0" xfId="0" applyFont="1" applyBorder="1" applyAlignment="1">
      <alignment horizontal="center"/>
    </xf>
    <xf numFmtId="0" fontId="7" fillId="0" borderId="0" xfId="0" applyFont="1" applyBorder="1" applyAlignment="1">
      <alignment/>
    </xf>
    <xf numFmtId="0" fontId="7" fillId="0" borderId="12" xfId="0" applyFont="1" applyBorder="1" applyAlignment="1">
      <alignment/>
    </xf>
    <xf numFmtId="0" fontId="27" fillId="0" borderId="13" xfId="0" applyFont="1" applyFill="1" applyBorder="1" applyAlignment="1">
      <alignment horizontal="right" vertical="center"/>
    </xf>
    <xf numFmtId="0" fontId="7" fillId="0" borderId="13" xfId="0" applyFont="1" applyBorder="1" applyAlignment="1">
      <alignment/>
    </xf>
    <xf numFmtId="0" fontId="28" fillId="0" borderId="2" xfId="0" applyFont="1" applyFill="1" applyBorder="1" applyAlignment="1">
      <alignment horizontal="left"/>
    </xf>
    <xf numFmtId="0" fontId="7" fillId="0" borderId="14" xfId="0" applyFont="1" applyBorder="1" applyAlignment="1">
      <alignment/>
    </xf>
    <xf numFmtId="0" fontId="7" fillId="0" borderId="15" xfId="0" applyFont="1" applyBorder="1" applyAlignment="1">
      <alignment/>
    </xf>
    <xf numFmtId="0" fontId="7" fillId="0" borderId="0" xfId="0" applyFont="1" applyBorder="1" applyAlignment="1">
      <alignment horizontal="right"/>
    </xf>
    <xf numFmtId="38" fontId="8" fillId="0" borderId="0" xfId="17" applyFont="1" applyFill="1" applyAlignment="1">
      <alignment horizontal="right" vertical="center"/>
    </xf>
    <xf numFmtId="38" fontId="8" fillId="0" borderId="0" xfId="17" applyFont="1" applyAlignment="1">
      <alignment horizontal="right" vertical="center"/>
    </xf>
    <xf numFmtId="0" fontId="0" fillId="0" borderId="0" xfId="0" applyFont="1" applyAlignment="1">
      <alignment horizontal="right"/>
    </xf>
    <xf numFmtId="38" fontId="0" fillId="0" borderId="0" xfId="17" applyFont="1" applyAlignment="1">
      <alignment vertical="center"/>
    </xf>
    <xf numFmtId="38" fontId="7" fillId="0" borderId="0" xfId="17" applyFont="1" applyAlignment="1">
      <alignment vertical="center"/>
    </xf>
    <xf numFmtId="38" fontId="7" fillId="0" borderId="0" xfId="17" applyFont="1" applyBorder="1" applyAlignment="1">
      <alignment horizontal="center" vertical="center"/>
    </xf>
    <xf numFmtId="38" fontId="7" fillId="0" borderId="0" xfId="17" applyFont="1" applyBorder="1" applyAlignment="1">
      <alignment horizontal="right" vertical="center"/>
    </xf>
    <xf numFmtId="38" fontId="7" fillId="0" borderId="0" xfId="17"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3" fontId="7" fillId="0" borderId="9" xfId="0" applyNumberFormat="1" applyFont="1" applyBorder="1" applyAlignment="1">
      <alignment horizontal="right" vertical="center"/>
    </xf>
    <xf numFmtId="3" fontId="7" fillId="0" borderId="6" xfId="0" applyNumberFormat="1" applyFont="1" applyBorder="1" applyAlignment="1">
      <alignment horizontal="right" vertical="center"/>
    </xf>
    <xf numFmtId="3" fontId="7" fillId="0" borderId="16" xfId="0" applyNumberFormat="1" applyFont="1" applyBorder="1" applyAlignment="1">
      <alignment horizontal="right" vertical="center"/>
    </xf>
    <xf numFmtId="3" fontId="7" fillId="0" borderId="17" xfId="0" applyNumberFormat="1" applyFont="1" applyBorder="1" applyAlignment="1">
      <alignment horizontal="right" vertical="center"/>
    </xf>
    <xf numFmtId="3" fontId="7" fillId="0" borderId="0" xfId="0" applyNumberFormat="1" applyFont="1" applyBorder="1" applyAlignment="1">
      <alignment horizontal="right" vertical="center"/>
    </xf>
    <xf numFmtId="3" fontId="7" fillId="0" borderId="18" xfId="0" applyNumberFormat="1" applyFont="1" applyBorder="1" applyAlignment="1">
      <alignment horizontal="right" vertical="center"/>
    </xf>
    <xf numFmtId="0" fontId="7" fillId="0" borderId="0" xfId="0" applyFont="1" applyAlignment="1">
      <alignment vertical="center" wrapText="1"/>
    </xf>
    <xf numFmtId="0" fontId="29" fillId="0" borderId="0" xfId="0" applyFont="1" applyAlignment="1">
      <alignment/>
    </xf>
    <xf numFmtId="0" fontId="29" fillId="0" borderId="0" xfId="0" applyFont="1" applyAlignment="1">
      <alignment vertical="center" wrapText="1"/>
    </xf>
    <xf numFmtId="38" fontId="7" fillId="0" borderId="19" xfId="17" applyFont="1" applyBorder="1" applyAlignment="1">
      <alignment vertical="center"/>
    </xf>
    <xf numFmtId="38" fontId="7" fillId="0" borderId="20" xfId="17" applyFont="1" applyBorder="1" applyAlignment="1">
      <alignment vertical="center"/>
    </xf>
    <xf numFmtId="38" fontId="7" fillId="0" borderId="21" xfId="17" applyFont="1" applyBorder="1" applyAlignment="1">
      <alignment vertical="center"/>
    </xf>
    <xf numFmtId="38" fontId="7" fillId="0" borderId="22" xfId="17" applyFont="1" applyBorder="1" applyAlignment="1">
      <alignment vertical="center"/>
    </xf>
    <xf numFmtId="38" fontId="7" fillId="0" borderId="23" xfId="17" applyFont="1" applyBorder="1" applyAlignment="1">
      <alignment vertical="center"/>
    </xf>
    <xf numFmtId="38" fontId="7" fillId="0" borderId="24" xfId="17" applyFont="1" applyBorder="1" applyAlignment="1">
      <alignment vertical="center"/>
    </xf>
    <xf numFmtId="38" fontId="16" fillId="0" borderId="1" xfId="17" applyFont="1" applyFill="1" applyBorder="1" applyAlignment="1" applyProtection="1">
      <alignment horizontal="right" vertical="center"/>
      <protection/>
    </xf>
    <xf numFmtId="38" fontId="7" fillId="0" borderId="16" xfId="17" applyFont="1" applyBorder="1" applyAlignment="1">
      <alignment vertical="center"/>
    </xf>
    <xf numFmtId="38" fontId="7" fillId="0" borderId="25" xfId="17" applyFont="1" applyBorder="1" applyAlignment="1">
      <alignment vertical="center"/>
    </xf>
    <xf numFmtId="38" fontId="7" fillId="0" borderId="26" xfId="17" applyFont="1" applyBorder="1" applyAlignment="1">
      <alignment vertical="center"/>
    </xf>
    <xf numFmtId="38" fontId="7" fillId="0" borderId="27" xfId="17" applyFont="1" applyBorder="1" applyAlignment="1">
      <alignment vertical="center"/>
    </xf>
    <xf numFmtId="3" fontId="7" fillId="0" borderId="0" xfId="0" applyNumberFormat="1" applyFont="1" applyBorder="1" applyAlignment="1">
      <alignment vertical="center"/>
    </xf>
    <xf numFmtId="0" fontId="0" fillId="0" borderId="0" xfId="0" applyBorder="1" applyAlignment="1">
      <alignment vertical="center"/>
    </xf>
    <xf numFmtId="3" fontId="26" fillId="0" borderId="0" xfId="0" applyNumberFormat="1" applyFont="1" applyFill="1" applyBorder="1" applyAlignment="1">
      <alignment horizontal="right" vertical="center"/>
    </xf>
    <xf numFmtId="0" fontId="0" fillId="0" borderId="0" xfId="0" applyBorder="1" applyAlignment="1">
      <alignment horizontal="right" vertical="center"/>
    </xf>
    <xf numFmtId="0" fontId="31" fillId="2" borderId="7" xfId="0" applyFont="1" applyFill="1" applyBorder="1" applyAlignment="1">
      <alignment horizontal="center" wrapText="1"/>
    </xf>
    <xf numFmtId="0" fontId="31" fillId="0" borderId="0" xfId="0" applyFont="1" applyAlignment="1">
      <alignment vertical="center"/>
    </xf>
    <xf numFmtId="0" fontId="31" fillId="2" borderId="3" xfId="0" applyFont="1" applyFill="1" applyBorder="1" applyAlignment="1">
      <alignment horizontal="center" vertical="center" wrapText="1"/>
    </xf>
    <xf numFmtId="0" fontId="31" fillId="2" borderId="1" xfId="0" applyFont="1" applyFill="1" applyBorder="1" applyAlignment="1">
      <alignment horizontal="center" vertical="center" wrapText="1"/>
    </xf>
    <xf numFmtId="38" fontId="31" fillId="2" borderId="1" xfId="17" applyFont="1" applyFill="1" applyBorder="1" applyAlignment="1">
      <alignment horizontal="center" vertical="center"/>
    </xf>
    <xf numFmtId="0" fontId="31" fillId="2" borderId="6" xfId="0" applyFont="1" applyFill="1" applyBorder="1" applyAlignment="1">
      <alignment horizontal="center" vertical="center"/>
    </xf>
    <xf numFmtId="38" fontId="31" fillId="2" borderId="6" xfId="17" applyFont="1" applyFill="1" applyBorder="1" applyAlignment="1">
      <alignment vertical="center"/>
    </xf>
    <xf numFmtId="38" fontId="33" fillId="2" borderId="6" xfId="17" applyFont="1" applyFill="1" applyBorder="1" applyAlignment="1">
      <alignment vertical="center"/>
    </xf>
    <xf numFmtId="0" fontId="31" fillId="2" borderId="5" xfId="0" applyFont="1" applyFill="1" applyBorder="1" applyAlignment="1">
      <alignment horizontal="center" vertical="center"/>
    </xf>
    <xf numFmtId="38" fontId="31" fillId="2" borderId="5" xfId="17" applyFont="1" applyFill="1" applyBorder="1" applyAlignment="1">
      <alignment vertical="center"/>
    </xf>
    <xf numFmtId="38" fontId="33" fillId="2" borderId="5" xfId="17" applyFont="1" applyFill="1" applyBorder="1" applyAlignment="1">
      <alignment vertical="center"/>
    </xf>
    <xf numFmtId="38" fontId="33" fillId="2" borderId="5" xfId="17" applyFont="1" applyFill="1" applyBorder="1" applyAlignment="1">
      <alignment horizontal="right" vertical="center"/>
    </xf>
    <xf numFmtId="0" fontId="31" fillId="2" borderId="28" xfId="0" applyFont="1" applyFill="1" applyBorder="1" applyAlignment="1">
      <alignment horizontal="center" vertical="center"/>
    </xf>
    <xf numFmtId="38" fontId="31" fillId="2" borderId="28" xfId="17" applyFont="1" applyFill="1" applyBorder="1" applyAlignment="1">
      <alignment vertical="center"/>
    </xf>
    <xf numFmtId="38" fontId="33" fillId="2" borderId="28" xfId="17" applyFont="1" applyFill="1" applyBorder="1" applyAlignment="1">
      <alignment vertical="center"/>
    </xf>
    <xf numFmtId="0" fontId="31" fillId="2" borderId="1" xfId="0" applyFont="1" applyFill="1" applyBorder="1" applyAlignment="1">
      <alignment horizontal="center" vertical="center"/>
    </xf>
    <xf numFmtId="38" fontId="31" fillId="2" borderId="1" xfId="17" applyFont="1" applyFill="1" applyBorder="1" applyAlignment="1">
      <alignment vertical="center"/>
    </xf>
    <xf numFmtId="0" fontId="34" fillId="0" borderId="0" xfId="0" applyFont="1" applyBorder="1" applyAlignment="1" applyProtection="1">
      <alignment vertical="center"/>
      <protection/>
    </xf>
    <xf numFmtId="0" fontId="34" fillId="0" borderId="0" xfId="0" applyFont="1" applyBorder="1" applyAlignment="1">
      <alignment vertical="center"/>
    </xf>
    <xf numFmtId="0" fontId="31" fillId="2" borderId="29" xfId="0" applyFont="1" applyFill="1" applyBorder="1" applyAlignment="1">
      <alignment horizontal="center" vertical="center" wrapText="1"/>
    </xf>
    <xf numFmtId="38" fontId="31" fillId="2" borderId="30" xfId="17" applyFont="1" applyFill="1" applyBorder="1" applyAlignment="1">
      <alignment horizontal="center" vertical="center"/>
    </xf>
    <xf numFmtId="38" fontId="33" fillId="0" borderId="6" xfId="17" applyFont="1" applyBorder="1" applyAlignment="1">
      <alignment vertical="center"/>
    </xf>
    <xf numFmtId="38" fontId="31" fillId="0" borderId="31" xfId="17" applyFont="1" applyBorder="1" applyAlignment="1">
      <alignment vertical="center"/>
    </xf>
    <xf numFmtId="38" fontId="31" fillId="0" borderId="6" xfId="17" applyFont="1" applyBorder="1" applyAlignment="1">
      <alignment vertical="center"/>
    </xf>
    <xf numFmtId="38" fontId="33" fillId="0" borderId="5" xfId="17" applyFont="1" applyBorder="1" applyAlignment="1">
      <alignment vertical="center"/>
    </xf>
    <xf numFmtId="38" fontId="31" fillId="0" borderId="32" xfId="17" applyFont="1" applyBorder="1" applyAlignment="1">
      <alignment vertical="center"/>
    </xf>
    <xf numFmtId="38" fontId="31" fillId="0" borderId="5" xfId="17" applyFont="1" applyBorder="1" applyAlignment="1">
      <alignment vertical="center"/>
    </xf>
    <xf numFmtId="38" fontId="33" fillId="0" borderId="28" xfId="17" applyFont="1" applyBorder="1" applyAlignment="1">
      <alignment vertical="center"/>
    </xf>
    <xf numFmtId="38" fontId="31" fillId="0" borderId="33" xfId="17" applyFont="1" applyBorder="1" applyAlignment="1">
      <alignment vertical="center"/>
    </xf>
    <xf numFmtId="38" fontId="31" fillId="0" borderId="28" xfId="17" applyFont="1" applyBorder="1" applyAlignment="1">
      <alignment vertical="center"/>
    </xf>
    <xf numFmtId="38" fontId="31" fillId="0" borderId="34" xfId="17" applyFont="1" applyBorder="1" applyAlignment="1">
      <alignment vertical="center"/>
    </xf>
    <xf numFmtId="38" fontId="31" fillId="0" borderId="35" xfId="17" applyFont="1" applyBorder="1" applyAlignment="1">
      <alignment vertical="center"/>
    </xf>
    <xf numFmtId="38" fontId="16" fillId="0" borderId="1" xfId="17" applyFont="1" applyFill="1" applyBorder="1" applyAlignment="1" applyProtection="1">
      <alignment vertical="center"/>
      <protection locked="0"/>
    </xf>
    <xf numFmtId="182" fontId="6" fillId="0" borderId="1" xfId="15" applyNumberFormat="1" applyFont="1" applyFill="1" applyBorder="1" applyAlignment="1">
      <alignment horizontal="right" vertical="center" wrapText="1"/>
    </xf>
    <xf numFmtId="182" fontId="6" fillId="0" borderId="6" xfId="15" applyNumberFormat="1" applyFont="1" applyFill="1" applyBorder="1" applyAlignment="1">
      <alignment horizontal="right" vertical="center" wrapText="1"/>
    </xf>
    <xf numFmtId="182" fontId="6" fillId="0" borderId="5" xfId="15" applyNumberFormat="1" applyFont="1" applyFill="1" applyBorder="1" applyAlignment="1">
      <alignment horizontal="right" vertical="center" wrapText="1"/>
    </xf>
    <xf numFmtId="182" fontId="6" fillId="0" borderId="28" xfId="15" applyNumberFormat="1" applyFont="1" applyFill="1" applyBorder="1" applyAlignment="1">
      <alignment horizontal="right" vertical="center" wrapText="1"/>
    </xf>
    <xf numFmtId="182" fontId="6" fillId="0" borderId="9" xfId="15" applyNumberFormat="1" applyFont="1" applyFill="1" applyBorder="1" applyAlignment="1">
      <alignment horizontal="right" vertical="center" wrapText="1"/>
    </xf>
    <xf numFmtId="182" fontId="6" fillId="0" borderId="8" xfId="15" applyNumberFormat="1" applyFont="1" applyFill="1" applyBorder="1" applyAlignment="1">
      <alignment horizontal="right" vertical="center" wrapText="1"/>
    </xf>
    <xf numFmtId="182" fontId="6" fillId="0" borderId="3" xfId="15" applyNumberFormat="1" applyFont="1" applyFill="1" applyBorder="1" applyAlignment="1">
      <alignment horizontal="right" vertical="center" wrapText="1"/>
    </xf>
    <xf numFmtId="182" fontId="6" fillId="0" borderId="10" xfId="15" applyNumberFormat="1" applyFont="1" applyFill="1" applyBorder="1" applyAlignment="1">
      <alignment horizontal="right" vertical="center" wrapText="1"/>
    </xf>
    <xf numFmtId="9" fontId="7" fillId="0" borderId="0" xfId="15" applyFont="1" applyAlignment="1">
      <alignment vertical="center"/>
    </xf>
    <xf numFmtId="38" fontId="7" fillId="0" borderId="36" xfId="17" applyFont="1" applyBorder="1" applyAlignment="1">
      <alignment horizontal="right" vertical="center"/>
    </xf>
    <xf numFmtId="38" fontId="7" fillId="0" borderId="37" xfId="17" applyFont="1" applyBorder="1" applyAlignment="1">
      <alignment horizontal="right" vertical="center"/>
    </xf>
    <xf numFmtId="38" fontId="7" fillId="0" borderId="38" xfId="17" applyFont="1" applyBorder="1" applyAlignment="1">
      <alignment horizontal="right" vertical="center"/>
    </xf>
    <xf numFmtId="38" fontId="7" fillId="0" borderId="39" xfId="17" applyFont="1" applyBorder="1" applyAlignment="1">
      <alignment horizontal="right" vertical="center"/>
    </xf>
    <xf numFmtId="38" fontId="7" fillId="0" borderId="40" xfId="17" applyFont="1" applyBorder="1" applyAlignment="1">
      <alignment horizontal="right" vertical="center"/>
    </xf>
    <xf numFmtId="38" fontId="7" fillId="0" borderId="30" xfId="17" applyFont="1" applyBorder="1" applyAlignment="1">
      <alignment vertical="center"/>
    </xf>
    <xf numFmtId="182" fontId="7" fillId="0" borderId="41" xfId="15" applyNumberFormat="1" applyFont="1" applyBorder="1" applyAlignment="1">
      <alignment vertical="center"/>
    </xf>
    <xf numFmtId="38" fontId="7" fillId="0" borderId="42" xfId="17" applyFont="1" applyBorder="1" applyAlignment="1">
      <alignment vertical="center"/>
    </xf>
    <xf numFmtId="38" fontId="7" fillId="0" borderId="43" xfId="17" applyFont="1" applyBorder="1" applyAlignment="1">
      <alignment vertical="center"/>
    </xf>
    <xf numFmtId="38" fontId="7" fillId="0" borderId="11" xfId="17" applyFont="1" applyBorder="1" applyAlignment="1">
      <alignment vertical="center"/>
    </xf>
    <xf numFmtId="38" fontId="7" fillId="0" borderId="44" xfId="17" applyFont="1" applyBorder="1" applyAlignment="1">
      <alignment vertical="center"/>
    </xf>
    <xf numFmtId="38" fontId="7" fillId="0" borderId="45" xfId="17" applyFont="1" applyBorder="1" applyAlignment="1">
      <alignment vertical="center"/>
    </xf>
    <xf numFmtId="182" fontId="7" fillId="0" borderId="46" xfId="15" applyNumberFormat="1" applyFont="1" applyBorder="1" applyAlignment="1">
      <alignment vertical="center"/>
    </xf>
    <xf numFmtId="38" fontId="7" fillId="0" borderId="47" xfId="17" applyFont="1" applyBorder="1" applyAlignment="1">
      <alignment vertical="center"/>
    </xf>
    <xf numFmtId="38" fontId="7" fillId="0" borderId="48" xfId="17" applyFont="1" applyBorder="1" applyAlignment="1">
      <alignment vertical="center"/>
    </xf>
    <xf numFmtId="38" fontId="7" fillId="0" borderId="11" xfId="17" applyFont="1" applyFill="1" applyBorder="1" applyAlignment="1" applyProtection="1">
      <alignment vertical="center"/>
      <protection locked="0"/>
    </xf>
    <xf numFmtId="38" fontId="31" fillId="2" borderId="1" xfId="17" applyFont="1" applyFill="1" applyBorder="1" applyAlignment="1">
      <alignment horizontal="right" vertical="center"/>
    </xf>
    <xf numFmtId="192" fontId="31" fillId="2" borderId="6" xfId="0" applyNumberFormat="1" applyFont="1" applyFill="1" applyBorder="1" applyAlignment="1" applyProtection="1">
      <alignment horizontal="right" vertical="center"/>
      <protection locked="0"/>
    </xf>
    <xf numFmtId="192" fontId="31" fillId="2" borderId="5" xfId="0" applyNumberFormat="1" applyFont="1" applyFill="1" applyBorder="1" applyAlignment="1" applyProtection="1">
      <alignment horizontal="right" vertical="center"/>
      <protection locked="0"/>
    </xf>
    <xf numFmtId="192" fontId="31" fillId="2" borderId="28" xfId="0" applyNumberFormat="1" applyFont="1" applyFill="1" applyBorder="1" applyAlignment="1" applyProtection="1">
      <alignment horizontal="right" vertical="center"/>
      <protection locked="0"/>
    </xf>
    <xf numFmtId="192" fontId="31" fillId="2" borderId="6" xfId="17" applyNumberFormat="1" applyFont="1" applyFill="1" applyBorder="1" applyAlignment="1" applyProtection="1">
      <alignment horizontal="right" vertical="center"/>
      <protection locked="0"/>
    </xf>
    <xf numFmtId="192" fontId="31" fillId="2" borderId="5" xfId="17" applyNumberFormat="1" applyFont="1" applyFill="1" applyBorder="1" applyAlignment="1" applyProtection="1">
      <alignment horizontal="right" vertical="center"/>
      <protection locked="0"/>
    </xf>
    <xf numFmtId="192" fontId="31" fillId="2" borderId="28" xfId="17" applyNumberFormat="1" applyFont="1" applyFill="1" applyBorder="1" applyAlignment="1" applyProtection="1">
      <alignment horizontal="right" vertical="center"/>
      <protection locked="0"/>
    </xf>
    <xf numFmtId="192" fontId="31" fillId="0" borderId="6" xfId="17" applyNumberFormat="1" applyFont="1" applyBorder="1" applyAlignment="1" applyProtection="1">
      <alignment horizontal="right" vertical="center"/>
      <protection locked="0"/>
    </xf>
    <xf numFmtId="192" fontId="31" fillId="0" borderId="5" xfId="17" applyNumberFormat="1" applyFont="1" applyBorder="1" applyAlignment="1" applyProtection="1">
      <alignment horizontal="right" vertical="center"/>
      <protection locked="0"/>
    </xf>
    <xf numFmtId="192" fontId="31" fillId="0" borderId="28" xfId="17" applyNumberFormat="1" applyFont="1" applyBorder="1" applyAlignment="1" applyProtection="1">
      <alignment horizontal="right" vertical="center"/>
      <protection locked="0"/>
    </xf>
    <xf numFmtId="3" fontId="7" fillId="0" borderId="49" xfId="0" applyNumberFormat="1" applyFont="1" applyBorder="1" applyAlignment="1">
      <alignment horizontal="right" vertical="center"/>
    </xf>
    <xf numFmtId="38" fontId="7" fillId="0" borderId="50" xfId="17" applyFont="1" applyBorder="1" applyAlignment="1">
      <alignment vertical="center"/>
    </xf>
    <xf numFmtId="38" fontId="37" fillId="0" borderId="0" xfId="17" applyFont="1" applyAlignment="1">
      <alignment vertical="center"/>
    </xf>
    <xf numFmtId="0" fontId="31" fillId="2" borderId="51" xfId="0" applyFont="1" applyFill="1" applyBorder="1" applyAlignment="1">
      <alignment horizontal="center" vertical="center" wrapText="1"/>
    </xf>
    <xf numFmtId="192" fontId="38" fillId="0" borderId="29" xfId="0" applyNumberFormat="1" applyFont="1" applyBorder="1" applyAlignment="1">
      <alignment vertical="center"/>
    </xf>
    <xf numFmtId="192" fontId="38" fillId="0" borderId="34" xfId="0" applyNumberFormat="1" applyFont="1" applyBorder="1" applyAlignment="1">
      <alignment vertical="center"/>
    </xf>
    <xf numFmtId="0" fontId="7" fillId="0" borderId="52" xfId="0" applyFont="1" applyBorder="1" applyAlignment="1">
      <alignment horizontal="center" vertical="center"/>
    </xf>
    <xf numFmtId="38" fontId="7" fillId="0" borderId="53" xfId="17" applyFont="1" applyBorder="1" applyAlignment="1">
      <alignment vertical="center"/>
    </xf>
    <xf numFmtId="38" fontId="7" fillId="0" borderId="54" xfId="17" applyFont="1" applyBorder="1" applyAlignment="1">
      <alignment vertical="center"/>
    </xf>
    <xf numFmtId="38" fontId="7" fillId="0" borderId="55" xfId="17" applyFont="1" applyBorder="1" applyAlignment="1">
      <alignment vertical="center"/>
    </xf>
    <xf numFmtId="38" fontId="7" fillId="0" borderId="56" xfId="17" applyFont="1" applyBorder="1" applyAlignment="1">
      <alignment vertical="center"/>
    </xf>
    <xf numFmtId="38" fontId="7" fillId="0" borderId="57" xfId="17" applyFont="1" applyBorder="1" applyAlignment="1">
      <alignment vertical="center"/>
    </xf>
    <xf numFmtId="0" fontId="29" fillId="0" borderId="58" xfId="0" applyFont="1" applyFill="1" applyBorder="1" applyAlignment="1" applyProtection="1">
      <alignment horizontal="center" vertical="center"/>
      <protection/>
    </xf>
    <xf numFmtId="0" fontId="21" fillId="0" borderId="0" xfId="0" applyFont="1" applyFill="1" applyAlignment="1" applyProtection="1">
      <alignment vertical="center"/>
      <protection locked="0"/>
    </xf>
    <xf numFmtId="195" fontId="7" fillId="0" borderId="58" xfId="0" applyNumberFormat="1" applyFont="1" applyFill="1" applyBorder="1" applyAlignment="1" applyProtection="1">
      <alignment horizontal="right" vertical="center"/>
      <protection/>
    </xf>
    <xf numFmtId="195" fontId="31" fillId="2" borderId="6" xfId="17" applyNumberFormat="1" applyFont="1" applyFill="1" applyBorder="1" applyAlignment="1">
      <alignment vertical="center"/>
    </xf>
    <xf numFmtId="188" fontId="34" fillId="0" borderId="0" xfId="0" applyNumberFormat="1" applyFont="1" applyBorder="1" applyAlignment="1" applyProtection="1">
      <alignment vertical="center"/>
      <protection/>
    </xf>
    <xf numFmtId="195" fontId="31" fillId="2" borderId="1" xfId="17" applyNumberFormat="1" applyFont="1" applyFill="1" applyBorder="1" applyAlignment="1">
      <alignment vertical="center"/>
    </xf>
    <xf numFmtId="195" fontId="31" fillId="2" borderId="11" xfId="17" applyNumberFormat="1" applyFont="1" applyFill="1" applyBorder="1" applyAlignment="1">
      <alignment vertical="center"/>
    </xf>
    <xf numFmtId="195" fontId="31" fillId="2" borderId="41" xfId="17" applyNumberFormat="1" applyFont="1" applyFill="1" applyBorder="1" applyAlignment="1">
      <alignment vertical="center"/>
    </xf>
    <xf numFmtId="195" fontId="31" fillId="2" borderId="5" xfId="17" applyNumberFormat="1" applyFont="1" applyFill="1" applyBorder="1" applyAlignment="1">
      <alignment vertical="center"/>
    </xf>
    <xf numFmtId="195" fontId="31" fillId="2" borderId="36" xfId="17" applyNumberFormat="1" applyFont="1" applyFill="1" applyBorder="1" applyAlignment="1">
      <alignment vertical="center"/>
    </xf>
    <xf numFmtId="195" fontId="31" fillId="2" borderId="37" xfId="17" applyNumberFormat="1" applyFont="1" applyFill="1" applyBorder="1" applyAlignment="1">
      <alignment vertical="center"/>
    </xf>
    <xf numFmtId="195" fontId="31" fillId="2" borderId="38" xfId="17" applyNumberFormat="1" applyFont="1" applyFill="1" applyBorder="1" applyAlignment="1">
      <alignment vertical="center"/>
    </xf>
    <xf numFmtId="192" fontId="31" fillId="0" borderId="59" xfId="17" applyNumberFormat="1" applyFont="1" applyBorder="1" applyAlignment="1" applyProtection="1">
      <alignment horizontal="right" vertical="center"/>
      <protection locked="0"/>
    </xf>
    <xf numFmtId="192" fontId="31" fillId="0" borderId="60" xfId="17" applyNumberFormat="1" applyFont="1" applyBorder="1" applyAlignment="1" applyProtection="1">
      <alignment horizontal="right" vertical="center"/>
      <protection locked="0"/>
    </xf>
    <xf numFmtId="192" fontId="31" fillId="0" borderId="61" xfId="17" applyNumberFormat="1" applyFont="1" applyBorder="1" applyAlignment="1" applyProtection="1">
      <alignment horizontal="right" vertical="center"/>
      <protection locked="0"/>
    </xf>
    <xf numFmtId="195" fontId="31" fillId="2" borderId="28" xfId="17" applyNumberFormat="1" applyFont="1" applyFill="1" applyBorder="1" applyAlignment="1">
      <alignment vertical="center"/>
    </xf>
    <xf numFmtId="0" fontId="7" fillId="0" borderId="62" xfId="0" applyFont="1" applyBorder="1" applyAlignment="1">
      <alignment horizontal="center" vertical="center"/>
    </xf>
    <xf numFmtId="0" fontId="7" fillId="0" borderId="31" xfId="0" applyFont="1" applyBorder="1" applyAlignment="1">
      <alignment horizontal="center" vertical="center"/>
    </xf>
    <xf numFmtId="0" fontId="7" fillId="0" borderId="63" xfId="0" applyFont="1" applyBorder="1" applyAlignment="1">
      <alignment horizontal="center" vertical="center"/>
    </xf>
    <xf numFmtId="3" fontId="7" fillId="0" borderId="64" xfId="0" applyNumberFormat="1" applyFont="1" applyBorder="1" applyAlignment="1">
      <alignment horizontal="right" vertical="center"/>
    </xf>
    <xf numFmtId="0" fontId="7" fillId="0" borderId="51" xfId="0" applyFont="1" applyBorder="1" applyAlignment="1">
      <alignment horizontal="center" vertical="center"/>
    </xf>
    <xf numFmtId="0" fontId="7" fillId="0" borderId="65"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182" fontId="7" fillId="0" borderId="69" xfId="15" applyNumberFormat="1" applyFont="1" applyBorder="1" applyAlignment="1">
      <alignment vertical="center"/>
    </xf>
    <xf numFmtId="3" fontId="7" fillId="0" borderId="70" xfId="0" applyNumberFormat="1" applyFont="1" applyBorder="1" applyAlignment="1">
      <alignment horizontal="right" vertical="center"/>
    </xf>
    <xf numFmtId="3" fontId="7" fillId="0" borderId="71" xfId="0" applyNumberFormat="1" applyFont="1" applyBorder="1" applyAlignment="1">
      <alignment horizontal="right" vertical="center"/>
    </xf>
    <xf numFmtId="38" fontId="7" fillId="0" borderId="72" xfId="17" applyFont="1" applyBorder="1" applyAlignment="1">
      <alignment vertical="center"/>
    </xf>
    <xf numFmtId="182" fontId="7" fillId="0" borderId="73" xfId="15" applyNumberFormat="1" applyFont="1" applyBorder="1" applyAlignment="1">
      <alignment vertical="center"/>
    </xf>
    <xf numFmtId="3" fontId="7" fillId="0" borderId="74" xfId="0" applyNumberFormat="1" applyFont="1" applyBorder="1" applyAlignment="1">
      <alignment horizontal="right" vertical="center"/>
    </xf>
    <xf numFmtId="3" fontId="7" fillId="0" borderId="75" xfId="0" applyNumberFormat="1" applyFont="1" applyBorder="1" applyAlignment="1">
      <alignment horizontal="right" vertical="center"/>
    </xf>
    <xf numFmtId="0" fontId="7" fillId="0" borderId="76" xfId="0" applyFont="1" applyBorder="1" applyAlignment="1">
      <alignment horizontal="center" vertical="center"/>
    </xf>
    <xf numFmtId="3" fontId="7" fillId="0" borderId="77" xfId="0" applyNumberFormat="1" applyFont="1" applyBorder="1" applyAlignment="1">
      <alignment horizontal="right" vertical="center"/>
    </xf>
    <xf numFmtId="38" fontId="40" fillId="0" borderId="7" xfId="17" applyFont="1" applyFill="1" applyBorder="1" applyAlignment="1">
      <alignment vertical="center" wrapText="1"/>
    </xf>
    <xf numFmtId="38" fontId="40" fillId="0" borderId="3" xfId="17" applyFont="1" applyFill="1" applyBorder="1" applyAlignment="1">
      <alignment vertical="center" wrapText="1"/>
    </xf>
    <xf numFmtId="38" fontId="40" fillId="0" borderId="5" xfId="17" applyFont="1" applyFill="1" applyBorder="1" applyAlignment="1">
      <alignment vertical="center" wrapText="1"/>
    </xf>
    <xf numFmtId="0" fontId="7" fillId="0" borderId="8" xfId="0" applyFont="1" applyBorder="1" applyAlignment="1">
      <alignment horizontal="center" vertical="center"/>
    </xf>
    <xf numFmtId="38" fontId="7" fillId="0" borderId="6" xfId="17" applyFont="1" applyBorder="1" applyAlignment="1">
      <alignment horizontal="right" vertical="center"/>
    </xf>
    <xf numFmtId="38" fontId="7" fillId="0" borderId="8" xfId="17" applyFont="1" applyBorder="1" applyAlignment="1">
      <alignment horizontal="center" vertical="center"/>
    </xf>
    <xf numFmtId="0" fontId="7" fillId="0" borderId="6" xfId="0" applyFont="1" applyBorder="1" applyAlignment="1">
      <alignment horizontal="left" vertical="center"/>
    </xf>
    <xf numFmtId="38" fontId="29" fillId="0" borderId="34" xfId="17" applyFont="1" applyBorder="1" applyAlignment="1">
      <alignment horizontal="center" vertical="center"/>
    </xf>
    <xf numFmtId="38" fontId="29" fillId="0" borderId="35" xfId="17" applyFont="1" applyBorder="1" applyAlignment="1">
      <alignment horizontal="center" vertical="center"/>
    </xf>
    <xf numFmtId="38" fontId="7" fillId="0" borderId="8" xfId="17" applyFont="1" applyBorder="1" applyAlignment="1">
      <alignment horizontal="right" vertical="center"/>
    </xf>
    <xf numFmtId="38" fontId="7" fillId="0" borderId="6" xfId="17" applyFont="1" applyBorder="1" applyAlignment="1">
      <alignment horizontal="left" vertical="center"/>
    </xf>
    <xf numFmtId="182" fontId="7" fillId="0" borderId="35" xfId="15" applyNumberFormat="1" applyFont="1" applyBorder="1" applyAlignment="1">
      <alignment vertical="center"/>
    </xf>
    <xf numFmtId="38" fontId="7" fillId="0" borderId="1" xfId="17" applyFont="1" applyBorder="1" applyAlignment="1">
      <alignment vertical="center"/>
    </xf>
    <xf numFmtId="38" fontId="7" fillId="0" borderId="78" xfId="17" applyFont="1" applyBorder="1" applyAlignment="1">
      <alignment vertical="center"/>
    </xf>
    <xf numFmtId="38" fontId="29" fillId="0" borderId="79" xfId="17" applyFont="1" applyBorder="1" applyAlignment="1">
      <alignment horizontal="center" vertical="center"/>
    </xf>
    <xf numFmtId="38" fontId="29" fillId="0" borderId="78" xfId="17" applyFont="1" applyBorder="1" applyAlignment="1">
      <alignment horizontal="center" vertical="center"/>
    </xf>
    <xf numFmtId="38" fontId="29" fillId="0" borderId="29" xfId="17" applyFont="1" applyBorder="1" applyAlignment="1">
      <alignment horizontal="center" vertical="center"/>
    </xf>
    <xf numFmtId="38" fontId="29" fillId="0" borderId="1" xfId="17" applyFont="1" applyBorder="1" applyAlignment="1">
      <alignment horizontal="center" vertical="center"/>
    </xf>
    <xf numFmtId="38" fontId="7" fillId="0" borderId="5" xfId="17" applyFont="1" applyBorder="1" applyAlignment="1">
      <alignment horizontal="right" vertical="center"/>
    </xf>
    <xf numFmtId="38" fontId="7" fillId="0" borderId="5" xfId="17" applyFont="1" applyBorder="1" applyAlignment="1">
      <alignment horizontal="left" vertical="center"/>
    </xf>
    <xf numFmtId="0" fontId="7" fillId="0" borderId="5" xfId="0" applyFont="1" applyBorder="1" applyAlignment="1">
      <alignment horizontal="left" vertical="center"/>
    </xf>
    <xf numFmtId="38" fontId="7" fillId="0" borderId="28" xfId="17" applyFont="1" applyBorder="1" applyAlignment="1">
      <alignment horizontal="center" vertical="center"/>
    </xf>
    <xf numFmtId="0" fontId="7" fillId="0" borderId="28" xfId="0" applyFont="1" applyBorder="1" applyAlignment="1">
      <alignment horizontal="center" vertical="center"/>
    </xf>
    <xf numFmtId="38" fontId="7" fillId="0" borderId="28" xfId="17" applyFont="1" applyBorder="1" applyAlignment="1">
      <alignment horizontal="right" vertical="center"/>
    </xf>
    <xf numFmtId="38" fontId="7" fillId="0" borderId="9" xfId="17" applyFont="1" applyBorder="1" applyAlignment="1">
      <alignment horizontal="right" vertical="center"/>
    </xf>
    <xf numFmtId="38" fontId="7" fillId="0" borderId="19" xfId="17" applyFont="1" applyBorder="1" applyAlignment="1">
      <alignment horizontal="right" vertical="center"/>
    </xf>
    <xf numFmtId="38" fontId="7" fillId="0" borderId="20" xfId="17" applyFont="1" applyBorder="1" applyAlignment="1">
      <alignment horizontal="right" vertical="center"/>
    </xf>
    <xf numFmtId="38" fontId="7" fillId="0" borderId="80" xfId="17" applyFont="1" applyBorder="1" applyAlignment="1">
      <alignment horizontal="right" vertical="center"/>
    </xf>
    <xf numFmtId="38" fontId="7" fillId="0" borderId="21" xfId="17" applyFont="1" applyBorder="1" applyAlignment="1">
      <alignment horizontal="right" vertical="center"/>
    </xf>
    <xf numFmtId="38" fontId="7" fillId="0" borderId="22" xfId="17" applyFont="1" applyBorder="1" applyAlignment="1">
      <alignment horizontal="right" vertical="center"/>
    </xf>
    <xf numFmtId="38" fontId="7" fillId="0" borderId="60" xfId="17" applyFont="1" applyBorder="1" applyAlignment="1">
      <alignment horizontal="right" vertical="center"/>
    </xf>
    <xf numFmtId="38" fontId="7" fillId="0" borderId="23" xfId="17" applyFont="1" applyBorder="1" applyAlignment="1">
      <alignment horizontal="right" vertical="center"/>
    </xf>
    <xf numFmtId="38" fontId="7" fillId="0" borderId="24" xfId="17" applyFont="1" applyBorder="1" applyAlignment="1">
      <alignment horizontal="right" vertical="center"/>
    </xf>
    <xf numFmtId="38" fontId="7" fillId="0" borderId="81" xfId="17" applyFont="1" applyBorder="1" applyAlignment="1">
      <alignment horizontal="right" vertical="center"/>
    </xf>
    <xf numFmtId="38" fontId="7" fillId="0" borderId="82" xfId="17" applyFont="1" applyBorder="1" applyAlignment="1">
      <alignment horizontal="center" vertical="center" wrapText="1"/>
    </xf>
    <xf numFmtId="38" fontId="7" fillId="0" borderId="83" xfId="17" applyFont="1" applyBorder="1" applyAlignment="1">
      <alignment horizontal="center" vertical="center" wrapText="1"/>
    </xf>
    <xf numFmtId="38" fontId="7" fillId="0" borderId="84" xfId="17" applyFont="1" applyBorder="1" applyAlignment="1">
      <alignment horizontal="center" vertical="center" wrapText="1"/>
    </xf>
    <xf numFmtId="38" fontId="7" fillId="0" borderId="85" xfId="17" applyFont="1" applyBorder="1" applyAlignment="1">
      <alignment horizontal="center" vertical="center" wrapText="1"/>
    </xf>
    <xf numFmtId="38" fontId="29" fillId="0" borderId="52" xfId="17" applyFont="1" applyBorder="1" applyAlignment="1">
      <alignment horizontal="center" vertical="center"/>
    </xf>
    <xf numFmtId="38" fontId="0" fillId="0" borderId="0" xfId="17" applyFont="1" applyAlignment="1">
      <alignment vertical="center"/>
    </xf>
    <xf numFmtId="0" fontId="7" fillId="0" borderId="83" xfId="0" applyFont="1" applyBorder="1" applyAlignment="1">
      <alignment horizontal="center" vertical="center" wrapText="1"/>
    </xf>
    <xf numFmtId="0" fontId="7" fillId="0" borderId="86" xfId="0" applyFont="1" applyBorder="1" applyAlignment="1">
      <alignment horizontal="center" vertical="center" wrapText="1"/>
    </xf>
    <xf numFmtId="0" fontId="7" fillId="0" borderId="84" xfId="0" applyFont="1" applyBorder="1" applyAlignment="1">
      <alignment horizontal="center" vertical="center" wrapText="1"/>
    </xf>
    <xf numFmtId="0" fontId="7" fillId="0" borderId="85" xfId="0" applyFont="1" applyBorder="1" applyAlignment="1">
      <alignment horizontal="center" vertical="center" wrapText="1"/>
    </xf>
    <xf numFmtId="0" fontId="7" fillId="0" borderId="87" xfId="0" applyFont="1" applyBorder="1" applyAlignment="1">
      <alignment horizontal="center" vertical="center" wrapText="1"/>
    </xf>
    <xf numFmtId="0" fontId="29" fillId="0" borderId="52" xfId="0" applyFont="1" applyBorder="1" applyAlignment="1">
      <alignment vertical="center"/>
    </xf>
    <xf numFmtId="0" fontId="29" fillId="0" borderId="1" xfId="0" applyFont="1" applyBorder="1" applyAlignment="1">
      <alignment vertical="center"/>
    </xf>
    <xf numFmtId="38" fontId="7" fillId="0" borderId="88" xfId="17" applyFont="1" applyBorder="1" applyAlignment="1">
      <alignment horizontal="right" vertical="center"/>
    </xf>
    <xf numFmtId="38" fontId="7" fillId="0" borderId="89" xfId="17" applyFont="1" applyBorder="1" applyAlignment="1">
      <alignment horizontal="right" vertical="center"/>
    </xf>
    <xf numFmtId="38" fontId="7" fillId="0" borderId="90" xfId="17" applyFont="1" applyBorder="1" applyAlignment="1">
      <alignment horizontal="right" vertical="center"/>
    </xf>
    <xf numFmtId="38" fontId="7" fillId="0" borderId="87" xfId="17" applyFont="1" applyBorder="1" applyAlignment="1">
      <alignment horizontal="right" vertical="center"/>
    </xf>
    <xf numFmtId="38" fontId="7" fillId="0" borderId="91" xfId="17" applyFont="1" applyBorder="1" applyAlignment="1">
      <alignment horizontal="right" vertical="center"/>
    </xf>
    <xf numFmtId="38" fontId="7" fillId="0" borderId="92" xfId="17" applyFont="1" applyBorder="1" applyAlignment="1">
      <alignment horizontal="right" vertical="center"/>
    </xf>
    <xf numFmtId="38" fontId="29" fillId="0" borderId="93" xfId="17" applyFont="1" applyBorder="1" applyAlignment="1">
      <alignment horizontal="center" vertical="center"/>
    </xf>
    <xf numFmtId="0" fontId="21" fillId="0" borderId="86" xfId="0" applyFont="1" applyBorder="1" applyAlignment="1">
      <alignment horizontal="center" vertical="center"/>
    </xf>
    <xf numFmtId="38" fontId="29" fillId="0" borderId="90" xfId="17" applyFont="1" applyBorder="1" applyAlignment="1">
      <alignment horizontal="center" vertical="center"/>
    </xf>
    <xf numFmtId="0" fontId="21" fillId="0" borderId="87" xfId="0" applyFont="1" applyBorder="1" applyAlignment="1">
      <alignment horizontal="center" vertical="center"/>
    </xf>
    <xf numFmtId="38" fontId="7" fillId="0" borderId="7" xfId="17" applyFont="1" applyBorder="1" applyAlignment="1">
      <alignment horizontal="right" vertical="center"/>
    </xf>
    <xf numFmtId="38" fontId="29" fillId="0" borderId="94" xfId="17" applyFont="1" applyBorder="1" applyAlignment="1">
      <alignment horizontal="center" vertical="center"/>
    </xf>
    <xf numFmtId="38" fontId="29" fillId="0" borderId="95" xfId="17" applyFont="1" applyBorder="1" applyAlignment="1">
      <alignment horizontal="center" vertical="center"/>
    </xf>
    <xf numFmtId="38" fontId="7" fillId="0" borderId="82" xfId="17" applyFont="1" applyBorder="1" applyAlignment="1">
      <alignment horizontal="center" vertical="center"/>
    </xf>
    <xf numFmtId="0" fontId="0" fillId="0" borderId="83" xfId="0" applyBorder="1" applyAlignment="1">
      <alignment horizontal="center" vertical="center"/>
    </xf>
    <xf numFmtId="0" fontId="0" fillId="0" borderId="96"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97" xfId="0" applyBorder="1" applyAlignment="1">
      <alignment horizontal="center" vertical="center"/>
    </xf>
    <xf numFmtId="0" fontId="7" fillId="0" borderId="12" xfId="0" applyFont="1" applyFill="1" applyBorder="1" applyAlignment="1" applyProtection="1">
      <alignment horizontal="center" vertical="center" wrapText="1"/>
      <protection/>
    </xf>
    <xf numFmtId="0" fontId="7" fillId="0" borderId="92" xfId="0" applyFont="1" applyFill="1" applyBorder="1" applyAlignment="1" applyProtection="1">
      <alignment horizontal="center" vertical="center" wrapText="1"/>
      <protection/>
    </xf>
    <xf numFmtId="0" fontId="7" fillId="0" borderId="1" xfId="0" applyFont="1" applyFill="1" applyBorder="1" applyAlignment="1" applyProtection="1">
      <alignment horizontal="center" vertical="center"/>
      <protection/>
    </xf>
    <xf numFmtId="0" fontId="7" fillId="0" borderId="1" xfId="0" applyFont="1" applyBorder="1" applyAlignment="1" applyProtection="1">
      <alignment vertical="center"/>
      <protection/>
    </xf>
    <xf numFmtId="0" fontId="7" fillId="0" borderId="7" xfId="0" applyFont="1" applyFill="1" applyBorder="1" applyAlignment="1" applyProtection="1">
      <alignment horizontal="center" vertical="center"/>
      <protection/>
    </xf>
    <xf numFmtId="0" fontId="7" fillId="0" borderId="3" xfId="0" applyFont="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7" fillId="0" borderId="98" xfId="0" applyFont="1" applyFill="1" applyBorder="1" applyAlignment="1" applyProtection="1">
      <alignment horizontal="center" vertical="center"/>
      <protection/>
    </xf>
    <xf numFmtId="38" fontId="6" fillId="0" borderId="3" xfId="17" applyFont="1" applyFill="1" applyBorder="1" applyAlignment="1">
      <alignment vertical="center" wrapText="1"/>
    </xf>
    <xf numFmtId="38" fontId="8" fillId="0" borderId="3" xfId="17" applyFont="1" applyFill="1" applyBorder="1" applyAlignment="1">
      <alignment vertical="center"/>
    </xf>
    <xf numFmtId="38" fontId="17" fillId="0" borderId="1" xfId="17" applyFont="1" applyFill="1" applyBorder="1" applyAlignment="1">
      <alignment vertical="center" wrapText="1"/>
    </xf>
    <xf numFmtId="38" fontId="8" fillId="0" borderId="1" xfId="17" applyFont="1" applyFill="1" applyBorder="1" applyAlignment="1">
      <alignment vertical="center"/>
    </xf>
    <xf numFmtId="38" fontId="17" fillId="0" borderId="11" xfId="17" applyFont="1" applyFill="1" applyBorder="1" applyAlignment="1">
      <alignment vertical="center" wrapText="1"/>
    </xf>
    <xf numFmtId="38" fontId="17" fillId="0" borderId="47" xfId="17" applyFont="1" applyFill="1" applyBorder="1" applyAlignment="1">
      <alignment vertical="center" wrapText="1"/>
    </xf>
    <xf numFmtId="0" fontId="8" fillId="0" borderId="98" xfId="0" applyFont="1" applyFill="1" applyBorder="1" applyAlignment="1">
      <alignment vertical="center"/>
    </xf>
    <xf numFmtId="38" fontId="18" fillId="0" borderId="3" xfId="17" applyFont="1" applyFill="1" applyBorder="1" applyAlignment="1">
      <alignment vertical="center"/>
    </xf>
    <xf numFmtId="38" fontId="17" fillId="0" borderId="7" xfId="17" applyFont="1" applyFill="1" applyBorder="1" applyAlignment="1">
      <alignment vertical="center" wrapText="1"/>
    </xf>
    <xf numFmtId="38" fontId="18" fillId="0" borderId="7" xfId="17" applyFont="1" applyFill="1" applyBorder="1" applyAlignment="1">
      <alignment vertical="center"/>
    </xf>
    <xf numFmtId="38" fontId="6" fillId="0" borderId="16" xfId="17" applyFont="1" applyFill="1" applyBorder="1" applyAlignment="1">
      <alignment vertical="center" wrapText="1"/>
    </xf>
    <xf numFmtId="38" fontId="6" fillId="0" borderId="59" xfId="17" applyFont="1" applyFill="1" applyBorder="1" applyAlignment="1">
      <alignment vertical="center" wrapText="1"/>
    </xf>
    <xf numFmtId="38" fontId="6" fillId="0" borderId="21" xfId="17" applyFont="1" applyFill="1" applyBorder="1" applyAlignment="1">
      <alignment vertical="center" wrapText="1"/>
    </xf>
    <xf numFmtId="38" fontId="6" fillId="0" borderId="60" xfId="17" applyFont="1" applyFill="1" applyBorder="1" applyAlignment="1">
      <alignment vertical="center" wrapText="1"/>
    </xf>
    <xf numFmtId="38" fontId="39" fillId="0" borderId="23" xfId="17" applyFont="1" applyFill="1" applyBorder="1" applyAlignment="1">
      <alignment vertical="center" wrapText="1"/>
    </xf>
    <xf numFmtId="38" fontId="39" fillId="0" borderId="81" xfId="17" applyFont="1" applyFill="1" applyBorder="1" applyAlignment="1">
      <alignment vertical="center" wrapText="1"/>
    </xf>
    <xf numFmtId="38" fontId="8" fillId="0" borderId="12" xfId="17" applyFont="1" applyFill="1" applyBorder="1" applyAlignment="1">
      <alignment vertical="center"/>
    </xf>
    <xf numFmtId="38" fontId="8" fillId="0" borderId="92" xfId="17" applyFont="1" applyFill="1" applyBorder="1" applyAlignment="1">
      <alignment vertical="center"/>
    </xf>
    <xf numFmtId="38" fontId="18" fillId="0" borderId="11" xfId="17" applyFont="1" applyFill="1" applyBorder="1" applyAlignment="1">
      <alignment vertical="center"/>
    </xf>
    <xf numFmtId="38" fontId="18" fillId="0" borderId="47" xfId="17" applyFont="1" applyFill="1" applyBorder="1" applyAlignment="1">
      <alignment vertical="center"/>
    </xf>
    <xf numFmtId="38" fontId="18" fillId="0" borderId="98" xfId="17" applyFont="1" applyFill="1" applyBorder="1" applyAlignment="1">
      <alignment vertical="center"/>
    </xf>
    <xf numFmtId="38" fontId="18" fillId="0" borderId="99" xfId="17" applyFont="1" applyFill="1" applyBorder="1" applyAlignment="1">
      <alignment vertical="center"/>
    </xf>
    <xf numFmtId="38" fontId="18" fillId="0" borderId="100" xfId="17" applyFont="1" applyFill="1" applyBorder="1" applyAlignment="1">
      <alignment vertical="center"/>
    </xf>
    <xf numFmtId="38" fontId="18" fillId="0" borderId="101" xfId="17" applyFont="1" applyFill="1" applyBorder="1" applyAlignment="1">
      <alignment vertical="center"/>
    </xf>
    <xf numFmtId="38" fontId="6" fillId="0" borderId="5" xfId="17" applyFont="1" applyFill="1" applyBorder="1" applyAlignment="1">
      <alignment vertical="center" wrapText="1"/>
    </xf>
    <xf numFmtId="38" fontId="8" fillId="0" borderId="5" xfId="17" applyFont="1" applyFill="1" applyBorder="1" applyAlignment="1">
      <alignment vertical="center"/>
    </xf>
    <xf numFmtId="38" fontId="6" fillId="0" borderId="25" xfId="17" applyFont="1" applyFill="1" applyBorder="1" applyAlignment="1">
      <alignment vertical="center" wrapText="1"/>
    </xf>
    <xf numFmtId="38" fontId="6" fillId="0" borderId="26" xfId="17" applyFont="1" applyFill="1" applyBorder="1" applyAlignment="1">
      <alignment vertical="center" wrapText="1"/>
    </xf>
    <xf numFmtId="38" fontId="6" fillId="0" borderId="27" xfId="17" applyFont="1" applyFill="1" applyBorder="1" applyAlignment="1">
      <alignment vertical="center" wrapText="1"/>
    </xf>
    <xf numFmtId="38" fontId="6" fillId="0" borderId="61" xfId="17" applyFont="1" applyFill="1" applyBorder="1" applyAlignment="1">
      <alignment vertical="center" wrapText="1"/>
    </xf>
    <xf numFmtId="38" fontId="6" fillId="0" borderId="7" xfId="17" applyFont="1" applyFill="1" applyBorder="1" applyAlignment="1">
      <alignment vertical="center" wrapText="1"/>
    </xf>
    <xf numFmtId="38" fontId="8" fillId="0" borderId="7" xfId="17" applyFont="1" applyFill="1" applyBorder="1" applyAlignment="1">
      <alignment vertical="center"/>
    </xf>
    <xf numFmtId="38" fontId="6" fillId="0" borderId="12" xfId="17" applyFont="1" applyFill="1" applyBorder="1" applyAlignment="1">
      <alignment vertical="center"/>
    </xf>
    <xf numFmtId="0" fontId="3" fillId="0" borderId="13" xfId="0" applyFont="1" applyFill="1" applyBorder="1" applyAlignment="1">
      <alignment/>
    </xf>
    <xf numFmtId="0" fontId="3" fillId="0" borderId="84" xfId="0" applyFont="1" applyFill="1" applyBorder="1" applyAlignment="1">
      <alignment/>
    </xf>
    <xf numFmtId="0" fontId="3" fillId="0" borderId="85" xfId="0" applyFont="1" applyFill="1" applyBorder="1" applyAlignment="1">
      <alignment/>
    </xf>
    <xf numFmtId="38" fontId="6" fillId="0" borderId="102" xfId="17" applyFont="1" applyFill="1" applyBorder="1" applyAlignment="1">
      <alignment horizontal="center" vertical="center"/>
    </xf>
    <xf numFmtId="38" fontId="6" fillId="0" borderId="103" xfId="17" applyFont="1" applyFill="1" applyBorder="1" applyAlignment="1">
      <alignment horizontal="center" vertical="center"/>
    </xf>
    <xf numFmtId="0" fontId="0" fillId="0" borderId="103" xfId="0" applyBorder="1" applyAlignment="1">
      <alignment/>
    </xf>
    <xf numFmtId="0" fontId="3" fillId="0" borderId="103" xfId="0" applyFont="1" applyFill="1" applyBorder="1" applyAlignment="1">
      <alignment/>
    </xf>
    <xf numFmtId="38" fontId="6" fillId="0" borderId="6" xfId="17" applyFont="1" applyFill="1" applyBorder="1" applyAlignment="1">
      <alignment vertical="center" wrapText="1"/>
    </xf>
    <xf numFmtId="38" fontId="8" fillId="0" borderId="6" xfId="17" applyFont="1" applyFill="1" applyBorder="1" applyAlignment="1">
      <alignment vertical="center"/>
    </xf>
    <xf numFmtId="0" fontId="31" fillId="2" borderId="7" xfId="0" applyFont="1" applyFill="1" applyBorder="1" applyAlignment="1">
      <alignment vertical="center"/>
    </xf>
    <xf numFmtId="0" fontId="31" fillId="2" borderId="3" xfId="0" applyFont="1" applyFill="1" applyBorder="1" applyAlignment="1">
      <alignment vertical="center"/>
    </xf>
    <xf numFmtId="38" fontId="31" fillId="2" borderId="11" xfId="17" applyFont="1" applyFill="1" applyBorder="1" applyAlignment="1">
      <alignment horizontal="center" vertical="center"/>
    </xf>
    <xf numFmtId="38" fontId="31" fillId="2" borderId="47" xfId="17" applyFont="1" applyFill="1" applyBorder="1" applyAlignment="1">
      <alignment horizontal="center" vertical="center"/>
    </xf>
    <xf numFmtId="38" fontId="31" fillId="2" borderId="98" xfId="17" applyFont="1" applyFill="1" applyBorder="1" applyAlignment="1">
      <alignment horizontal="center" vertical="center"/>
    </xf>
    <xf numFmtId="0" fontId="31" fillId="0" borderId="47" xfId="0" applyFont="1" applyBorder="1" applyAlignment="1">
      <alignment vertical="center"/>
    </xf>
    <xf numFmtId="0" fontId="32" fillId="0" borderId="98" xfId="0" applyFont="1" applyBorder="1" applyAlignment="1">
      <alignment vertical="center"/>
    </xf>
    <xf numFmtId="38" fontId="31" fillId="2" borderId="1" xfId="17" applyFont="1" applyFill="1" applyBorder="1" applyAlignment="1">
      <alignment horizontal="center" vertical="center"/>
    </xf>
    <xf numFmtId="0" fontId="31" fillId="0" borderId="1" xfId="0" applyFont="1" applyBorder="1" applyAlignment="1">
      <alignment vertical="center"/>
    </xf>
    <xf numFmtId="0" fontId="32" fillId="0" borderId="1" xfId="0" applyFont="1" applyBorder="1" applyAlignment="1">
      <alignment vertical="center"/>
    </xf>
    <xf numFmtId="0" fontId="34" fillId="0" borderId="47" xfId="0" applyFont="1" applyBorder="1" applyAlignment="1">
      <alignment vertical="center"/>
    </xf>
    <xf numFmtId="0" fontId="34" fillId="0" borderId="104" xfId="0" applyFont="1"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34" fillId="0" borderId="1" xfId="0" applyFont="1" applyBorder="1" applyAlignment="1">
      <alignment vertical="center"/>
    </xf>
    <xf numFmtId="0" fontId="32" fillId="0" borderId="11" xfId="0" applyFont="1" applyBorder="1" applyAlignment="1">
      <alignment vertical="center"/>
    </xf>
    <xf numFmtId="38" fontId="31" fillId="2" borderId="51" xfId="17" applyFont="1" applyFill="1" applyBorder="1" applyAlignment="1">
      <alignment horizontal="center" vertical="center"/>
    </xf>
    <xf numFmtId="0" fontId="34" fillId="0" borderId="52" xfId="0" applyFont="1" applyBorder="1" applyAlignment="1">
      <alignment vertical="center"/>
    </xf>
    <xf numFmtId="0" fontId="32" fillId="0" borderId="107" xfId="0" applyFont="1" applyBorder="1" applyAlignment="1">
      <alignment vertical="center"/>
    </xf>
    <xf numFmtId="192" fontId="38" fillId="0" borderId="1" xfId="0" applyNumberFormat="1" applyFont="1" applyBorder="1" applyAlignment="1">
      <alignment vertical="center"/>
    </xf>
    <xf numFmtId="0" fontId="36" fillId="0" borderId="30" xfId="0" applyFont="1" applyBorder="1" applyAlignment="1">
      <alignment vertical="center"/>
    </xf>
    <xf numFmtId="38" fontId="31" fillId="2" borderId="52" xfId="17" applyFont="1" applyFill="1" applyBorder="1" applyAlignment="1">
      <alignment horizontal="center" vertical="center"/>
    </xf>
    <xf numFmtId="0" fontId="0" fillId="0" borderId="107" xfId="0" applyBorder="1" applyAlignment="1">
      <alignment horizontal="center" vertical="center"/>
    </xf>
    <xf numFmtId="0" fontId="38" fillId="0" borderId="30" xfId="0" applyFont="1" applyBorder="1" applyAlignment="1">
      <alignment vertical="center"/>
    </xf>
    <xf numFmtId="192" fontId="38" fillId="0" borderId="35" xfId="0" applyNumberFormat="1" applyFont="1" applyBorder="1" applyAlignment="1">
      <alignment vertical="center"/>
    </xf>
    <xf numFmtId="0" fontId="36" fillId="0" borderId="41" xfId="0" applyFont="1" applyBorder="1" applyAlignment="1">
      <alignment vertical="center"/>
    </xf>
    <xf numFmtId="191" fontId="7" fillId="0" borderId="1" xfId="0" applyNumberFormat="1" applyFont="1" applyBorder="1" applyAlignment="1">
      <alignment horizontal="right" vertical="center"/>
    </xf>
    <xf numFmtId="0" fontId="7" fillId="0" borderId="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92"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89" xfId="0" applyFont="1" applyBorder="1" applyAlignment="1">
      <alignment horizontal="center" vertical="center"/>
    </xf>
    <xf numFmtId="0" fontId="29" fillId="0" borderId="108" xfId="0" applyFont="1" applyFill="1" applyBorder="1" applyAlignment="1">
      <alignment horizontal="center" vertical="center"/>
    </xf>
    <xf numFmtId="0" fontId="0" fillId="0" borderId="109" xfId="0" applyBorder="1" applyAlignment="1">
      <alignment horizontal="center" vertical="center"/>
    </xf>
    <xf numFmtId="0" fontId="29" fillId="0" borderId="110" xfId="0" applyFont="1" applyFill="1" applyBorder="1" applyAlignment="1">
      <alignment horizontal="center" vertical="center"/>
    </xf>
    <xf numFmtId="0" fontId="0" fillId="0" borderId="56" xfId="0" applyBorder="1" applyAlignment="1">
      <alignment horizontal="center" vertical="center"/>
    </xf>
    <xf numFmtId="0" fontId="29" fillId="0" borderId="111" xfId="0" applyFont="1" applyFill="1" applyBorder="1" applyAlignment="1">
      <alignment horizontal="center" vertical="center"/>
    </xf>
    <xf numFmtId="0" fontId="0" fillId="0" borderId="47" xfId="0" applyBorder="1" applyAlignment="1">
      <alignment horizontal="center" vertical="center"/>
    </xf>
    <xf numFmtId="0" fontId="29" fillId="0" borderId="112" xfId="0" applyFont="1" applyFill="1" applyBorder="1" applyAlignment="1">
      <alignment horizontal="center" vertical="center"/>
    </xf>
    <xf numFmtId="0" fontId="0" fillId="0" borderId="100" xfId="0" applyBorder="1" applyAlignment="1">
      <alignment horizontal="center" vertical="center"/>
    </xf>
    <xf numFmtId="0" fontId="7" fillId="0" borderId="7" xfId="0" applyFont="1" applyBorder="1" applyAlignment="1">
      <alignment horizontal="center" vertical="center"/>
    </xf>
    <xf numFmtId="0" fontId="0" fillId="0" borderId="7" xfId="0" applyFont="1" applyBorder="1" applyAlignment="1">
      <alignment horizontal="center" vertical="center"/>
    </xf>
    <xf numFmtId="0" fontId="0" fillId="0" borderId="113" xfId="0" applyFont="1" applyBorder="1" applyAlignment="1">
      <alignment horizontal="center" vertical="center"/>
    </xf>
    <xf numFmtId="0" fontId="7" fillId="0" borderId="52" xfId="0" applyFont="1" applyBorder="1" applyAlignment="1">
      <alignment horizontal="center" vertical="center"/>
    </xf>
    <xf numFmtId="0" fontId="0" fillId="0" borderId="52" xfId="0" applyFont="1" applyBorder="1" applyAlignment="1">
      <alignment horizontal="center" vertical="center"/>
    </xf>
    <xf numFmtId="0" fontId="0" fillId="0" borderId="107" xfId="0" applyFont="1" applyBorder="1" applyAlignment="1">
      <alignment horizontal="center" vertical="center"/>
    </xf>
    <xf numFmtId="0" fontId="30" fillId="0" borderId="51" xfId="0" applyFont="1" applyFill="1" applyBorder="1" applyAlignment="1">
      <alignment horizontal="left" vertical="center"/>
    </xf>
    <xf numFmtId="0" fontId="21" fillId="0" borderId="76" xfId="0" applyFont="1" applyBorder="1" applyAlignment="1">
      <alignment vertical="center"/>
    </xf>
    <xf numFmtId="0" fontId="21" fillId="0" borderId="114" xfId="0" applyFont="1" applyBorder="1" applyAlignment="1">
      <alignment vertical="center"/>
    </xf>
    <xf numFmtId="0" fontId="21" fillId="0" borderId="12" xfId="0" applyFont="1" applyBorder="1" applyAlignment="1">
      <alignment vertical="center"/>
    </xf>
    <xf numFmtId="0" fontId="7" fillId="0" borderId="115" xfId="0" applyFont="1" applyBorder="1" applyAlignment="1">
      <alignment horizontal="center" vertical="center"/>
    </xf>
    <xf numFmtId="0" fontId="7" fillId="0" borderId="116" xfId="0" applyFont="1" applyBorder="1" applyAlignment="1">
      <alignment horizontal="center" vertical="center"/>
    </xf>
    <xf numFmtId="3" fontId="7" fillId="0" borderId="1" xfId="0" applyNumberFormat="1" applyFont="1" applyBorder="1" applyAlignment="1">
      <alignment vertical="center"/>
    </xf>
    <xf numFmtId="0" fontId="0" fillId="0" borderId="30" xfId="0" applyFont="1" applyBorder="1" applyAlignment="1">
      <alignment vertical="center"/>
    </xf>
    <xf numFmtId="3" fontId="7" fillId="0" borderId="10" xfId="0" applyNumberFormat="1" applyFont="1" applyBorder="1" applyAlignment="1">
      <alignment vertical="center"/>
    </xf>
    <xf numFmtId="0" fontId="0" fillId="0" borderId="117" xfId="0" applyFont="1" applyBorder="1" applyAlignment="1">
      <alignment vertical="center"/>
    </xf>
    <xf numFmtId="3" fontId="7" fillId="0" borderId="118" xfId="0" applyNumberFormat="1" applyFont="1" applyBorder="1" applyAlignment="1">
      <alignment vertical="center"/>
    </xf>
    <xf numFmtId="0" fontId="0" fillId="0" borderId="119" xfId="0" applyFont="1" applyBorder="1" applyAlignment="1">
      <alignment vertical="center"/>
    </xf>
    <xf numFmtId="3" fontId="7" fillId="0" borderId="78" xfId="0" applyNumberFormat="1" applyFont="1" applyBorder="1" applyAlignment="1">
      <alignment vertical="center"/>
    </xf>
    <xf numFmtId="0" fontId="0" fillId="0" borderId="53" xfId="0" applyFont="1" applyBorder="1" applyAlignment="1">
      <alignment vertical="center"/>
    </xf>
    <xf numFmtId="0" fontId="0" fillId="0" borderId="1" xfId="0" applyFont="1" applyBorder="1" applyAlignment="1">
      <alignment vertical="center"/>
    </xf>
    <xf numFmtId="0" fontId="0" fillId="0" borderId="10" xfId="0" applyFont="1" applyBorder="1" applyAlignment="1">
      <alignment vertical="center"/>
    </xf>
    <xf numFmtId="0" fontId="0" fillId="0" borderId="118" xfId="0" applyFont="1" applyBorder="1" applyAlignment="1">
      <alignment vertical="center"/>
    </xf>
    <xf numFmtId="0" fontId="0" fillId="0" borderId="78" xfId="0" applyFont="1" applyBorder="1" applyAlignment="1">
      <alignment vertical="center"/>
    </xf>
    <xf numFmtId="3" fontId="7" fillId="0" borderId="118" xfId="0" applyNumberFormat="1" applyFont="1" applyFill="1" applyBorder="1" applyAlignment="1">
      <alignment horizontal="right" vertical="center"/>
    </xf>
    <xf numFmtId="0" fontId="0" fillId="0" borderId="118" xfId="0" applyFont="1" applyBorder="1" applyAlignment="1">
      <alignment horizontal="right" vertical="center"/>
    </xf>
    <xf numFmtId="38" fontId="0" fillId="0" borderId="1" xfId="17" applyFont="1" applyBorder="1" applyAlignment="1">
      <alignment vertical="center"/>
    </xf>
    <xf numFmtId="38" fontId="7" fillId="0" borderId="10" xfId="17" applyFont="1" applyBorder="1" applyAlignment="1">
      <alignment vertical="center"/>
    </xf>
    <xf numFmtId="38" fontId="0" fillId="0" borderId="10" xfId="17" applyFont="1" applyBorder="1" applyAlignment="1">
      <alignment vertical="center"/>
    </xf>
    <xf numFmtId="38" fontId="0" fillId="0" borderId="78" xfId="17" applyFont="1" applyBorder="1" applyAlignment="1">
      <alignment vertical="center"/>
    </xf>
    <xf numFmtId="3" fontId="7" fillId="0" borderId="11" xfId="0" applyNumberFormat="1" applyFont="1" applyBorder="1" applyAlignment="1">
      <alignment vertical="center"/>
    </xf>
    <xf numFmtId="0" fontId="0" fillId="0" borderId="98" xfId="0" applyFont="1" applyBorder="1" applyAlignment="1">
      <alignment vertical="center"/>
    </xf>
    <xf numFmtId="3" fontId="7" fillId="0" borderId="99" xfId="0" applyNumberFormat="1" applyFont="1" applyBorder="1" applyAlignment="1">
      <alignment vertical="center"/>
    </xf>
    <xf numFmtId="0" fontId="0" fillId="0" borderId="101" xfId="0" applyFont="1" applyBorder="1" applyAlignment="1">
      <alignment vertical="center"/>
    </xf>
    <xf numFmtId="3" fontId="7" fillId="0" borderId="120" xfId="0" applyNumberFormat="1" applyFont="1" applyFill="1" applyBorder="1" applyAlignment="1">
      <alignment vertical="center"/>
    </xf>
    <xf numFmtId="0" fontId="0" fillId="0" borderId="121" xfId="0" applyFont="1" applyBorder="1" applyAlignment="1">
      <alignment vertical="center"/>
    </xf>
    <xf numFmtId="3" fontId="7" fillId="0" borderId="122" xfId="0" applyNumberFormat="1" applyFont="1" applyBorder="1" applyAlignment="1">
      <alignment vertical="center"/>
    </xf>
    <xf numFmtId="3" fontId="7" fillId="0" borderId="123" xfId="0" applyNumberFormat="1" applyFont="1" applyBorder="1" applyAlignment="1">
      <alignment vertical="center"/>
    </xf>
    <xf numFmtId="3" fontId="7" fillId="0" borderId="77" xfId="0" applyNumberFormat="1" applyFont="1" applyFill="1" applyBorder="1" applyAlignment="1">
      <alignment horizontal="right" vertical="center"/>
    </xf>
    <xf numFmtId="3" fontId="7" fillId="0" borderId="124" xfId="0" applyNumberFormat="1" applyFont="1" applyBorder="1" applyAlignment="1">
      <alignment vertical="center"/>
    </xf>
    <xf numFmtId="0" fontId="7" fillId="0" borderId="85" xfId="0" applyFont="1" applyBorder="1" applyAlignment="1">
      <alignment horizontal="right"/>
    </xf>
    <xf numFmtId="0" fontId="0" fillId="0" borderId="85" xfId="0" applyBorder="1" applyAlignment="1">
      <alignment/>
    </xf>
    <xf numFmtId="3" fontId="7" fillId="0" borderId="55" xfId="0" applyNumberFormat="1" applyFont="1" applyBorder="1" applyAlignment="1">
      <alignment vertical="center"/>
    </xf>
    <xf numFmtId="0" fontId="0" fillId="0" borderId="125" xfId="0" applyFont="1" applyBorder="1" applyAlignment="1">
      <alignment vertical="center"/>
    </xf>
    <xf numFmtId="0" fontId="7" fillId="0" borderId="0" xfId="0" applyFont="1" applyAlignment="1">
      <alignment vertical="center" wrapText="1"/>
    </xf>
    <xf numFmtId="0" fontId="0" fillId="0" borderId="0" xfId="0" applyFont="1" applyFill="1" applyBorder="1" applyAlignment="1">
      <alignment horizontal="left"/>
    </xf>
    <xf numFmtId="0" fontId="0" fillId="0" borderId="0" xfId="0" applyFont="1" applyAlignment="1">
      <alignment horizontal="left"/>
    </xf>
    <xf numFmtId="0" fontId="7" fillId="0" borderId="0" xfId="0" applyFont="1" applyBorder="1" applyAlignment="1">
      <alignment horizontal="right"/>
    </xf>
    <xf numFmtId="0" fontId="29" fillId="0" borderId="21" xfId="0" applyFont="1" applyFill="1" applyBorder="1" applyAlignment="1">
      <alignment horizontal="center" vertical="center"/>
    </xf>
    <xf numFmtId="0" fontId="29" fillId="0" borderId="126" xfId="0" applyFont="1" applyFill="1" applyBorder="1" applyAlignment="1">
      <alignment horizontal="center" vertical="center"/>
    </xf>
    <xf numFmtId="0" fontId="29" fillId="0" borderId="127" xfId="0" applyFont="1" applyFill="1" applyBorder="1" applyAlignment="1">
      <alignment horizontal="center" vertical="center"/>
    </xf>
    <xf numFmtId="0" fontId="29" fillId="0" borderId="128" xfId="0" applyFont="1" applyFill="1" applyBorder="1" applyAlignment="1">
      <alignment horizontal="center" vertical="center"/>
    </xf>
    <xf numFmtId="0" fontId="29" fillId="0" borderId="129" xfId="0" applyFont="1" applyFill="1" applyBorder="1" applyAlignment="1">
      <alignment horizontal="center" vertical="center"/>
    </xf>
    <xf numFmtId="0" fontId="29" fillId="0" borderId="130" xfId="0" applyFont="1" applyFill="1" applyBorder="1" applyAlignment="1">
      <alignment horizontal="center" vertical="center"/>
    </xf>
    <xf numFmtId="0" fontId="22" fillId="0" borderId="0" xfId="0" applyFont="1" applyFill="1" applyBorder="1" applyAlignment="1">
      <alignment horizontal="left"/>
    </xf>
    <xf numFmtId="0" fontId="29" fillId="0" borderId="26" xfId="0" applyFont="1" applyFill="1" applyBorder="1" applyAlignment="1">
      <alignment horizontal="center" vertical="center"/>
    </xf>
    <xf numFmtId="0" fontId="29" fillId="0" borderId="131"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32" xfId="0" applyFont="1" applyFill="1" applyBorder="1" applyAlignment="1">
      <alignment horizontal="center" vertical="center"/>
    </xf>
    <xf numFmtId="0" fontId="29" fillId="0" borderId="16" xfId="0" applyFont="1" applyFill="1" applyBorder="1" applyAlignment="1">
      <alignment horizontal="center" vertical="center" wrapText="1"/>
    </xf>
    <xf numFmtId="0" fontId="29" fillId="0" borderId="59"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6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61"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9" fillId="0" borderId="80"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81"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8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127" xfId="0" applyFont="1" applyFill="1" applyBorder="1" applyAlignment="1">
      <alignment horizontal="center" vertical="center" wrapText="1"/>
    </xf>
    <xf numFmtId="0" fontId="8" fillId="0" borderId="133" xfId="0" applyFont="1" applyFill="1" applyBorder="1" applyAlignment="1">
      <alignment horizontal="center" vertical="center" wrapText="1"/>
    </xf>
    <xf numFmtId="0" fontId="7" fillId="0" borderId="55" xfId="0" applyFont="1" applyFill="1" applyBorder="1" applyAlignment="1">
      <alignment horizontal="center" vertical="center"/>
    </xf>
    <xf numFmtId="0" fontId="7" fillId="0" borderId="125"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98" xfId="0" applyFont="1" applyFill="1" applyBorder="1" applyAlignment="1">
      <alignment horizontal="center" vertical="center"/>
    </xf>
    <xf numFmtId="0" fontId="29" fillId="0" borderId="16" xfId="0" applyFont="1" applyFill="1" applyBorder="1" applyAlignment="1">
      <alignment horizontal="center" vertical="center"/>
    </xf>
    <xf numFmtId="0" fontId="29" fillId="0" borderId="134" xfId="0" applyFont="1" applyFill="1" applyBorder="1" applyAlignment="1">
      <alignment horizontal="center" vertical="center"/>
    </xf>
    <xf numFmtId="0" fontId="29" fillId="0" borderId="19" xfId="0" applyFont="1" applyFill="1" applyBorder="1" applyAlignment="1">
      <alignment horizontal="center" vertical="center"/>
    </xf>
    <xf numFmtId="0" fontId="29" fillId="0" borderId="135" xfId="0" applyFont="1" applyFill="1" applyBorder="1" applyAlignment="1">
      <alignment horizontal="center" vertical="center"/>
    </xf>
    <xf numFmtId="3" fontId="7" fillId="0" borderId="27" xfId="0" applyNumberFormat="1" applyFont="1" applyFill="1" applyBorder="1" applyAlignment="1">
      <alignment vertical="center"/>
    </xf>
    <xf numFmtId="3" fontId="7" fillId="0" borderId="61" xfId="0" applyNumberFormat="1" applyFont="1" applyFill="1" applyBorder="1" applyAlignment="1">
      <alignment vertical="center"/>
    </xf>
    <xf numFmtId="3" fontId="7" fillId="0" borderId="5" xfId="0" applyNumberFormat="1" applyFont="1" applyFill="1" applyBorder="1" applyAlignment="1">
      <alignment vertical="center"/>
    </xf>
    <xf numFmtId="3" fontId="7" fillId="0" borderId="85" xfId="0" applyNumberFormat="1" applyFont="1" applyFill="1" applyBorder="1" applyAlignment="1">
      <alignment vertical="center"/>
    </xf>
    <xf numFmtId="3" fontId="7" fillId="0" borderId="87" xfId="0" applyNumberFormat="1" applyFont="1" applyFill="1" applyBorder="1" applyAlignment="1">
      <alignment vertical="center"/>
    </xf>
    <xf numFmtId="3" fontId="7" fillId="0" borderId="136" xfId="0" applyNumberFormat="1" applyFont="1" applyFill="1" applyBorder="1" applyAlignment="1">
      <alignment vertical="center"/>
    </xf>
    <xf numFmtId="3" fontId="7" fillId="0" borderId="137" xfId="0" applyNumberFormat="1" applyFont="1" applyFill="1" applyBorder="1" applyAlignment="1">
      <alignment vertical="center"/>
    </xf>
    <xf numFmtId="3" fontId="7" fillId="0" borderId="22" xfId="0" applyNumberFormat="1" applyFont="1" applyFill="1" applyBorder="1" applyAlignment="1">
      <alignment vertical="center"/>
    </xf>
    <xf numFmtId="3" fontId="7" fillId="0" borderId="60" xfId="0" applyNumberFormat="1" applyFont="1" applyFill="1" applyBorder="1" applyAlignment="1">
      <alignment vertical="center"/>
    </xf>
    <xf numFmtId="3" fontId="7" fillId="0" borderId="1" xfId="0" applyNumberFormat="1" applyFont="1" applyFill="1" applyBorder="1" applyAlignment="1">
      <alignment vertical="center"/>
    </xf>
    <xf numFmtId="3" fontId="7" fillId="0" borderId="7" xfId="0" applyNumberFormat="1" applyFont="1" applyFill="1" applyBorder="1" applyAlignment="1">
      <alignment vertical="center"/>
    </xf>
    <xf numFmtId="3" fontId="7" fillId="0" borderId="19" xfId="0" applyNumberFormat="1" applyFont="1" applyFill="1" applyBorder="1" applyAlignment="1">
      <alignment vertical="center"/>
    </xf>
    <xf numFmtId="3" fontId="7" fillId="0" borderId="80" xfId="0" applyNumberFormat="1" applyFont="1" applyFill="1" applyBorder="1" applyAlignment="1">
      <alignment vertical="center"/>
    </xf>
    <xf numFmtId="3" fontId="7" fillId="0" borderId="21" xfId="0" applyNumberFormat="1" applyFont="1" applyFill="1" applyBorder="1" applyAlignment="1">
      <alignment vertical="center"/>
    </xf>
    <xf numFmtId="3" fontId="7" fillId="0" borderId="16" xfId="0" applyNumberFormat="1" applyFont="1" applyFill="1" applyBorder="1" applyAlignment="1">
      <alignment vertical="center"/>
    </xf>
    <xf numFmtId="3" fontId="7" fillId="0" borderId="59" xfId="0" applyNumberFormat="1" applyFont="1" applyFill="1" applyBorder="1" applyAlignment="1">
      <alignment vertical="center"/>
    </xf>
    <xf numFmtId="3" fontId="7" fillId="0" borderId="25" xfId="0" applyNumberFormat="1" applyFont="1" applyFill="1" applyBorder="1" applyAlignment="1">
      <alignment vertical="center"/>
    </xf>
    <xf numFmtId="3" fontId="7" fillId="0" borderId="20" xfId="0" applyNumberFormat="1" applyFont="1" applyFill="1" applyBorder="1" applyAlignment="1">
      <alignment vertical="center"/>
    </xf>
    <xf numFmtId="3" fontId="7" fillId="0" borderId="98" xfId="0" applyNumberFormat="1" applyFont="1" applyFill="1" applyBorder="1" applyAlignment="1">
      <alignment vertical="center"/>
    </xf>
    <xf numFmtId="0" fontId="7" fillId="0" borderId="12" xfId="0" applyFont="1" applyFill="1" applyBorder="1" applyAlignment="1">
      <alignment horizontal="center" vertical="center"/>
    </xf>
    <xf numFmtId="0" fontId="7" fillId="0" borderId="9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3" xfId="0" applyFont="1" applyBorder="1" applyAlignment="1">
      <alignment/>
    </xf>
    <xf numFmtId="0" fontId="7" fillId="0" borderId="92" xfId="0" applyFont="1" applyBorder="1" applyAlignment="1">
      <alignment/>
    </xf>
    <xf numFmtId="3" fontId="7" fillId="0" borderId="127" xfId="0" applyNumberFormat="1" applyFont="1" applyFill="1" applyBorder="1" applyAlignment="1">
      <alignment vertical="center"/>
    </xf>
    <xf numFmtId="3" fontId="7" fillId="0" borderId="133" xfId="0" applyNumberFormat="1" applyFont="1" applyFill="1" applyBorder="1" applyAlignment="1">
      <alignment vertical="center"/>
    </xf>
    <xf numFmtId="3" fontId="7" fillId="0" borderId="26" xfId="0" applyNumberFormat="1" applyFont="1" applyFill="1" applyBorder="1" applyAlignment="1">
      <alignment vertical="center"/>
    </xf>
    <xf numFmtId="3" fontId="7" fillId="0" borderId="23" xfId="0" applyNumberFormat="1" applyFont="1" applyFill="1" applyBorder="1" applyAlignment="1">
      <alignment vertical="center"/>
    </xf>
    <xf numFmtId="3" fontId="7" fillId="0" borderId="81" xfId="0" applyNumberFormat="1" applyFont="1" applyFill="1" applyBorder="1" applyAlignment="1">
      <alignment vertical="center"/>
    </xf>
    <xf numFmtId="0" fontId="7" fillId="0" borderId="47" xfId="0" applyFont="1" applyFill="1" applyBorder="1" applyAlignment="1">
      <alignment horizontal="center" vertical="center"/>
    </xf>
    <xf numFmtId="0" fontId="29" fillId="0" borderId="0" xfId="0" applyFont="1" applyAlignment="1">
      <alignment vertical="center" wrapText="1"/>
    </xf>
    <xf numFmtId="0" fontId="0" fillId="0" borderId="0" xfId="0" applyFont="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0" i="0" u="none" baseline="0">
                <a:latin typeface="ＭＳ Ｐゴシック"/>
                <a:ea typeface="ＭＳ Ｐゴシック"/>
                <a:cs typeface="ＭＳ Ｐゴシック"/>
              </a:rPr>
              <a:t>居宅介護支援サービス受給者数</a:t>
            </a:r>
          </a:p>
        </c:rich>
      </c:tx>
      <c:layout/>
      <c:spPr>
        <a:noFill/>
        <a:ln>
          <a:noFill/>
        </a:ln>
      </c:spPr>
    </c:title>
    <c:plotArea>
      <c:layout/>
      <c:barChart>
        <c:barDir val="col"/>
        <c:grouping val="clustered"/>
        <c:varyColors val="0"/>
        <c:ser>
          <c:idx val="1"/>
          <c:order val="0"/>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0"/>
          <c:order val="1"/>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2"/>
          <c:order val="2"/>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4"/>
          <c:order val="3"/>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3"/>
          <c:order val="4"/>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5"/>
          <c:order val="5"/>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7"/>
          <c:order val="6"/>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6"/>
          <c:order val="7"/>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8"/>
          <c:order val="8"/>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10"/>
          <c:order val="9"/>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9"/>
          <c:order val="10"/>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11"/>
          <c:order val="11"/>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13"/>
          <c:order val="12"/>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12"/>
          <c:order val="13"/>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14"/>
          <c:order val="14"/>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16"/>
          <c:order val="15"/>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15"/>
          <c:order val="16"/>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17"/>
          <c:order val="17"/>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19"/>
          <c:order val="18"/>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18"/>
          <c:order val="19"/>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20"/>
          <c:order val="20"/>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22"/>
          <c:order val="21"/>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21"/>
          <c:order val="22"/>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23"/>
          <c:order val="23"/>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25"/>
          <c:order val="24"/>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24"/>
          <c:order val="25"/>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26"/>
          <c:order val="26"/>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28"/>
          <c:order val="27"/>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27"/>
          <c:order val="28"/>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29"/>
          <c:order val="29"/>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31"/>
          <c:order val="30"/>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30"/>
          <c:order val="31"/>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32"/>
          <c:order val="32"/>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34"/>
          <c:order val="33"/>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33"/>
          <c:order val="34"/>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ser>
          <c:idx val="35"/>
          <c:order val="35"/>
          <c:tx>
            <c:strRef>
              <c:f>'１(1)(2)受給者状況済'!#REF!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'１(1)(2)受給者状況済'!#REF!</c:f>
              <c:strCache>
                <c:ptCount val="1"/>
                <c:pt idx="0">
                  <c:v>1</c:v>
                </c:pt>
              </c:strCache>
            </c:strRef>
          </c:cat>
          <c:val>
            <c:numRef>
              <c:f>'１(1)(2)受給者状況済'!#REF!</c:f>
              <c:numCache>
                <c:ptCount val="1"/>
                <c:pt idx="0">
                  <c:v>1</c:v>
                </c:pt>
              </c:numCache>
            </c:numRef>
          </c:val>
        </c:ser>
        <c:gapWidth val="20"/>
        <c:axId val="26439052"/>
        <c:axId val="36624877"/>
      </c:barChart>
      <c:catAx>
        <c:axId val="26439052"/>
        <c:scaling>
          <c:orientation val="minMax"/>
        </c:scaling>
        <c:axPos val="b"/>
        <c:title>
          <c:tx>
            <c:rich>
              <a:bodyPr vert="horz" rot="0" anchor="ctr"/>
              <a:lstStyle/>
              <a:p>
                <a:pPr algn="ctr">
                  <a:defRPr/>
                </a:pPr>
                <a:r>
                  <a:rPr lang="en-US" cap="none" sz="250" b="0" i="0" u="none" baseline="0">
                    <a:latin typeface="ＭＳ Ｐゴシック"/>
                    <a:ea typeface="ＭＳ Ｐゴシック"/>
                    <a:cs typeface="ＭＳ Ｐゴシック"/>
                  </a:rPr>
                  <a:t>審査月</a:t>
                </a:r>
              </a:p>
            </c:rich>
          </c:tx>
          <c:layout/>
          <c:overlay val="0"/>
          <c:spPr>
            <a:noFill/>
            <a:ln>
              <a:noFill/>
            </a:ln>
          </c:spPr>
        </c:title>
        <c:delete val="0"/>
        <c:numFmt formatCode="General" sourceLinked="1"/>
        <c:majorTickMark val="in"/>
        <c:minorTickMark val="none"/>
        <c:tickLblPos val="nextTo"/>
        <c:crossAx val="36624877"/>
        <c:crosses val="autoZero"/>
        <c:auto val="1"/>
        <c:lblOffset val="100"/>
        <c:noMultiLvlLbl val="0"/>
      </c:catAx>
      <c:valAx>
        <c:axId val="36624877"/>
        <c:scaling>
          <c:orientation val="minMax"/>
        </c:scaling>
        <c:axPos val="l"/>
        <c:title>
          <c:tx>
            <c:rich>
              <a:bodyPr vert="horz" rot="-5400000" anchor="ctr"/>
              <a:lstStyle/>
              <a:p>
                <a:pPr algn="ctr">
                  <a:defRPr/>
                </a:pPr>
                <a:r>
                  <a:rPr lang="en-US" cap="none" sz="250" b="0" i="0" u="none" baseline="0">
                    <a:latin typeface="ＭＳ Ｐゴシック"/>
                    <a:ea typeface="ＭＳ Ｐゴシック"/>
                    <a:cs typeface="ＭＳ Ｐゴシック"/>
                  </a:rPr>
                  <a:t>受給者数</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26439052"/>
        <c:crossesAt val="1"/>
        <c:crossBetween val="between"/>
        <c:dispUnits/>
      </c:valAx>
      <c:spPr>
        <a:solidFill>
          <a:srgbClr val="CC99FF"/>
        </a:solidFill>
        <a:ln w="12700">
          <a:solidFill>
            <a:srgbClr val="808080"/>
          </a:solidFill>
        </a:ln>
      </c:spPr>
    </c:plotArea>
    <c:plotVisOnly val="1"/>
    <c:dispBlanksAs val="gap"/>
    <c:showDLblsOverMax val="0"/>
  </c:chart>
  <c:spPr>
    <a:solidFill>
      <a:srgbClr val="FFFFCC"/>
    </a:solidFill>
  </c:spPr>
  <c:txPr>
    <a:bodyPr vert="horz" rot="0"/>
    <a:lstStyle/>
    <a:p>
      <a:pPr>
        <a:defRPr lang="en-US" cap="none" sz="2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'１(3)受給者数済'!#REF!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'１(3)受給者数済'!#REF!</c:f>
              <c:strCache>
                <c:ptCount val="1"/>
                <c:pt idx="0">
                  <c:v>1</c:v>
                </c:pt>
              </c:strCache>
            </c:strRef>
          </c:cat>
          <c:val>
            <c:numRef>
              <c:f>'１(3)受給者数済'!#REF!</c:f>
              <c:numCache>
                <c:ptCount val="1"/>
                <c:pt idx="0">
                  <c:v>1</c:v>
                </c:pt>
              </c:numCache>
            </c:numRef>
          </c:val>
        </c:ser>
        <c:axId val="61188438"/>
        <c:axId val="13825031"/>
      </c:barChart>
      <c:catAx>
        <c:axId val="61188438"/>
        <c:scaling>
          <c:orientation val="minMax"/>
        </c:scaling>
        <c:axPos val="b"/>
        <c:delete val="0"/>
        <c:numFmt formatCode="General" sourceLinked="1"/>
        <c:majorTickMark val="in"/>
        <c:minorTickMark val="none"/>
        <c:tickLblPos val="nextTo"/>
        <c:txPr>
          <a:bodyPr/>
          <a:lstStyle/>
          <a:p>
            <a:pPr>
              <a:defRPr lang="en-US" cap="none" sz="200" b="0" i="0" u="none" baseline="0">
                <a:latin typeface="ＭＳ Ｐゴシック"/>
                <a:ea typeface="ＭＳ Ｐゴシック"/>
                <a:cs typeface="ＭＳ Ｐゴシック"/>
              </a:defRPr>
            </a:pPr>
          </a:p>
        </c:txPr>
        <c:crossAx val="13825031"/>
        <c:crosses val="autoZero"/>
        <c:auto val="1"/>
        <c:lblOffset val="100"/>
        <c:noMultiLvlLbl val="0"/>
      </c:catAx>
      <c:valAx>
        <c:axId val="13825031"/>
        <c:scaling>
          <c:orientation val="minMax"/>
        </c:scaling>
        <c:axPos val="l"/>
        <c:majorGridlines/>
        <c:delete val="0"/>
        <c:numFmt formatCode="General" sourceLinked="1"/>
        <c:majorTickMark val="in"/>
        <c:minorTickMark val="none"/>
        <c:tickLblPos val="nextTo"/>
        <c:txPr>
          <a:bodyPr/>
          <a:lstStyle/>
          <a:p>
            <a:pPr>
              <a:defRPr lang="en-US" cap="none" sz="200" b="0" i="0" u="none" baseline="0">
                <a:latin typeface="ＭＳ Ｐゴシック"/>
                <a:ea typeface="ＭＳ Ｐゴシック"/>
                <a:cs typeface="ＭＳ Ｐゴシック"/>
              </a:defRPr>
            </a:pPr>
          </a:p>
        </c:txPr>
        <c:crossAx val="6118843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2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152"/>
          <c:w val="0.933"/>
          <c:h val="0.848"/>
        </c:manualLayout>
      </c:layout>
      <c:barChart>
        <c:barDir val="col"/>
        <c:grouping val="clustered"/>
        <c:varyColors val="0"/>
        <c:ser>
          <c:idx val="0"/>
          <c:order val="0"/>
          <c:tx>
            <c:v>認定者数</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'１(3)受給者数済'!$A$5:$A$16</c:f>
              <c:strCache/>
            </c:strRef>
          </c:cat>
          <c:val>
            <c:numRef>
              <c:f>'１(3)受給者数済'!$B$5:$B$16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サービス受給者数</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'１(3)受給者数済'!$A$5:$A$16</c:f>
              <c:strCache/>
            </c:strRef>
          </c:cat>
          <c:val>
            <c:numRef>
              <c:f>'１(3)受給者数済'!$G$5:$G$16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57316416"/>
        <c:axId val="46085697"/>
      </c:barChart>
      <c:catAx>
        <c:axId val="57316416"/>
        <c:scaling>
          <c:orientation val="minMax"/>
        </c:scaling>
        <c:axPos val="b"/>
        <c:delete val="0"/>
        <c:numFmt formatCode="General" sourceLinked="1"/>
        <c:majorTickMark val="in"/>
        <c:minorTickMark val="none"/>
        <c:tickLblPos val="nextTo"/>
        <c:txPr>
          <a:bodyPr vert="horz" rot="0"/>
          <a:lstStyle/>
          <a:p>
            <a:pPr>
              <a:defRPr lang="en-US" cap="none" sz="1000" b="0" i="0" u="none" baseline="0">
                <a:latin typeface="ＭＳ Ｐゴシック"/>
                <a:ea typeface="ＭＳ Ｐゴシック"/>
                <a:cs typeface="ＭＳ Ｐゴシック"/>
              </a:defRPr>
            </a:pPr>
          </a:p>
        </c:txPr>
        <c:crossAx val="46085697"/>
        <c:crosses val="autoZero"/>
        <c:auto val="1"/>
        <c:lblOffset val="100"/>
        <c:noMultiLvlLbl val="0"/>
      </c:catAx>
      <c:valAx>
        <c:axId val="46085697"/>
        <c:scaling>
          <c:orientation val="minMax"/>
        </c:scaling>
        <c:axPos val="l"/>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57316416"/>
        <c:crossesAt val="1"/>
        <c:crossBetween val="between"/>
        <c:dispUnits/>
      </c:valAx>
      <c:spPr>
        <a:solidFill>
          <a:srgbClr val="C0C0C0"/>
        </a:solidFill>
        <a:ln w="12700">
          <a:solidFill>
            <a:srgbClr val="808080"/>
          </a:solidFill>
        </a:ln>
      </c:spPr>
    </c:plotArea>
    <c:legend>
      <c:legendPos val="t"/>
      <c:layout>
        <c:manualLayout>
          <c:xMode val="edge"/>
          <c:yMode val="edge"/>
          <c:x val="0.7395"/>
          <c:y val="0"/>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075"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1625"/>
          <c:w val="0.90575"/>
          <c:h val="0.883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'１(3)受給者数済'!$A$5:$A$16</c:f>
              <c:strCache/>
            </c:strRef>
          </c:cat>
          <c:val>
            <c:numRef>
              <c:f>'１(3)受給者数済'!$H$5:$H$16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2118090"/>
        <c:axId val="41953947"/>
      </c:barChart>
      <c:catAx>
        <c:axId val="12118090"/>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41953947"/>
        <c:crosses val="autoZero"/>
        <c:auto val="1"/>
        <c:lblOffset val="100"/>
        <c:noMultiLvlLbl val="0"/>
      </c:catAx>
      <c:valAx>
        <c:axId val="41953947"/>
        <c:scaling>
          <c:orientation val="minMax"/>
        </c:scaling>
        <c:axPos val="l"/>
        <c:title>
          <c:tx>
            <c:rich>
              <a:bodyPr vert="horz" rot="0" anchor="ctr"/>
              <a:lstStyle/>
              <a:p>
                <a:pPr algn="ctr">
                  <a:defRPr/>
                </a:pPr>
                <a:r>
                  <a:rPr lang="en-US" cap="none" sz="1000" b="0" i="0" u="none" baseline="0">
                    <a:latin typeface="ＭＳ Ｐゴシック"/>
                    <a:ea typeface="ＭＳ Ｐゴシック"/>
                    <a:cs typeface="ＭＳ Ｐゴシック"/>
                  </a:rPr>
                  <a:t>（単位：％）</a:t>
                </a:r>
              </a:p>
            </c:rich>
          </c:tx>
          <c:layout>
            <c:manualLayout>
              <c:xMode val="factor"/>
              <c:yMode val="factor"/>
              <c:x val="0.02"/>
              <c:y val="0.1595"/>
            </c:manualLayout>
          </c:layout>
          <c:overlay val="0"/>
          <c:spPr>
            <a:noFill/>
            <a:ln>
              <a:noFill/>
            </a:ln>
          </c:spPr>
        </c:title>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12118090"/>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050" b="0" i="0" u="none" baseline="0">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4925"/>
          <c:w val="0.93775"/>
          <c:h val="0.759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1"/>
              <c:txPr>
                <a:bodyPr vert="horz" rot="0" anchor="ctr"/>
                <a:lstStyle/>
                <a:p>
                  <a:pPr algn="ctr">
                    <a:defRPr lang="en-US" cap="none" sz="500" b="0" i="0" u="none" baseline="0">
                      <a:latin typeface="ＭＳ Ｐゴシック"/>
                      <a:ea typeface="ＭＳ Ｐゴシック"/>
                      <a:cs typeface="ＭＳ Ｐゴシック"/>
                    </a:defRPr>
                  </a:pPr>
                </a:p>
              </c:txPr>
              <c:numFmt formatCode="General" sourceLinked="1"/>
              <c:dLblPos val="outEnd"/>
              <c:showLegendKey val="0"/>
              <c:showVal val="1"/>
              <c:showBubbleSize val="0"/>
              <c:showCatName val="0"/>
              <c:showSerName val="0"/>
              <c:showPercent val="0"/>
            </c:dLbl>
            <c:dLbl>
              <c:idx val="2"/>
              <c:txPr>
                <a:bodyPr vert="horz" rot="0" anchor="ctr"/>
                <a:lstStyle/>
                <a:p>
                  <a:pPr algn="ctr">
                    <a:defRPr lang="en-US" cap="none" sz="500" b="0" i="0" u="none" baseline="0">
                      <a:latin typeface="ＭＳ Ｐゴシック"/>
                      <a:ea typeface="ＭＳ Ｐゴシック"/>
                      <a:cs typeface="ＭＳ Ｐゴシック"/>
                    </a:defRPr>
                  </a:pPr>
                </a:p>
              </c:txPr>
              <c:numFmt formatCode="General" sourceLinked="1"/>
              <c:dLblPos val="outEnd"/>
              <c:showLegendKey val="0"/>
              <c:showVal val="1"/>
              <c:showBubbleSize val="0"/>
              <c:showCatName val="0"/>
              <c:showSerName val="0"/>
              <c:showPercent val="0"/>
            </c:dLbl>
            <c:numFmt formatCode="General" sourceLinked="1"/>
            <c:txPr>
              <a:bodyPr vert="horz" rot="0" anchor="ctr"/>
              <a:lstStyle/>
              <a:p>
                <a:pPr algn="ctr">
                  <a:defRPr lang="en-US" cap="none" sz="500" b="0" i="0" u="none" baseline="0">
                    <a:latin typeface="ＭＳ Ｐゴシック"/>
                    <a:ea typeface="ＭＳ Ｐゴシック"/>
                    <a:cs typeface="ＭＳ Ｐゴシック"/>
                  </a:defRPr>
                </a:pPr>
              </a:p>
            </c:txPr>
            <c:dLblPos val="outEnd"/>
            <c:showLegendKey val="0"/>
            <c:showVal val="1"/>
            <c:showBubbleSize val="0"/>
            <c:showCatName val="0"/>
            <c:showSerName val="0"/>
            <c:showPercent val="0"/>
          </c:dLbls>
          <c:cat>
            <c:strRef>
              <c:f>'２の給付費データグラフテーブル。印刷しないこと'!$A$4:$A$15</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'２の給付費データグラフテーブル。印刷しないこと'!$B$4:$B$15</c:f>
              <c:numCache>
                <c:ptCount val="12"/>
                <c:pt idx="0">
                  <c:v>1149338</c:v>
                </c:pt>
                <c:pt idx="1">
                  <c:v>1102681</c:v>
                </c:pt>
                <c:pt idx="2">
                  <c:v>1192764</c:v>
                </c:pt>
                <c:pt idx="3">
                  <c:v>1205267</c:v>
                </c:pt>
                <c:pt idx="4">
                  <c:v>1238470</c:v>
                </c:pt>
                <c:pt idx="5">
                  <c:v>1278866</c:v>
                </c:pt>
                <c:pt idx="6">
                  <c:v>1210480</c:v>
                </c:pt>
                <c:pt idx="7">
                  <c:v>1265217</c:v>
                </c:pt>
                <c:pt idx="8">
                  <c:v>1306757</c:v>
                </c:pt>
                <c:pt idx="9">
                  <c:v>1325144</c:v>
                </c:pt>
                <c:pt idx="10">
                  <c:v>1289452</c:v>
                </c:pt>
                <c:pt idx="11">
                  <c:v>1265942</c:v>
                </c:pt>
              </c:numCache>
            </c:numRef>
          </c:val>
        </c:ser>
        <c:axId val="42041204"/>
        <c:axId val="42826517"/>
      </c:barChart>
      <c:catAx>
        <c:axId val="42041204"/>
        <c:scaling>
          <c:orientation val="minMax"/>
        </c:scaling>
        <c:axPos val="b"/>
        <c:title>
          <c:tx>
            <c:rich>
              <a:bodyPr vert="horz" rot="0" anchor="ctr"/>
              <a:lstStyle/>
              <a:p>
                <a:pPr algn="ctr">
                  <a:defRPr/>
                </a:pPr>
                <a:r>
                  <a:rPr lang="en-US" cap="none" sz="700" b="0" i="0" u="none" baseline="0">
                    <a:latin typeface="ＭＳ Ｐゴシック"/>
                    <a:ea typeface="ＭＳ Ｐゴシック"/>
                    <a:cs typeface="ＭＳ Ｐゴシック"/>
                  </a:rPr>
                  <a:t>（審査月）</a:t>
                </a:r>
              </a:p>
            </c:rich>
          </c:tx>
          <c:layout>
            <c:manualLayout>
              <c:xMode val="factor"/>
              <c:yMode val="factor"/>
              <c:x val="0.00075"/>
              <c:y val="0.1227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2826517"/>
        <c:crossesAt val="0"/>
        <c:auto val="1"/>
        <c:lblOffset val="100"/>
        <c:noMultiLvlLbl val="0"/>
      </c:catAx>
      <c:valAx>
        <c:axId val="42826517"/>
        <c:scaling>
          <c:orientation val="minMax"/>
          <c:max val="1400000"/>
          <c:min val="70000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2041204"/>
        <c:crossesAt val="1"/>
        <c:crossBetween val="between"/>
        <c:dispUnits/>
        <c:majorUnit val="200000"/>
        <c:minorUnit val="200000"/>
      </c:valAx>
      <c:spPr>
        <a:solidFill>
          <a:srgbClr val="C0C0C0"/>
        </a:solidFill>
        <a:ln w="12700">
          <a:solidFill>
            <a:srgbClr val="808080"/>
          </a:solidFill>
        </a:ln>
      </c:spPr>
    </c:plotArea>
    <c:plotVisOnly val="1"/>
    <c:dispBlanksAs val="gap"/>
    <c:showDLblsOverMax val="0"/>
  </c:chart>
  <c:txPr>
    <a:bodyPr vert="horz" rot="0"/>
    <a:lstStyle/>
    <a:p>
      <a:pPr>
        <a:defRPr lang="en-US" cap="none" sz="1125" b="0" i="0" u="none" baseline="0">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5"/>
          <c:y val="0.14225"/>
          <c:w val="0.9265"/>
          <c:h val="0.83075"/>
        </c:manualLayout>
      </c:layout>
      <c:barChart>
        <c:barDir val="col"/>
        <c:grouping val="clustered"/>
        <c:varyColors val="0"/>
        <c:ser>
          <c:idx val="0"/>
          <c:order val="0"/>
          <c:tx>
            <c:strRef>
              <c:f>'２の給付費データグラフテーブル。印刷しないこと'!$B$20</c:f>
              <c:strCache>
                <c:ptCount val="1"/>
                <c:pt idx="0">
                  <c:v>利用率</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0_ " sourceLinked="0"/>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'２の給付費データグラフテーブル。印刷しないこと'!$A$21:$A$32</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'２の給付費データグラフテーブル。印刷しないこと'!$B$21:$B$32</c:f>
              <c:numCache>
                <c:ptCount val="12"/>
                <c:pt idx="0">
                  <c:v>38.67</c:v>
                </c:pt>
                <c:pt idx="1">
                  <c:v>41.120000000000005</c:v>
                </c:pt>
                <c:pt idx="2">
                  <c:v>41.79</c:v>
                </c:pt>
                <c:pt idx="3">
                  <c:v>42.05</c:v>
                </c:pt>
                <c:pt idx="4">
                  <c:v>42.6</c:v>
                </c:pt>
                <c:pt idx="5">
                  <c:v>40.45</c:v>
                </c:pt>
                <c:pt idx="6">
                  <c:v>42.35</c:v>
                </c:pt>
                <c:pt idx="7">
                  <c:v>41.82</c:v>
                </c:pt>
                <c:pt idx="8">
                  <c:v>41.099999999999994</c:v>
                </c:pt>
                <c:pt idx="9">
                  <c:v>39.96</c:v>
                </c:pt>
                <c:pt idx="10">
                  <c:v>40.71</c:v>
                </c:pt>
                <c:pt idx="11">
                  <c:v>41.72</c:v>
                </c:pt>
              </c:numCache>
            </c:numRef>
          </c:val>
        </c:ser>
        <c:axId val="49894334"/>
        <c:axId val="46395823"/>
      </c:barChart>
      <c:catAx>
        <c:axId val="49894334"/>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46395823"/>
        <c:crosses val="autoZero"/>
        <c:auto val="1"/>
        <c:lblOffset val="100"/>
        <c:noMultiLvlLbl val="0"/>
      </c:catAx>
      <c:valAx>
        <c:axId val="46395823"/>
        <c:scaling>
          <c:orientation val="minMax"/>
        </c:scaling>
        <c:axPos val="l"/>
        <c:title>
          <c:tx>
            <c:rich>
              <a:bodyPr vert="horz" rot="0" anchor="ctr"/>
              <a:lstStyle/>
              <a:p>
                <a:pPr algn="ctr">
                  <a:defRPr/>
                </a:pPr>
                <a:r>
                  <a:rPr lang="en-US" cap="none" sz="1000" b="0" i="0" u="none" baseline="0">
                    <a:latin typeface="ＭＳ Ｐゴシック"/>
                    <a:ea typeface="ＭＳ Ｐゴシック"/>
                    <a:cs typeface="ＭＳ Ｐゴシック"/>
                  </a:rPr>
                  <a:t>(単位；％）</a:t>
                </a:r>
              </a:p>
            </c:rich>
          </c:tx>
          <c:layout>
            <c:manualLayout>
              <c:xMode val="factor"/>
              <c:yMode val="factor"/>
              <c:x val="0.02375"/>
              <c:y val="0.15575"/>
            </c:manualLayout>
          </c:layout>
          <c:overlay val="0"/>
          <c:spPr>
            <a:noFill/>
            <a:ln>
              <a:noFill/>
            </a:ln>
          </c:spPr>
        </c:title>
        <c:majorGridlines/>
        <c:delete val="0"/>
        <c:numFmt formatCode="0.0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49894334"/>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200" b="0" i="0" u="none" baseline="0">
          <a:latin typeface="ＭＳ Ｐゴシック"/>
          <a:ea typeface="ＭＳ Ｐゴシック"/>
          <a:cs typeface="ＭＳ Ｐゴシック"/>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
          <c:y val="0.1435"/>
          <c:w val="0.89725"/>
          <c:h val="0.82925"/>
        </c:manualLayout>
      </c:layout>
      <c:barChart>
        <c:barDir val="col"/>
        <c:grouping val="clustered"/>
        <c:varyColors val="0"/>
        <c:ser>
          <c:idx val="0"/>
          <c:order val="0"/>
          <c:tx>
            <c:strRef>
              <c:f>'２の給付費データグラフテーブル。印刷しないこと'!$E$20</c:f>
              <c:strCache>
                <c:ptCount val="1"/>
                <c:pt idx="0">
                  <c:v>利用率</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0.00_ " sourceLinked="0"/>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'２の給付費データグラフテーブル。印刷しないこと'!$D$21:$D$26</c:f>
              <c:strCache>
                <c:ptCount val="6"/>
                <c:pt idx="0">
                  <c:v>要支援</c:v>
                </c:pt>
                <c:pt idx="1">
                  <c:v>要介護1</c:v>
                </c:pt>
                <c:pt idx="2">
                  <c:v>要介護2</c:v>
                </c:pt>
                <c:pt idx="3">
                  <c:v>要介護3</c:v>
                </c:pt>
                <c:pt idx="4">
                  <c:v>要介護4</c:v>
                </c:pt>
                <c:pt idx="5">
                  <c:v>要介護5</c:v>
                </c:pt>
              </c:strCache>
            </c:strRef>
          </c:cat>
          <c:val>
            <c:numRef>
              <c:f>'２の給付費データグラフテーブル。印刷しないこと'!$E$21:$E$26</c:f>
              <c:numCache>
                <c:ptCount val="6"/>
                <c:pt idx="0">
                  <c:v>40.68</c:v>
                </c:pt>
                <c:pt idx="1">
                  <c:v>30.580000000000002</c:v>
                </c:pt>
                <c:pt idx="2">
                  <c:v>41.72</c:v>
                </c:pt>
                <c:pt idx="3">
                  <c:v>46.2</c:v>
                </c:pt>
                <c:pt idx="4">
                  <c:v>45.58</c:v>
                </c:pt>
                <c:pt idx="5">
                  <c:v>49.58</c:v>
                </c:pt>
              </c:numCache>
            </c:numRef>
          </c:val>
        </c:ser>
        <c:axId val="14909224"/>
        <c:axId val="67074153"/>
      </c:barChart>
      <c:catAx>
        <c:axId val="14909224"/>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67074153"/>
        <c:crosses val="autoZero"/>
        <c:auto val="1"/>
        <c:lblOffset val="100"/>
        <c:noMultiLvlLbl val="0"/>
      </c:catAx>
      <c:valAx>
        <c:axId val="67074153"/>
        <c:scaling>
          <c:orientation val="minMax"/>
        </c:scaling>
        <c:axPos val="l"/>
        <c:title>
          <c:tx>
            <c:rich>
              <a:bodyPr vert="horz" rot="0" anchor="ctr"/>
              <a:lstStyle/>
              <a:p>
                <a:pPr algn="ctr">
                  <a:defRPr/>
                </a:pPr>
                <a:r>
                  <a:rPr lang="en-US" cap="none" sz="1000" b="0" i="0" u="none" baseline="0">
                    <a:latin typeface="ＭＳ Ｐゴシック"/>
                    <a:ea typeface="ＭＳ Ｐゴシック"/>
                    <a:cs typeface="ＭＳ Ｐゴシック"/>
                  </a:rPr>
                  <a:t>(単位；％）</a:t>
                </a:r>
              </a:p>
            </c:rich>
          </c:tx>
          <c:layout>
            <c:manualLayout>
              <c:xMode val="factor"/>
              <c:yMode val="factor"/>
              <c:x val="0.02675"/>
              <c:y val="0.157"/>
            </c:manualLayout>
          </c:layout>
          <c:overlay val="0"/>
          <c:spPr>
            <a:noFill/>
            <a:ln>
              <a:noFill/>
            </a:ln>
          </c:spPr>
        </c:title>
        <c:majorGridlines/>
        <c:delete val="0"/>
        <c:numFmt formatCode="0.0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14909224"/>
        <c:crossesAt val="1"/>
        <c:crossBetween val="between"/>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200"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認定者数</c:v>
          </c:tx>
          <c:invertIfNegative val="0"/>
          <c:extLst>
            <c:ext xmlns:c14="http://schemas.microsoft.com/office/drawing/2007/8/2/chart" uri="{6F2FDCE9-48DA-4B69-8628-5D25D57E5C99}">
              <c14:invertSolidFillFmt>
                <c14:spPr>
                  <a:solidFill>
                    <a:srgbClr val="000000"/>
                  </a:solidFill>
                </c14:spPr>
              </c14:invertSolidFillFmt>
            </c:ext>
          </c:extLst>
          <c:cat>
            <c:strRef>
              <c:f>２の給付費データグラフテーブル。印刷しないこと!#REF!</c:f>
              <c:strCache>
                <c:ptCount val="1"/>
                <c:pt idx="0">
                  <c:v>1</c:v>
                </c:pt>
              </c:strCache>
            </c:strRef>
          </c:cat>
          <c:val>
            <c:numRef>
              <c:f>２の給付費データグラフテーブル。印刷しないこと!#REF!</c:f>
              <c:numCache>
                <c:ptCount val="1"/>
                <c:pt idx="0">
                  <c:v>1</c:v>
                </c:pt>
              </c:numCache>
            </c:numRef>
          </c:val>
        </c:ser>
        <c:ser>
          <c:idx val="1"/>
          <c:order val="1"/>
          <c:tx>
            <c:v>サービス受給者数</c:v>
          </c:tx>
          <c:invertIfNegative val="0"/>
          <c:extLst>
            <c:ext xmlns:c14="http://schemas.microsoft.com/office/drawing/2007/8/2/chart" uri="{6F2FDCE9-48DA-4B69-8628-5D25D57E5C99}">
              <c14:invertSolidFillFmt>
                <c14:spPr>
                  <a:solidFill>
                    <a:srgbClr val="000000"/>
                  </a:solidFill>
                </c14:spPr>
              </c14:invertSolidFillFmt>
            </c:ext>
          </c:extLst>
          <c:cat>
            <c:strRef>
              <c:f>２の給付費データグラフテーブル。印刷しないこと!#REF!</c:f>
              <c:strCache>
                <c:ptCount val="1"/>
                <c:pt idx="0">
                  <c:v>1</c:v>
                </c:pt>
              </c:strCache>
            </c:strRef>
          </c:cat>
          <c:val>
            <c:numRef>
              <c:f>２の給付費データグラフテーブル。印刷しないこと!#REF!</c:f>
              <c:numCache>
                <c:ptCount val="1"/>
                <c:pt idx="0">
                  <c:v>1</c:v>
                </c:pt>
              </c:numCache>
            </c:numRef>
          </c:val>
        </c:ser>
        <c:axId val="66796466"/>
        <c:axId val="64297283"/>
      </c:barChart>
      <c:catAx>
        <c:axId val="66796466"/>
        <c:scaling>
          <c:orientation val="minMax"/>
        </c:scaling>
        <c:axPos val="b"/>
        <c:delete val="0"/>
        <c:numFmt formatCode="General" sourceLinked="1"/>
        <c:majorTickMark val="in"/>
        <c:minorTickMark val="none"/>
        <c:tickLblPos val="nextTo"/>
        <c:crossAx val="64297283"/>
        <c:crosses val="autoZero"/>
        <c:auto val="1"/>
        <c:lblOffset val="100"/>
        <c:noMultiLvlLbl val="0"/>
      </c:catAx>
      <c:valAx>
        <c:axId val="64297283"/>
        <c:scaling>
          <c:orientation val="minMax"/>
        </c:scaling>
        <c:axPos val="l"/>
        <c:majorGridlines/>
        <c:delete val="0"/>
        <c:numFmt formatCode="General" sourceLinked="1"/>
        <c:majorTickMark val="in"/>
        <c:minorTickMark val="none"/>
        <c:tickLblPos val="nextTo"/>
        <c:crossAx val="6679646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5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41</xdr:row>
      <xdr:rowOff>0</xdr:rowOff>
    </xdr:from>
    <xdr:to>
      <xdr:col>26</xdr:col>
      <xdr:colOff>0</xdr:colOff>
      <xdr:row>41</xdr:row>
      <xdr:rowOff>0</xdr:rowOff>
    </xdr:to>
    <xdr:graphicFrame>
      <xdr:nvGraphicFramePr>
        <xdr:cNvPr id="1" name="Chart 1"/>
        <xdr:cNvGraphicFramePr/>
      </xdr:nvGraphicFramePr>
      <xdr:xfrm>
        <a:off x="28575" y="9372600"/>
        <a:ext cx="6000750" cy="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0</xdr:col>
      <xdr:colOff>0</xdr:colOff>
      <xdr:row>6</xdr:row>
      <xdr:rowOff>0</xdr:rowOff>
    </xdr:to>
    <xdr:sp>
      <xdr:nvSpPr>
        <xdr:cNvPr id="1" name="Line 1"/>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0</xdr:col>
      <xdr:colOff>0</xdr:colOff>
      <xdr:row>6</xdr:row>
      <xdr:rowOff>0</xdr:rowOff>
    </xdr:to>
    <xdr:sp>
      <xdr:nvSpPr>
        <xdr:cNvPr id="2" name="Line 2"/>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0</xdr:col>
      <xdr:colOff>0</xdr:colOff>
      <xdr:row>6</xdr:row>
      <xdr:rowOff>0</xdr:rowOff>
    </xdr:to>
    <xdr:sp>
      <xdr:nvSpPr>
        <xdr:cNvPr id="3" name="Line 3"/>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0</xdr:col>
      <xdr:colOff>0</xdr:colOff>
      <xdr:row>6</xdr:row>
      <xdr:rowOff>0</xdr:rowOff>
    </xdr:to>
    <xdr:sp>
      <xdr:nvSpPr>
        <xdr:cNvPr id="4" name="Line 4"/>
        <xdr:cNvSpPr>
          <a:spLocks/>
        </xdr:cNvSpPr>
      </xdr:nvSpPr>
      <xdr:spPr>
        <a:xfrm>
          <a:off x="0" y="1257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cdr:x>
      <cdr:y>0.14825</cdr:y>
    </cdr:from>
    <cdr:to>
      <cdr:x>0.07175</cdr:x>
      <cdr:y>0.2075</cdr:y>
    </cdr:to>
    <cdr:sp>
      <cdr:nvSpPr>
        <cdr:cNvPr id="1" name="AutoShape 1"/>
        <cdr:cNvSpPr>
          <a:spLocks/>
        </cdr:cNvSpPr>
      </cdr:nvSpPr>
      <cdr:spPr>
        <a:xfrm>
          <a:off x="104775" y="0"/>
          <a:ext cx="342900" cy="0"/>
        </a:xfrm>
        <a:prstGeom prst="flowChartProcess">
          <a:avLst/>
        </a:prstGeom>
        <a:solidFill>
          <a:srgbClr val="FFFFFF"/>
        </a:solidFill>
        <a:ln w="9525" cmpd="sng">
          <a:noFill/>
        </a:ln>
      </cdr:spPr>
      <cdr:txBody>
        <a:bodyPr vertOverflow="clip" wrap="square"/>
        <a:p>
          <a:pPr algn="l">
            <a:defRPr/>
          </a:pPr>
          <a:r>
            <a:rPr lang="en-US" cap="none" sz="175" b="0" i="0" u="none" baseline="0">
              <a:latin typeface="ＭＳ Ｐゴシック"/>
              <a:ea typeface="ＭＳ Ｐゴシック"/>
              <a:cs typeface="ＭＳ Ｐゴシック"/>
            </a:rPr>
            <a:t>人　数</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0</xdr:rowOff>
    </xdr:from>
    <xdr:to>
      <xdr:col>7</xdr:col>
      <xdr:colOff>666750</xdr:colOff>
      <xdr:row>35</xdr:row>
      <xdr:rowOff>0</xdr:rowOff>
    </xdr:to>
    <xdr:graphicFrame>
      <xdr:nvGraphicFramePr>
        <xdr:cNvPr id="1" name="Chart 9"/>
        <xdr:cNvGraphicFramePr/>
      </xdr:nvGraphicFramePr>
      <xdr:xfrm>
        <a:off x="0" y="11001375"/>
        <a:ext cx="6267450" cy="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sp>
      <xdr:nvSpPr>
        <xdr:cNvPr id="1" name="Line 1"/>
        <xdr:cNvSpPr>
          <a:spLocks/>
        </xdr:cNvSpPr>
      </xdr:nvSpPr>
      <xdr:spPr>
        <a:xfrm>
          <a:off x="0" y="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0.07775</cdr:y>
    </cdr:from>
    <cdr:to>
      <cdr:x>0.0875</cdr:x>
      <cdr:y>0.1225</cdr:y>
    </cdr:to>
    <cdr:sp>
      <cdr:nvSpPr>
        <cdr:cNvPr id="1" name="AutoShape 1"/>
        <cdr:cNvSpPr>
          <a:spLocks/>
        </cdr:cNvSpPr>
      </cdr:nvSpPr>
      <cdr:spPr>
        <a:xfrm>
          <a:off x="66675" y="209550"/>
          <a:ext cx="485775" cy="123825"/>
        </a:xfrm>
        <a:prstGeom prst="flowChartProcess">
          <a:avLst/>
        </a:prstGeom>
        <a:solidFill>
          <a:srgbClr val="FFFFFF"/>
        </a:solid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（単位：人）　数</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0.28425</cdr:x>
      <cdr:y>0</cdr:y>
    </cdr:from>
    <cdr:to>
      <cdr:x>0.69975</cdr:x>
      <cdr:y>0.08775</cdr:y>
    </cdr:to>
    <cdr:sp>
      <cdr:nvSpPr>
        <cdr:cNvPr id="1" name="Rectangle 1"/>
        <cdr:cNvSpPr>
          <a:spLocks/>
        </cdr:cNvSpPr>
      </cdr:nvSpPr>
      <cdr:spPr>
        <a:xfrm>
          <a:off x="1809750" y="0"/>
          <a:ext cx="2647950" cy="228600"/>
        </a:xfrm>
        <a:prstGeom prst="rect">
          <a:avLst/>
        </a:prstGeom>
        <a:solidFill>
          <a:srgbClr val="FFFFFF"/>
        </a:solidFill>
        <a:ln w="9525" cmpd="sng">
          <a:noFill/>
        </a:ln>
      </cdr:spPr>
      <cdr:txBody>
        <a:bodyPr vertOverflow="clip" wrap="square"/>
        <a:p>
          <a:pPr algn="l">
            <a:defRPr/>
          </a:pPr>
          <a:r>
            <a:rPr lang="en-US" cap="none" sz="1000" b="0" i="0" u="none" baseline="0">
              <a:latin typeface="ＭＳ Ｐゴシック"/>
              <a:ea typeface="ＭＳ Ｐゴシック"/>
              <a:cs typeface="ＭＳ Ｐゴシック"/>
            </a:rPr>
            <a:t>認定者に占めるサービス受給者の割合</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0</xdr:rowOff>
    </xdr:from>
    <xdr:to>
      <xdr:col>7</xdr:col>
      <xdr:colOff>809625</xdr:colOff>
      <xdr:row>0</xdr:row>
      <xdr:rowOff>0</xdr:rowOff>
    </xdr:to>
    <xdr:graphicFrame>
      <xdr:nvGraphicFramePr>
        <xdr:cNvPr id="1" name="Chart 1"/>
        <xdr:cNvGraphicFramePr/>
      </xdr:nvGraphicFramePr>
      <xdr:xfrm>
        <a:off x="1504950"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18</xdr:row>
      <xdr:rowOff>0</xdr:rowOff>
    </xdr:from>
    <xdr:to>
      <xdr:col>7</xdr:col>
      <xdr:colOff>771525</xdr:colOff>
      <xdr:row>28</xdr:row>
      <xdr:rowOff>209550</xdr:rowOff>
    </xdr:to>
    <xdr:graphicFrame>
      <xdr:nvGraphicFramePr>
        <xdr:cNvPr id="2" name="Chart 2"/>
        <xdr:cNvGraphicFramePr/>
      </xdr:nvGraphicFramePr>
      <xdr:xfrm>
        <a:off x="0" y="4629150"/>
        <a:ext cx="6372225" cy="27813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66675</xdr:rowOff>
    </xdr:from>
    <xdr:to>
      <xdr:col>7</xdr:col>
      <xdr:colOff>771525</xdr:colOff>
      <xdr:row>39</xdr:row>
      <xdr:rowOff>133350</xdr:rowOff>
    </xdr:to>
    <xdr:graphicFrame>
      <xdr:nvGraphicFramePr>
        <xdr:cNvPr id="3" name="Chart 3"/>
        <xdr:cNvGraphicFramePr/>
      </xdr:nvGraphicFramePr>
      <xdr:xfrm>
        <a:off x="0" y="7524750"/>
        <a:ext cx="6372225" cy="26384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0.16575</cdr:x>
      <cdr:y>0.11725</cdr:y>
    </cdr:to>
    <cdr:sp>
      <cdr:nvSpPr>
        <cdr:cNvPr id="1" name="TextBox 4"/>
        <cdr:cNvSpPr txBox="1">
          <a:spLocks noChangeArrowheads="1"/>
        </cdr:cNvSpPr>
      </cdr:nvSpPr>
      <cdr:spPr>
        <a:xfrm>
          <a:off x="0" y="0"/>
          <a:ext cx="666750" cy="485775"/>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0.44275</cdr:x>
      <cdr:y>0.0445</cdr:y>
    </cdr:from>
    <cdr:to>
      <cdr:x>0.64475</cdr:x>
      <cdr:y>0.11725</cdr:y>
    </cdr:to>
    <cdr:sp>
      <cdr:nvSpPr>
        <cdr:cNvPr id="2" name="Rectangle 5"/>
        <cdr:cNvSpPr>
          <a:spLocks/>
        </cdr:cNvSpPr>
      </cdr:nvSpPr>
      <cdr:spPr>
        <a:xfrm>
          <a:off x="1771650" y="180975"/>
          <a:ext cx="809625" cy="304800"/>
        </a:xfrm>
        <a:prstGeom prst="rect">
          <a:avLst/>
        </a:prstGeom>
        <a:solidFill>
          <a:srgbClr val="FFFFFF"/>
        </a:solidFill>
        <a:ln w="9525" cmpd="sng">
          <a:noFill/>
        </a:ln>
      </cdr:spPr>
      <cdr:txBody>
        <a:bodyPr vertOverflow="clip" wrap="square"/>
        <a:p>
          <a:pPr algn="ctr">
            <a:defRPr/>
          </a:pPr>
          <a:r>
            <a:rPr lang="en-US" cap="none" sz="800" b="0" i="0" u="none" baseline="0">
              <a:latin typeface="ＭＳ Ｐゴシック"/>
              <a:ea typeface="ＭＳ Ｐゴシック"/>
              <a:cs typeface="ＭＳ Ｐゴシック"/>
            </a:rPr>
            <a:t>保険給付費
月別推移</a:t>
          </a:r>
        </a:p>
      </cdr:txBody>
    </cdr:sp>
  </cdr:relSizeAnchor>
  <cdr:relSizeAnchor xmlns:cdr="http://schemas.openxmlformats.org/drawingml/2006/chartDrawing">
    <cdr:from>
      <cdr:x>0.0165</cdr:x>
      <cdr:y>0.09375</cdr:y>
    </cdr:from>
    <cdr:to>
      <cdr:x>0.18975</cdr:x>
      <cdr:y>0.13425</cdr:y>
    </cdr:to>
    <cdr:sp>
      <cdr:nvSpPr>
        <cdr:cNvPr id="3" name="Rectangle 6"/>
        <cdr:cNvSpPr>
          <a:spLocks/>
        </cdr:cNvSpPr>
      </cdr:nvSpPr>
      <cdr:spPr>
        <a:xfrm>
          <a:off x="57150" y="381000"/>
          <a:ext cx="695325" cy="171450"/>
        </a:xfrm>
        <a:prstGeom prst="rect">
          <a:avLst/>
        </a:prstGeom>
        <a:solidFill>
          <a:srgbClr val="FFFFFF"/>
        </a:solidFill>
        <a:ln w="9525" cmpd="sng">
          <a:noFill/>
        </a:ln>
      </cdr:spPr>
      <cdr:txBody>
        <a:bodyPr vertOverflow="clip" wrap="square"/>
        <a:p>
          <a:pPr algn="l">
            <a:defRPr/>
          </a:pPr>
          <a:r>
            <a:rPr lang="en-US" cap="none" sz="550" b="0" i="0" u="none" baseline="0">
              <a:latin typeface="ＭＳ Ｐゴシック"/>
              <a:ea typeface="ＭＳ Ｐゴシック"/>
              <a:cs typeface="ＭＳ Ｐゴシック"/>
            </a:rPr>
            <a:t>（単位：千円）</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66675</xdr:colOff>
      <xdr:row>36</xdr:row>
      <xdr:rowOff>95250</xdr:rowOff>
    </xdr:from>
    <xdr:to>
      <xdr:col>20</xdr:col>
      <xdr:colOff>885825</xdr:colOff>
      <xdr:row>63</xdr:row>
      <xdr:rowOff>123825</xdr:rowOff>
    </xdr:to>
    <xdr:graphicFrame>
      <xdr:nvGraphicFramePr>
        <xdr:cNvPr id="1" name="Chart 6"/>
        <xdr:cNvGraphicFramePr/>
      </xdr:nvGraphicFramePr>
      <xdr:xfrm>
        <a:off x="9563100" y="5600700"/>
        <a:ext cx="4010025" cy="41433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0.333</cdr:x>
      <cdr:y>0.08</cdr:y>
    </cdr:from>
    <cdr:to>
      <cdr:x>0.681</cdr:x>
      <cdr:y>0.14525</cdr:y>
    </cdr:to>
    <cdr:sp>
      <cdr:nvSpPr>
        <cdr:cNvPr id="1" name="Rectangle 1"/>
        <cdr:cNvSpPr>
          <a:spLocks/>
        </cdr:cNvSpPr>
      </cdr:nvSpPr>
      <cdr:spPr>
        <a:xfrm>
          <a:off x="1895475" y="285750"/>
          <a:ext cx="1981200" cy="238125"/>
        </a:xfrm>
        <a:prstGeom prst="rect">
          <a:avLst/>
        </a:prstGeom>
        <a:solidFill>
          <a:srgbClr val="FFFFFF"/>
        </a:solidFill>
        <a:ln w="9525" cmpd="sng">
          <a:noFill/>
        </a:ln>
      </cdr:spPr>
      <cdr:txBody>
        <a:bodyPr vertOverflow="clip" wrap="square"/>
        <a:p>
          <a:pPr algn="l">
            <a:defRPr/>
          </a:pPr>
          <a:r>
            <a:rPr lang="en-US" cap="none" sz="1050" b="0" i="0" u="none" baseline="0">
              <a:latin typeface="ＭＳ Ｐゴシック"/>
              <a:ea typeface="ＭＳ Ｐゴシック"/>
              <a:cs typeface="ＭＳ Ｐゴシック"/>
            </a:rPr>
            <a:t>サービス利用率月別推移</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0.32325</cdr:x>
      <cdr:y>0.081</cdr:y>
    </cdr:from>
    <cdr:to>
      <cdr:x>0.8445</cdr:x>
      <cdr:y>0.14425</cdr:y>
    </cdr:to>
    <cdr:sp>
      <cdr:nvSpPr>
        <cdr:cNvPr id="1" name="Rectangle 1"/>
        <cdr:cNvSpPr>
          <a:spLocks/>
        </cdr:cNvSpPr>
      </cdr:nvSpPr>
      <cdr:spPr>
        <a:xfrm>
          <a:off x="1685925" y="285750"/>
          <a:ext cx="2724150" cy="228600"/>
        </a:xfrm>
        <a:prstGeom prst="rect">
          <a:avLst/>
        </a:prstGeom>
        <a:solidFill>
          <a:srgbClr val="FFFFFF"/>
        </a:solidFill>
        <a:ln w="9525" cmpd="sng">
          <a:noFill/>
        </a:ln>
      </cdr:spPr>
      <cdr:txBody>
        <a:bodyPr vertOverflow="clip" wrap="square"/>
        <a:p>
          <a:pPr algn="l">
            <a:defRPr/>
          </a:pPr>
          <a:r>
            <a:rPr lang="en-US" cap="none" sz="1025" b="0" i="0" u="none" baseline="0">
              <a:latin typeface="ＭＳ Ｐゴシック"/>
              <a:ea typeface="ＭＳ Ｐゴシック"/>
              <a:cs typeface="ＭＳ Ｐゴシック"/>
            </a:rPr>
            <a:t>年平均　介護度別サービス利用率</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21</xdr:row>
      <xdr:rowOff>38100</xdr:rowOff>
    </xdr:from>
    <xdr:to>
      <xdr:col>10</xdr:col>
      <xdr:colOff>152400</xdr:colOff>
      <xdr:row>33</xdr:row>
      <xdr:rowOff>28575</xdr:rowOff>
    </xdr:to>
    <xdr:graphicFrame>
      <xdr:nvGraphicFramePr>
        <xdr:cNvPr id="1" name="Chart 1"/>
        <xdr:cNvGraphicFramePr/>
      </xdr:nvGraphicFramePr>
      <xdr:xfrm>
        <a:off x="57150" y="6438900"/>
        <a:ext cx="5705475" cy="3648075"/>
      </xdr:xfrm>
      <a:graphic>
        <a:graphicData uri="http://schemas.openxmlformats.org/drawingml/2006/chart">
          <c:chart xmlns:c="http://schemas.openxmlformats.org/drawingml/2006/chart" r:id="rId1"/>
        </a:graphicData>
      </a:graphic>
    </xdr:graphicFrame>
    <xdr:clientData/>
  </xdr:twoCellAnchor>
  <xdr:twoCellAnchor>
    <xdr:from>
      <xdr:col>11</xdr:col>
      <xdr:colOff>76200</xdr:colOff>
      <xdr:row>21</xdr:row>
      <xdr:rowOff>47625</xdr:rowOff>
    </xdr:from>
    <xdr:to>
      <xdr:col>21</xdr:col>
      <xdr:colOff>295275</xdr:colOff>
      <xdr:row>33</xdr:row>
      <xdr:rowOff>0</xdr:rowOff>
    </xdr:to>
    <xdr:graphicFrame>
      <xdr:nvGraphicFramePr>
        <xdr:cNvPr id="2" name="Chart 2"/>
        <xdr:cNvGraphicFramePr/>
      </xdr:nvGraphicFramePr>
      <xdr:xfrm>
        <a:off x="6200775" y="6448425"/>
        <a:ext cx="5219700" cy="3609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A87"/>
  <sheetViews>
    <sheetView tabSelected="1" zoomScaleSheetLayoutView="100" workbookViewId="0" topLeftCell="A1">
      <selection activeCell="A1" sqref="A1"/>
    </sheetView>
  </sheetViews>
  <sheetFormatPr defaultColWidth="9.00390625" defaultRowHeight="20.25" customHeight="1"/>
  <cols>
    <col min="1" max="2" width="2.875" style="70" customWidth="1"/>
    <col min="3" max="25" width="2.75390625" style="70" customWidth="1"/>
    <col min="26" max="26" width="10.125" style="70" bestFit="1" customWidth="1"/>
    <col min="27" max="16384" width="1.625" style="70" customWidth="1"/>
  </cols>
  <sheetData>
    <row r="1" spans="1:13" ht="18" customHeight="1">
      <c r="A1" s="69" t="s">
        <v>82</v>
      </c>
      <c r="B1" s="69"/>
      <c r="C1" s="69"/>
      <c r="D1" s="69"/>
      <c r="E1" s="69"/>
      <c r="F1" s="69"/>
      <c r="G1" s="69"/>
      <c r="H1" s="69"/>
      <c r="I1" s="69"/>
      <c r="J1" s="69"/>
      <c r="K1" s="69"/>
      <c r="L1" s="69"/>
      <c r="M1" s="69"/>
    </row>
    <row r="2" spans="1:13" ht="18" customHeight="1">
      <c r="A2" s="253" t="s">
        <v>214</v>
      </c>
      <c r="B2" s="253"/>
      <c r="C2" s="253"/>
      <c r="D2" s="253"/>
      <c r="E2" s="253"/>
      <c r="F2" s="253"/>
      <c r="G2" s="253"/>
      <c r="H2" s="253"/>
      <c r="I2" s="253"/>
      <c r="J2" s="253"/>
      <c r="K2" s="253"/>
      <c r="L2" s="253"/>
      <c r="M2" s="253"/>
    </row>
    <row r="3" spans="2:27" ht="18" customHeight="1" thickBot="1">
      <c r="B3" s="70" t="s">
        <v>191</v>
      </c>
      <c r="X3" s="71"/>
      <c r="Y3" s="71"/>
      <c r="Z3" s="72" t="s">
        <v>134</v>
      </c>
      <c r="AA3" s="71"/>
    </row>
    <row r="4" spans="1:26" ht="18" customHeight="1">
      <c r="A4" s="267" t="s">
        <v>180</v>
      </c>
      <c r="B4" s="268"/>
      <c r="C4" s="252" t="s">
        <v>181</v>
      </c>
      <c r="D4" s="259"/>
      <c r="E4" s="259"/>
      <c r="F4" s="259"/>
      <c r="G4" s="259"/>
      <c r="H4" s="252" t="s">
        <v>70</v>
      </c>
      <c r="I4" s="252"/>
      <c r="J4" s="252"/>
      <c r="K4" s="252" t="s">
        <v>83</v>
      </c>
      <c r="L4" s="252"/>
      <c r="M4" s="252"/>
      <c r="N4" s="252" t="s">
        <v>84</v>
      </c>
      <c r="O4" s="252"/>
      <c r="P4" s="252"/>
      <c r="Q4" s="252" t="s">
        <v>85</v>
      </c>
      <c r="R4" s="252"/>
      <c r="S4" s="252"/>
      <c r="T4" s="252" t="s">
        <v>86</v>
      </c>
      <c r="U4" s="252"/>
      <c r="V4" s="252"/>
      <c r="W4" s="252" t="s">
        <v>87</v>
      </c>
      <c r="X4" s="252"/>
      <c r="Y4" s="252"/>
      <c r="Z4" s="272" t="s">
        <v>124</v>
      </c>
    </row>
    <row r="5" spans="1:26" ht="18" customHeight="1">
      <c r="A5" s="269"/>
      <c r="B5" s="270"/>
      <c r="C5" s="260"/>
      <c r="D5" s="260"/>
      <c r="E5" s="260"/>
      <c r="F5" s="260"/>
      <c r="G5" s="260"/>
      <c r="H5" s="231"/>
      <c r="I5" s="231"/>
      <c r="J5" s="231"/>
      <c r="K5" s="231"/>
      <c r="L5" s="231"/>
      <c r="M5" s="231"/>
      <c r="N5" s="231"/>
      <c r="O5" s="231"/>
      <c r="P5" s="231"/>
      <c r="Q5" s="231"/>
      <c r="R5" s="231"/>
      <c r="S5" s="231"/>
      <c r="T5" s="231"/>
      <c r="U5" s="231"/>
      <c r="V5" s="231"/>
      <c r="W5" s="231"/>
      <c r="X5" s="231"/>
      <c r="Y5" s="231"/>
      <c r="Z5" s="273"/>
    </row>
    <row r="6" spans="1:26" ht="18" customHeight="1">
      <c r="A6" s="261" t="s">
        <v>74</v>
      </c>
      <c r="B6" s="262"/>
      <c r="C6" s="224" t="s">
        <v>114</v>
      </c>
      <c r="D6" s="220"/>
      <c r="E6" s="220"/>
      <c r="F6" s="220"/>
      <c r="G6" s="220"/>
      <c r="H6" s="218">
        <v>419</v>
      </c>
      <c r="I6" s="218"/>
      <c r="J6" s="218"/>
      <c r="K6" s="218">
        <v>1657</v>
      </c>
      <c r="L6" s="218"/>
      <c r="M6" s="218"/>
      <c r="N6" s="218">
        <v>1158</v>
      </c>
      <c r="O6" s="218"/>
      <c r="P6" s="218"/>
      <c r="Q6" s="218">
        <v>676</v>
      </c>
      <c r="R6" s="218"/>
      <c r="S6" s="218"/>
      <c r="T6" s="218">
        <v>546</v>
      </c>
      <c r="U6" s="218"/>
      <c r="V6" s="218"/>
      <c r="W6" s="218">
        <v>436</v>
      </c>
      <c r="X6" s="218"/>
      <c r="Y6" s="218"/>
      <c r="Z6" s="142">
        <f aca="true" t="shared" si="0" ref="Z6:Z41">SUM(H6:Y6)</f>
        <v>4892</v>
      </c>
    </row>
    <row r="7" spans="1:26" ht="18" customHeight="1">
      <c r="A7" s="261"/>
      <c r="B7" s="262"/>
      <c r="C7" s="233" t="s">
        <v>115</v>
      </c>
      <c r="D7" s="234"/>
      <c r="E7" s="234"/>
      <c r="F7" s="234"/>
      <c r="G7" s="234"/>
      <c r="H7" s="232">
        <v>1</v>
      </c>
      <c r="I7" s="232"/>
      <c r="J7" s="232"/>
      <c r="K7" s="232">
        <v>41</v>
      </c>
      <c r="L7" s="232"/>
      <c r="M7" s="232"/>
      <c r="N7" s="232">
        <v>65</v>
      </c>
      <c r="O7" s="232"/>
      <c r="P7" s="232"/>
      <c r="Q7" s="232">
        <v>39</v>
      </c>
      <c r="R7" s="232"/>
      <c r="S7" s="232"/>
      <c r="T7" s="232">
        <v>30</v>
      </c>
      <c r="U7" s="232"/>
      <c r="V7" s="232"/>
      <c r="W7" s="232">
        <v>37</v>
      </c>
      <c r="X7" s="232"/>
      <c r="Y7" s="232"/>
      <c r="Z7" s="143">
        <f t="shared" si="0"/>
        <v>213</v>
      </c>
    </row>
    <row r="8" spans="1:26" ht="18" customHeight="1">
      <c r="A8" s="263"/>
      <c r="B8" s="264"/>
      <c r="C8" s="235" t="s">
        <v>136</v>
      </c>
      <c r="D8" s="236"/>
      <c r="E8" s="236"/>
      <c r="F8" s="236"/>
      <c r="G8" s="236"/>
      <c r="H8" s="237">
        <f>SUM(H6:J7)</f>
        <v>420</v>
      </c>
      <c r="I8" s="237"/>
      <c r="J8" s="237"/>
      <c r="K8" s="237">
        <f>SUM(K6:M7)</f>
        <v>1698</v>
      </c>
      <c r="L8" s="237"/>
      <c r="M8" s="237"/>
      <c r="N8" s="237">
        <f>SUM(N6:P7)</f>
        <v>1223</v>
      </c>
      <c r="O8" s="237"/>
      <c r="P8" s="237"/>
      <c r="Q8" s="237">
        <f>SUM(Q6:S7)</f>
        <v>715</v>
      </c>
      <c r="R8" s="237"/>
      <c r="S8" s="237"/>
      <c r="T8" s="237">
        <f>SUM(T6:V7)</f>
        <v>576</v>
      </c>
      <c r="U8" s="237"/>
      <c r="V8" s="237"/>
      <c r="W8" s="237">
        <f>SUM(W6:Y7)</f>
        <v>473</v>
      </c>
      <c r="X8" s="237"/>
      <c r="Y8" s="237"/>
      <c r="Z8" s="144">
        <f t="shared" si="0"/>
        <v>5105</v>
      </c>
    </row>
    <row r="9" spans="1:26" ht="18" customHeight="1">
      <c r="A9" s="265" t="s">
        <v>142</v>
      </c>
      <c r="B9" s="266"/>
      <c r="C9" s="224" t="s">
        <v>114</v>
      </c>
      <c r="D9" s="220"/>
      <c r="E9" s="220"/>
      <c r="F9" s="220"/>
      <c r="G9" s="220"/>
      <c r="H9" s="218">
        <v>436</v>
      </c>
      <c r="I9" s="218"/>
      <c r="J9" s="218"/>
      <c r="K9" s="218">
        <v>1696</v>
      </c>
      <c r="L9" s="218"/>
      <c r="M9" s="218"/>
      <c r="N9" s="218">
        <v>1216</v>
      </c>
      <c r="O9" s="218"/>
      <c r="P9" s="218"/>
      <c r="Q9" s="218">
        <v>676</v>
      </c>
      <c r="R9" s="218"/>
      <c r="S9" s="218"/>
      <c r="T9" s="218">
        <v>571</v>
      </c>
      <c r="U9" s="218"/>
      <c r="V9" s="218"/>
      <c r="W9" s="218">
        <v>446</v>
      </c>
      <c r="X9" s="218"/>
      <c r="Y9" s="218"/>
      <c r="Z9" s="142">
        <f t="shared" si="0"/>
        <v>5041</v>
      </c>
    </row>
    <row r="10" spans="1:26" s="73" customFormat="1" ht="18" customHeight="1">
      <c r="A10" s="261"/>
      <c r="B10" s="262"/>
      <c r="C10" s="233" t="s">
        <v>115</v>
      </c>
      <c r="D10" s="234"/>
      <c r="E10" s="234"/>
      <c r="F10" s="234"/>
      <c r="G10" s="234"/>
      <c r="H10" s="232">
        <v>3</v>
      </c>
      <c r="I10" s="232"/>
      <c r="J10" s="232"/>
      <c r="K10" s="232">
        <v>41</v>
      </c>
      <c r="L10" s="232"/>
      <c r="M10" s="232"/>
      <c r="N10" s="232">
        <v>69</v>
      </c>
      <c r="O10" s="232"/>
      <c r="P10" s="232"/>
      <c r="Q10" s="232">
        <v>41</v>
      </c>
      <c r="R10" s="232"/>
      <c r="S10" s="232"/>
      <c r="T10" s="232">
        <v>36</v>
      </c>
      <c r="U10" s="232"/>
      <c r="V10" s="232"/>
      <c r="W10" s="232">
        <v>36</v>
      </c>
      <c r="X10" s="232"/>
      <c r="Y10" s="232"/>
      <c r="Z10" s="143">
        <f t="shared" si="0"/>
        <v>226</v>
      </c>
    </row>
    <row r="11" spans="1:26" s="73" customFormat="1" ht="18" customHeight="1">
      <c r="A11" s="263"/>
      <c r="B11" s="264"/>
      <c r="C11" s="235" t="s">
        <v>136</v>
      </c>
      <c r="D11" s="236"/>
      <c r="E11" s="236"/>
      <c r="F11" s="236"/>
      <c r="G11" s="236"/>
      <c r="H11" s="223">
        <f>SUM(H9:J10)</f>
        <v>439</v>
      </c>
      <c r="I11" s="223"/>
      <c r="J11" s="223"/>
      <c r="K11" s="223">
        <f>SUM(K9:M10)</f>
        <v>1737</v>
      </c>
      <c r="L11" s="223"/>
      <c r="M11" s="223"/>
      <c r="N11" s="223">
        <f>SUM(N9:P10)</f>
        <v>1285</v>
      </c>
      <c r="O11" s="223"/>
      <c r="P11" s="223"/>
      <c r="Q11" s="223">
        <f>SUM(Q9:S10)</f>
        <v>717</v>
      </c>
      <c r="R11" s="223"/>
      <c r="S11" s="223"/>
      <c r="T11" s="223">
        <f>SUM(T9:V10)</f>
        <v>607</v>
      </c>
      <c r="U11" s="223"/>
      <c r="V11" s="223"/>
      <c r="W11" s="223">
        <f>SUM(W9:Y10)</f>
        <v>482</v>
      </c>
      <c r="X11" s="223"/>
      <c r="Y11" s="223"/>
      <c r="Z11" s="145">
        <f t="shared" si="0"/>
        <v>5267</v>
      </c>
    </row>
    <row r="12" spans="1:26" ht="18" customHeight="1">
      <c r="A12" s="261" t="s">
        <v>9</v>
      </c>
      <c r="B12" s="262"/>
      <c r="C12" s="224" t="s">
        <v>114</v>
      </c>
      <c r="D12" s="220"/>
      <c r="E12" s="220"/>
      <c r="F12" s="220"/>
      <c r="G12" s="220"/>
      <c r="H12" s="218">
        <v>459</v>
      </c>
      <c r="I12" s="218"/>
      <c r="J12" s="218"/>
      <c r="K12" s="218">
        <v>1758</v>
      </c>
      <c r="L12" s="218"/>
      <c r="M12" s="218"/>
      <c r="N12" s="218">
        <v>1228</v>
      </c>
      <c r="O12" s="218"/>
      <c r="P12" s="218"/>
      <c r="Q12" s="218">
        <v>677</v>
      </c>
      <c r="R12" s="218"/>
      <c r="S12" s="218"/>
      <c r="T12" s="218">
        <v>574</v>
      </c>
      <c r="U12" s="218"/>
      <c r="V12" s="218"/>
      <c r="W12" s="218">
        <v>457</v>
      </c>
      <c r="X12" s="218"/>
      <c r="Y12" s="218"/>
      <c r="Z12" s="142">
        <f>SUM(H12:Y12)</f>
        <v>5153</v>
      </c>
    </row>
    <row r="13" spans="1:26" ht="18" customHeight="1">
      <c r="A13" s="261"/>
      <c r="B13" s="262"/>
      <c r="C13" s="233" t="s">
        <v>115</v>
      </c>
      <c r="D13" s="234"/>
      <c r="E13" s="234"/>
      <c r="F13" s="234"/>
      <c r="G13" s="234"/>
      <c r="H13" s="232">
        <v>4</v>
      </c>
      <c r="I13" s="232"/>
      <c r="J13" s="232"/>
      <c r="K13" s="232">
        <v>40</v>
      </c>
      <c r="L13" s="232"/>
      <c r="M13" s="232"/>
      <c r="N13" s="232">
        <v>69</v>
      </c>
      <c r="O13" s="232"/>
      <c r="P13" s="232"/>
      <c r="Q13" s="232">
        <v>44</v>
      </c>
      <c r="R13" s="232"/>
      <c r="S13" s="232"/>
      <c r="T13" s="232">
        <v>33</v>
      </c>
      <c r="U13" s="232"/>
      <c r="V13" s="232"/>
      <c r="W13" s="232">
        <v>33</v>
      </c>
      <c r="X13" s="232"/>
      <c r="Y13" s="232"/>
      <c r="Z13" s="143">
        <f t="shared" si="0"/>
        <v>223</v>
      </c>
    </row>
    <row r="14" spans="1:26" ht="18" customHeight="1">
      <c r="A14" s="263"/>
      <c r="B14" s="264"/>
      <c r="C14" s="235" t="s">
        <v>136</v>
      </c>
      <c r="D14" s="236"/>
      <c r="E14" s="236"/>
      <c r="F14" s="236"/>
      <c r="G14" s="236"/>
      <c r="H14" s="237">
        <f>SUM(H12:J13)</f>
        <v>463</v>
      </c>
      <c r="I14" s="237"/>
      <c r="J14" s="237"/>
      <c r="K14" s="237">
        <f>SUM(K12:M13)</f>
        <v>1798</v>
      </c>
      <c r="L14" s="237"/>
      <c r="M14" s="237"/>
      <c r="N14" s="237">
        <f>SUM(N12:P13)</f>
        <v>1297</v>
      </c>
      <c r="O14" s="237"/>
      <c r="P14" s="237"/>
      <c r="Q14" s="237">
        <f>SUM(Q12:S13)</f>
        <v>721</v>
      </c>
      <c r="R14" s="237"/>
      <c r="S14" s="237"/>
      <c r="T14" s="237">
        <f>SUM(T12:V13)</f>
        <v>607</v>
      </c>
      <c r="U14" s="237"/>
      <c r="V14" s="237"/>
      <c r="W14" s="237">
        <f>SUM(W12:Y13)</f>
        <v>490</v>
      </c>
      <c r="X14" s="237"/>
      <c r="Y14" s="237"/>
      <c r="Z14" s="144">
        <f t="shared" si="0"/>
        <v>5376</v>
      </c>
    </row>
    <row r="15" spans="1:26" ht="18" customHeight="1">
      <c r="A15" s="265" t="s">
        <v>10</v>
      </c>
      <c r="B15" s="266"/>
      <c r="C15" s="224" t="s">
        <v>114</v>
      </c>
      <c r="D15" s="220"/>
      <c r="E15" s="220"/>
      <c r="F15" s="220"/>
      <c r="G15" s="220"/>
      <c r="H15" s="238">
        <v>469</v>
      </c>
      <c r="I15" s="238"/>
      <c r="J15" s="238"/>
      <c r="K15" s="238">
        <v>1830</v>
      </c>
      <c r="L15" s="238"/>
      <c r="M15" s="238"/>
      <c r="N15" s="238">
        <v>1290</v>
      </c>
      <c r="O15" s="238"/>
      <c r="P15" s="238"/>
      <c r="Q15" s="238">
        <v>677</v>
      </c>
      <c r="R15" s="238"/>
      <c r="S15" s="238"/>
      <c r="T15" s="238">
        <v>560</v>
      </c>
      <c r="U15" s="238"/>
      <c r="V15" s="238"/>
      <c r="W15" s="238">
        <v>447</v>
      </c>
      <c r="X15" s="238"/>
      <c r="Y15" s="238"/>
      <c r="Z15" s="146">
        <f t="shared" si="0"/>
        <v>5273</v>
      </c>
    </row>
    <row r="16" spans="1:26" ht="18" customHeight="1">
      <c r="A16" s="261"/>
      <c r="B16" s="262"/>
      <c r="C16" s="233" t="s">
        <v>115</v>
      </c>
      <c r="D16" s="234"/>
      <c r="E16" s="234"/>
      <c r="F16" s="234"/>
      <c r="G16" s="234"/>
      <c r="H16" s="232">
        <v>4</v>
      </c>
      <c r="I16" s="232"/>
      <c r="J16" s="232"/>
      <c r="K16" s="232">
        <v>45</v>
      </c>
      <c r="L16" s="232"/>
      <c r="M16" s="232"/>
      <c r="N16" s="232">
        <v>69</v>
      </c>
      <c r="O16" s="232"/>
      <c r="P16" s="232"/>
      <c r="Q16" s="232">
        <v>47</v>
      </c>
      <c r="R16" s="232"/>
      <c r="S16" s="232"/>
      <c r="T16" s="232">
        <v>34</v>
      </c>
      <c r="U16" s="232"/>
      <c r="V16" s="232"/>
      <c r="W16" s="232">
        <v>31</v>
      </c>
      <c r="X16" s="232"/>
      <c r="Y16" s="232"/>
      <c r="Z16" s="143">
        <f t="shared" si="0"/>
        <v>230</v>
      </c>
    </row>
    <row r="17" spans="1:26" ht="18" customHeight="1">
      <c r="A17" s="263"/>
      <c r="B17" s="264"/>
      <c r="C17" s="235" t="s">
        <v>136</v>
      </c>
      <c r="D17" s="236"/>
      <c r="E17" s="236"/>
      <c r="F17" s="236"/>
      <c r="G17" s="236"/>
      <c r="H17" s="223">
        <f>SUM(H15:J16)</f>
        <v>473</v>
      </c>
      <c r="I17" s="223"/>
      <c r="J17" s="223"/>
      <c r="K17" s="223">
        <f>SUM(K15:M16)</f>
        <v>1875</v>
      </c>
      <c r="L17" s="223"/>
      <c r="M17" s="223"/>
      <c r="N17" s="223">
        <f>SUM(N15:P16)</f>
        <v>1359</v>
      </c>
      <c r="O17" s="223"/>
      <c r="P17" s="223"/>
      <c r="Q17" s="223">
        <f>SUM(Q15:S16)</f>
        <v>724</v>
      </c>
      <c r="R17" s="223"/>
      <c r="S17" s="223"/>
      <c r="T17" s="223">
        <f>SUM(T15:V16)</f>
        <v>594</v>
      </c>
      <c r="U17" s="223"/>
      <c r="V17" s="223"/>
      <c r="W17" s="223">
        <f>SUM(W15:Y16)</f>
        <v>478</v>
      </c>
      <c r="X17" s="223"/>
      <c r="Y17" s="223"/>
      <c r="Z17" s="145">
        <f t="shared" si="0"/>
        <v>5503</v>
      </c>
    </row>
    <row r="18" spans="1:26" ht="18" customHeight="1">
      <c r="A18" s="261" t="s">
        <v>11</v>
      </c>
      <c r="B18" s="262"/>
      <c r="C18" s="224" t="s">
        <v>114</v>
      </c>
      <c r="D18" s="220"/>
      <c r="E18" s="220"/>
      <c r="F18" s="220"/>
      <c r="G18" s="220"/>
      <c r="H18" s="218">
        <v>464</v>
      </c>
      <c r="I18" s="218"/>
      <c r="J18" s="218"/>
      <c r="K18" s="218">
        <v>1847</v>
      </c>
      <c r="L18" s="218"/>
      <c r="M18" s="218"/>
      <c r="N18" s="218">
        <v>1311</v>
      </c>
      <c r="O18" s="218"/>
      <c r="P18" s="218"/>
      <c r="Q18" s="218">
        <v>661</v>
      </c>
      <c r="R18" s="218"/>
      <c r="S18" s="218"/>
      <c r="T18" s="218">
        <v>572</v>
      </c>
      <c r="U18" s="218"/>
      <c r="V18" s="218"/>
      <c r="W18" s="218">
        <v>450</v>
      </c>
      <c r="X18" s="218"/>
      <c r="Y18" s="218"/>
      <c r="Z18" s="142">
        <f t="shared" si="0"/>
        <v>5305</v>
      </c>
    </row>
    <row r="19" spans="1:26" ht="18" customHeight="1">
      <c r="A19" s="261"/>
      <c r="B19" s="262"/>
      <c r="C19" s="233" t="s">
        <v>115</v>
      </c>
      <c r="D19" s="234"/>
      <c r="E19" s="234"/>
      <c r="F19" s="234"/>
      <c r="G19" s="234"/>
      <c r="H19" s="232">
        <v>4</v>
      </c>
      <c r="I19" s="232"/>
      <c r="J19" s="232"/>
      <c r="K19" s="232">
        <v>44</v>
      </c>
      <c r="L19" s="232"/>
      <c r="M19" s="232"/>
      <c r="N19" s="232">
        <v>71</v>
      </c>
      <c r="O19" s="232"/>
      <c r="P19" s="232"/>
      <c r="Q19" s="232">
        <v>48</v>
      </c>
      <c r="R19" s="232"/>
      <c r="S19" s="232"/>
      <c r="T19" s="232">
        <v>37</v>
      </c>
      <c r="U19" s="232"/>
      <c r="V19" s="232"/>
      <c r="W19" s="232">
        <v>30</v>
      </c>
      <c r="X19" s="232"/>
      <c r="Y19" s="232"/>
      <c r="Z19" s="143">
        <f t="shared" si="0"/>
        <v>234</v>
      </c>
    </row>
    <row r="20" spans="1:26" ht="18" customHeight="1">
      <c r="A20" s="263"/>
      <c r="B20" s="264"/>
      <c r="C20" s="235" t="s">
        <v>136</v>
      </c>
      <c r="D20" s="236"/>
      <c r="E20" s="236"/>
      <c r="F20" s="236"/>
      <c r="G20" s="236"/>
      <c r="H20" s="237">
        <f>SUM(H18:J19)</f>
        <v>468</v>
      </c>
      <c r="I20" s="237"/>
      <c r="J20" s="237"/>
      <c r="K20" s="237">
        <f>SUM(K18:M19)</f>
        <v>1891</v>
      </c>
      <c r="L20" s="237"/>
      <c r="M20" s="237"/>
      <c r="N20" s="237">
        <f>SUM(N18:P19)</f>
        <v>1382</v>
      </c>
      <c r="O20" s="237"/>
      <c r="P20" s="237"/>
      <c r="Q20" s="237">
        <f>SUM(Q18:S19)</f>
        <v>709</v>
      </c>
      <c r="R20" s="237"/>
      <c r="S20" s="237"/>
      <c r="T20" s="237">
        <f>SUM(T18:V19)</f>
        <v>609</v>
      </c>
      <c r="U20" s="237"/>
      <c r="V20" s="237"/>
      <c r="W20" s="237">
        <f>SUM(W18:Y19)</f>
        <v>480</v>
      </c>
      <c r="X20" s="237"/>
      <c r="Y20" s="237"/>
      <c r="Z20" s="144">
        <f t="shared" si="0"/>
        <v>5539</v>
      </c>
    </row>
    <row r="21" spans="1:26" ht="18" customHeight="1">
      <c r="A21" s="265" t="s">
        <v>12</v>
      </c>
      <c r="B21" s="266"/>
      <c r="C21" s="224" t="s">
        <v>114</v>
      </c>
      <c r="D21" s="220"/>
      <c r="E21" s="220"/>
      <c r="F21" s="220"/>
      <c r="G21" s="220"/>
      <c r="H21" s="238">
        <v>456</v>
      </c>
      <c r="I21" s="238"/>
      <c r="J21" s="238"/>
      <c r="K21" s="238">
        <v>1892</v>
      </c>
      <c r="L21" s="238"/>
      <c r="M21" s="238"/>
      <c r="N21" s="238">
        <v>1388</v>
      </c>
      <c r="O21" s="238"/>
      <c r="P21" s="238"/>
      <c r="Q21" s="238">
        <v>668</v>
      </c>
      <c r="R21" s="238"/>
      <c r="S21" s="238"/>
      <c r="T21" s="238">
        <v>578</v>
      </c>
      <c r="U21" s="238"/>
      <c r="V21" s="238"/>
      <c r="W21" s="238">
        <v>460</v>
      </c>
      <c r="X21" s="238"/>
      <c r="Y21" s="238"/>
      <c r="Z21" s="146">
        <f t="shared" si="0"/>
        <v>5442</v>
      </c>
    </row>
    <row r="22" spans="1:26" ht="18" customHeight="1">
      <c r="A22" s="261"/>
      <c r="B22" s="262"/>
      <c r="C22" s="233" t="s">
        <v>115</v>
      </c>
      <c r="D22" s="234"/>
      <c r="E22" s="234"/>
      <c r="F22" s="234"/>
      <c r="G22" s="234"/>
      <c r="H22" s="232">
        <v>3</v>
      </c>
      <c r="I22" s="232"/>
      <c r="J22" s="232"/>
      <c r="K22" s="232">
        <v>42</v>
      </c>
      <c r="L22" s="232"/>
      <c r="M22" s="232"/>
      <c r="N22" s="232">
        <v>82</v>
      </c>
      <c r="O22" s="232"/>
      <c r="P22" s="232"/>
      <c r="Q22" s="232">
        <v>50</v>
      </c>
      <c r="R22" s="232"/>
      <c r="S22" s="232"/>
      <c r="T22" s="232">
        <v>38</v>
      </c>
      <c r="U22" s="232"/>
      <c r="V22" s="232"/>
      <c r="W22" s="232">
        <v>31</v>
      </c>
      <c r="X22" s="232"/>
      <c r="Y22" s="232"/>
      <c r="Z22" s="143">
        <f t="shared" si="0"/>
        <v>246</v>
      </c>
    </row>
    <row r="23" spans="1:26" ht="18" customHeight="1">
      <c r="A23" s="263"/>
      <c r="B23" s="264"/>
      <c r="C23" s="235" t="s">
        <v>136</v>
      </c>
      <c r="D23" s="236"/>
      <c r="E23" s="236"/>
      <c r="F23" s="236"/>
      <c r="G23" s="236"/>
      <c r="H23" s="223">
        <f>SUM(H21:J22)</f>
        <v>459</v>
      </c>
      <c r="I23" s="223"/>
      <c r="J23" s="223"/>
      <c r="K23" s="223">
        <f>SUM(K21:M22)</f>
        <v>1934</v>
      </c>
      <c r="L23" s="223"/>
      <c r="M23" s="223"/>
      <c r="N23" s="223">
        <f>SUM(N21:P22)</f>
        <v>1470</v>
      </c>
      <c r="O23" s="223"/>
      <c r="P23" s="223"/>
      <c r="Q23" s="223">
        <f>SUM(Q21:S22)</f>
        <v>718</v>
      </c>
      <c r="R23" s="223"/>
      <c r="S23" s="223"/>
      <c r="T23" s="223">
        <f>SUM(T21:V22)</f>
        <v>616</v>
      </c>
      <c r="U23" s="223"/>
      <c r="V23" s="223"/>
      <c r="W23" s="223">
        <f>SUM(W21:Y22)</f>
        <v>491</v>
      </c>
      <c r="X23" s="223"/>
      <c r="Y23" s="223"/>
      <c r="Z23" s="145">
        <f t="shared" si="0"/>
        <v>5688</v>
      </c>
    </row>
    <row r="24" spans="1:26" ht="18" customHeight="1">
      <c r="A24" s="261" t="s">
        <v>13</v>
      </c>
      <c r="B24" s="262"/>
      <c r="C24" s="224" t="s">
        <v>114</v>
      </c>
      <c r="D24" s="220"/>
      <c r="E24" s="220"/>
      <c r="F24" s="220"/>
      <c r="G24" s="220"/>
      <c r="H24" s="218">
        <v>487</v>
      </c>
      <c r="I24" s="218"/>
      <c r="J24" s="218"/>
      <c r="K24" s="218">
        <v>1989</v>
      </c>
      <c r="L24" s="218"/>
      <c r="M24" s="218"/>
      <c r="N24" s="218">
        <v>1460</v>
      </c>
      <c r="O24" s="218"/>
      <c r="P24" s="218"/>
      <c r="Q24" s="218">
        <v>691</v>
      </c>
      <c r="R24" s="218"/>
      <c r="S24" s="218"/>
      <c r="T24" s="218">
        <v>616</v>
      </c>
      <c r="U24" s="218"/>
      <c r="V24" s="218"/>
      <c r="W24" s="218">
        <v>472</v>
      </c>
      <c r="X24" s="218"/>
      <c r="Y24" s="218"/>
      <c r="Z24" s="142">
        <f t="shared" si="0"/>
        <v>5715</v>
      </c>
    </row>
    <row r="25" spans="1:26" ht="18" customHeight="1">
      <c r="A25" s="261"/>
      <c r="B25" s="262"/>
      <c r="C25" s="233" t="s">
        <v>115</v>
      </c>
      <c r="D25" s="234"/>
      <c r="E25" s="234"/>
      <c r="F25" s="234"/>
      <c r="G25" s="234"/>
      <c r="H25" s="232">
        <v>4</v>
      </c>
      <c r="I25" s="232"/>
      <c r="J25" s="232"/>
      <c r="K25" s="232">
        <v>53</v>
      </c>
      <c r="L25" s="232"/>
      <c r="M25" s="232"/>
      <c r="N25" s="232">
        <v>83</v>
      </c>
      <c r="O25" s="232"/>
      <c r="P25" s="232"/>
      <c r="Q25" s="232">
        <v>56</v>
      </c>
      <c r="R25" s="232"/>
      <c r="S25" s="232"/>
      <c r="T25" s="232">
        <v>42</v>
      </c>
      <c r="U25" s="232"/>
      <c r="V25" s="232"/>
      <c r="W25" s="232">
        <v>36</v>
      </c>
      <c r="X25" s="232"/>
      <c r="Y25" s="232"/>
      <c r="Z25" s="143">
        <f t="shared" si="0"/>
        <v>274</v>
      </c>
    </row>
    <row r="26" spans="1:26" ht="18" customHeight="1">
      <c r="A26" s="263"/>
      <c r="B26" s="264"/>
      <c r="C26" s="235" t="s">
        <v>136</v>
      </c>
      <c r="D26" s="236"/>
      <c r="E26" s="236"/>
      <c r="F26" s="236"/>
      <c r="G26" s="236"/>
      <c r="H26" s="237">
        <f>SUM(H24:J25)</f>
        <v>491</v>
      </c>
      <c r="I26" s="237"/>
      <c r="J26" s="237"/>
      <c r="K26" s="237">
        <f>SUM(K24:M25)</f>
        <v>2042</v>
      </c>
      <c r="L26" s="237"/>
      <c r="M26" s="237"/>
      <c r="N26" s="237">
        <f>SUM(N24:P25)</f>
        <v>1543</v>
      </c>
      <c r="O26" s="237"/>
      <c r="P26" s="237"/>
      <c r="Q26" s="237">
        <f>SUM(Q24:S25)</f>
        <v>747</v>
      </c>
      <c r="R26" s="237"/>
      <c r="S26" s="237"/>
      <c r="T26" s="237">
        <f>SUM(T24:V25)</f>
        <v>658</v>
      </c>
      <c r="U26" s="237"/>
      <c r="V26" s="237"/>
      <c r="W26" s="237">
        <f>SUM(W24:Y25)</f>
        <v>508</v>
      </c>
      <c r="X26" s="237"/>
      <c r="Y26" s="237"/>
      <c r="Z26" s="144">
        <f t="shared" si="0"/>
        <v>5989</v>
      </c>
    </row>
    <row r="27" spans="1:26" ht="18" customHeight="1">
      <c r="A27" s="265" t="s">
        <v>14</v>
      </c>
      <c r="B27" s="266"/>
      <c r="C27" s="224" t="s">
        <v>114</v>
      </c>
      <c r="D27" s="220"/>
      <c r="E27" s="220"/>
      <c r="F27" s="220"/>
      <c r="G27" s="220"/>
      <c r="H27" s="238">
        <v>472</v>
      </c>
      <c r="I27" s="238"/>
      <c r="J27" s="238"/>
      <c r="K27" s="238">
        <v>2046</v>
      </c>
      <c r="L27" s="238"/>
      <c r="M27" s="238"/>
      <c r="N27" s="238">
        <v>1445</v>
      </c>
      <c r="O27" s="238"/>
      <c r="P27" s="238"/>
      <c r="Q27" s="238">
        <v>724</v>
      </c>
      <c r="R27" s="238"/>
      <c r="S27" s="238"/>
      <c r="T27" s="238">
        <v>607</v>
      </c>
      <c r="U27" s="238"/>
      <c r="V27" s="238"/>
      <c r="W27" s="238">
        <v>468</v>
      </c>
      <c r="X27" s="238"/>
      <c r="Y27" s="238"/>
      <c r="Z27" s="146">
        <f t="shared" si="0"/>
        <v>5762</v>
      </c>
    </row>
    <row r="28" spans="1:26" ht="18" customHeight="1">
      <c r="A28" s="261"/>
      <c r="B28" s="262"/>
      <c r="C28" s="233" t="s">
        <v>115</v>
      </c>
      <c r="D28" s="234"/>
      <c r="E28" s="234"/>
      <c r="F28" s="234"/>
      <c r="G28" s="234"/>
      <c r="H28" s="232">
        <v>6</v>
      </c>
      <c r="I28" s="232"/>
      <c r="J28" s="232"/>
      <c r="K28" s="232">
        <v>56</v>
      </c>
      <c r="L28" s="232"/>
      <c r="M28" s="232"/>
      <c r="N28" s="232">
        <v>91</v>
      </c>
      <c r="O28" s="232"/>
      <c r="P28" s="232"/>
      <c r="Q28" s="232">
        <v>50</v>
      </c>
      <c r="R28" s="232"/>
      <c r="S28" s="232"/>
      <c r="T28" s="232">
        <v>43</v>
      </c>
      <c r="U28" s="232"/>
      <c r="V28" s="232"/>
      <c r="W28" s="232">
        <v>33</v>
      </c>
      <c r="X28" s="232"/>
      <c r="Y28" s="232"/>
      <c r="Z28" s="143">
        <f t="shared" si="0"/>
        <v>279</v>
      </c>
    </row>
    <row r="29" spans="1:26" ht="18" customHeight="1">
      <c r="A29" s="263"/>
      <c r="B29" s="264"/>
      <c r="C29" s="235" t="s">
        <v>136</v>
      </c>
      <c r="D29" s="236"/>
      <c r="E29" s="236"/>
      <c r="F29" s="236"/>
      <c r="G29" s="236"/>
      <c r="H29" s="223">
        <f>SUM(H27:J28)</f>
        <v>478</v>
      </c>
      <c r="I29" s="223"/>
      <c r="J29" s="223"/>
      <c r="K29" s="223">
        <f>SUM(K27:M28)</f>
        <v>2102</v>
      </c>
      <c r="L29" s="223"/>
      <c r="M29" s="223"/>
      <c r="N29" s="223">
        <f>SUM(N27:P28)</f>
        <v>1536</v>
      </c>
      <c r="O29" s="223"/>
      <c r="P29" s="223"/>
      <c r="Q29" s="223">
        <f>SUM(Q27:S28)</f>
        <v>774</v>
      </c>
      <c r="R29" s="223"/>
      <c r="S29" s="223"/>
      <c r="T29" s="223">
        <f>SUM(T27:V28)</f>
        <v>650</v>
      </c>
      <c r="U29" s="223"/>
      <c r="V29" s="223"/>
      <c r="W29" s="223">
        <f>SUM(W27:Y28)</f>
        <v>501</v>
      </c>
      <c r="X29" s="223"/>
      <c r="Y29" s="223"/>
      <c r="Z29" s="145">
        <f t="shared" si="0"/>
        <v>6041</v>
      </c>
    </row>
    <row r="30" spans="1:26" ht="18" customHeight="1">
      <c r="A30" s="261" t="s">
        <v>15</v>
      </c>
      <c r="B30" s="262"/>
      <c r="C30" s="224" t="s">
        <v>114</v>
      </c>
      <c r="D30" s="220"/>
      <c r="E30" s="220"/>
      <c r="F30" s="220"/>
      <c r="G30" s="220"/>
      <c r="H30" s="271">
        <v>481</v>
      </c>
      <c r="I30" s="271"/>
      <c r="J30" s="271"/>
      <c r="K30" s="271">
        <v>2040</v>
      </c>
      <c r="L30" s="271"/>
      <c r="M30" s="271"/>
      <c r="N30" s="271">
        <v>1441</v>
      </c>
      <c r="O30" s="271"/>
      <c r="P30" s="271"/>
      <c r="Q30" s="271">
        <v>745</v>
      </c>
      <c r="R30" s="271"/>
      <c r="S30" s="271"/>
      <c r="T30" s="271">
        <v>608</v>
      </c>
      <c r="U30" s="271"/>
      <c r="V30" s="271"/>
      <c r="W30" s="271">
        <v>457</v>
      </c>
      <c r="X30" s="271"/>
      <c r="Y30" s="271"/>
      <c r="Z30" s="142">
        <f t="shared" si="0"/>
        <v>5772</v>
      </c>
    </row>
    <row r="31" spans="1:26" ht="18" customHeight="1">
      <c r="A31" s="261"/>
      <c r="B31" s="262"/>
      <c r="C31" s="233" t="s">
        <v>115</v>
      </c>
      <c r="D31" s="234"/>
      <c r="E31" s="234"/>
      <c r="F31" s="234"/>
      <c r="G31" s="234"/>
      <c r="H31" s="232">
        <v>4</v>
      </c>
      <c r="I31" s="232"/>
      <c r="J31" s="232"/>
      <c r="K31" s="232">
        <v>53</v>
      </c>
      <c r="L31" s="232"/>
      <c r="M31" s="232"/>
      <c r="N31" s="232">
        <v>93</v>
      </c>
      <c r="O31" s="232"/>
      <c r="P31" s="232"/>
      <c r="Q31" s="232">
        <v>50</v>
      </c>
      <c r="R31" s="232"/>
      <c r="S31" s="232"/>
      <c r="T31" s="232">
        <v>42</v>
      </c>
      <c r="U31" s="232"/>
      <c r="V31" s="232"/>
      <c r="W31" s="232">
        <v>32</v>
      </c>
      <c r="X31" s="232"/>
      <c r="Y31" s="232"/>
      <c r="Z31" s="143">
        <f t="shared" si="0"/>
        <v>274</v>
      </c>
    </row>
    <row r="32" spans="1:26" ht="18" customHeight="1">
      <c r="A32" s="263"/>
      <c r="B32" s="264"/>
      <c r="C32" s="235" t="s">
        <v>136</v>
      </c>
      <c r="D32" s="236"/>
      <c r="E32" s="236"/>
      <c r="F32" s="236"/>
      <c r="G32" s="236"/>
      <c r="H32" s="237">
        <f>SUM(H30:J31)</f>
        <v>485</v>
      </c>
      <c r="I32" s="237"/>
      <c r="J32" s="237"/>
      <c r="K32" s="237">
        <f>SUM(K30:M31)</f>
        <v>2093</v>
      </c>
      <c r="L32" s="237"/>
      <c r="M32" s="237"/>
      <c r="N32" s="237">
        <f>SUM(N30:P31)</f>
        <v>1534</v>
      </c>
      <c r="O32" s="237"/>
      <c r="P32" s="237"/>
      <c r="Q32" s="237">
        <f>SUM(Q30:S31)</f>
        <v>795</v>
      </c>
      <c r="R32" s="237"/>
      <c r="S32" s="237"/>
      <c r="T32" s="237">
        <f>SUM(T30:V31)</f>
        <v>650</v>
      </c>
      <c r="U32" s="237"/>
      <c r="V32" s="237"/>
      <c r="W32" s="237">
        <f>SUM(W30:Y31)</f>
        <v>489</v>
      </c>
      <c r="X32" s="237"/>
      <c r="Y32" s="237"/>
      <c r="Z32" s="144">
        <f t="shared" si="0"/>
        <v>6046</v>
      </c>
    </row>
    <row r="33" spans="1:26" ht="18" customHeight="1">
      <c r="A33" s="265" t="s">
        <v>16</v>
      </c>
      <c r="B33" s="266"/>
      <c r="C33" s="224" t="s">
        <v>114</v>
      </c>
      <c r="D33" s="220"/>
      <c r="E33" s="220"/>
      <c r="F33" s="220"/>
      <c r="G33" s="220"/>
      <c r="H33" s="238">
        <v>462</v>
      </c>
      <c r="I33" s="238"/>
      <c r="J33" s="238"/>
      <c r="K33" s="238">
        <v>2026</v>
      </c>
      <c r="L33" s="238"/>
      <c r="M33" s="238"/>
      <c r="N33" s="238">
        <v>1479</v>
      </c>
      <c r="O33" s="238"/>
      <c r="P33" s="238"/>
      <c r="Q33" s="238">
        <v>782</v>
      </c>
      <c r="R33" s="238"/>
      <c r="S33" s="238"/>
      <c r="T33" s="238">
        <v>589</v>
      </c>
      <c r="U33" s="238"/>
      <c r="V33" s="238"/>
      <c r="W33" s="238">
        <v>469</v>
      </c>
      <c r="X33" s="238"/>
      <c r="Y33" s="238"/>
      <c r="Z33" s="146">
        <f t="shared" si="0"/>
        <v>5807</v>
      </c>
    </row>
    <row r="34" spans="1:26" ht="18" customHeight="1">
      <c r="A34" s="261"/>
      <c r="B34" s="262"/>
      <c r="C34" s="233" t="s">
        <v>115</v>
      </c>
      <c r="D34" s="234"/>
      <c r="E34" s="234"/>
      <c r="F34" s="234"/>
      <c r="G34" s="234"/>
      <c r="H34" s="232">
        <v>3</v>
      </c>
      <c r="I34" s="232"/>
      <c r="J34" s="232"/>
      <c r="K34" s="232">
        <v>52</v>
      </c>
      <c r="L34" s="232"/>
      <c r="M34" s="232"/>
      <c r="N34" s="232">
        <v>90</v>
      </c>
      <c r="O34" s="232"/>
      <c r="P34" s="232"/>
      <c r="Q34" s="232">
        <v>58</v>
      </c>
      <c r="R34" s="232"/>
      <c r="S34" s="232"/>
      <c r="T34" s="232">
        <v>45</v>
      </c>
      <c r="U34" s="232"/>
      <c r="V34" s="232"/>
      <c r="W34" s="232">
        <v>33</v>
      </c>
      <c r="X34" s="232"/>
      <c r="Y34" s="232"/>
      <c r="Z34" s="143">
        <f t="shared" si="0"/>
        <v>281</v>
      </c>
    </row>
    <row r="35" spans="1:26" ht="18" customHeight="1">
      <c r="A35" s="263"/>
      <c r="B35" s="264"/>
      <c r="C35" s="235" t="s">
        <v>136</v>
      </c>
      <c r="D35" s="236"/>
      <c r="E35" s="236"/>
      <c r="F35" s="236"/>
      <c r="G35" s="236"/>
      <c r="H35" s="223">
        <f>SUM(H33:J34)</f>
        <v>465</v>
      </c>
      <c r="I35" s="223"/>
      <c r="J35" s="223"/>
      <c r="K35" s="223">
        <f>SUM(K33:M34)</f>
        <v>2078</v>
      </c>
      <c r="L35" s="223"/>
      <c r="M35" s="223"/>
      <c r="N35" s="223">
        <f>SUM(N33:P34)</f>
        <v>1569</v>
      </c>
      <c r="O35" s="223"/>
      <c r="P35" s="223"/>
      <c r="Q35" s="223">
        <f>SUM(Q33:S34)</f>
        <v>840</v>
      </c>
      <c r="R35" s="223"/>
      <c r="S35" s="223"/>
      <c r="T35" s="223">
        <f>SUM(T33:V34)</f>
        <v>634</v>
      </c>
      <c r="U35" s="223"/>
      <c r="V35" s="223"/>
      <c r="W35" s="223">
        <f>SUM(W33:Y34)</f>
        <v>502</v>
      </c>
      <c r="X35" s="223"/>
      <c r="Y35" s="223"/>
      <c r="Z35" s="145">
        <f t="shared" si="0"/>
        <v>6088</v>
      </c>
    </row>
    <row r="36" spans="1:26" ht="18" customHeight="1">
      <c r="A36" s="261" t="s">
        <v>17</v>
      </c>
      <c r="B36" s="262"/>
      <c r="C36" s="224" t="s">
        <v>114</v>
      </c>
      <c r="D36" s="220"/>
      <c r="E36" s="220"/>
      <c r="F36" s="220"/>
      <c r="G36" s="220"/>
      <c r="H36" s="218">
        <v>462</v>
      </c>
      <c r="I36" s="218"/>
      <c r="J36" s="218"/>
      <c r="K36" s="218">
        <v>2081</v>
      </c>
      <c r="L36" s="218"/>
      <c r="M36" s="218"/>
      <c r="N36" s="218">
        <v>1471</v>
      </c>
      <c r="O36" s="218"/>
      <c r="P36" s="218"/>
      <c r="Q36" s="218">
        <v>801</v>
      </c>
      <c r="R36" s="218"/>
      <c r="S36" s="218"/>
      <c r="T36" s="218">
        <v>617</v>
      </c>
      <c r="U36" s="218"/>
      <c r="V36" s="218"/>
      <c r="W36" s="218">
        <v>462</v>
      </c>
      <c r="X36" s="218"/>
      <c r="Y36" s="218"/>
      <c r="Z36" s="142">
        <f t="shared" si="0"/>
        <v>5894</v>
      </c>
    </row>
    <row r="37" spans="1:26" ht="18" customHeight="1">
      <c r="A37" s="261"/>
      <c r="B37" s="262"/>
      <c r="C37" s="233" t="s">
        <v>115</v>
      </c>
      <c r="D37" s="234"/>
      <c r="E37" s="234"/>
      <c r="F37" s="234"/>
      <c r="G37" s="234"/>
      <c r="H37" s="232">
        <v>3</v>
      </c>
      <c r="I37" s="232"/>
      <c r="J37" s="232"/>
      <c r="K37" s="232">
        <v>51</v>
      </c>
      <c r="L37" s="232"/>
      <c r="M37" s="232"/>
      <c r="N37" s="232">
        <v>94</v>
      </c>
      <c r="O37" s="232"/>
      <c r="P37" s="232"/>
      <c r="Q37" s="232">
        <v>54</v>
      </c>
      <c r="R37" s="232"/>
      <c r="S37" s="232"/>
      <c r="T37" s="232">
        <v>50</v>
      </c>
      <c r="U37" s="232"/>
      <c r="V37" s="232"/>
      <c r="W37" s="232">
        <v>36</v>
      </c>
      <c r="X37" s="232"/>
      <c r="Y37" s="232"/>
      <c r="Z37" s="143">
        <f t="shared" si="0"/>
        <v>288</v>
      </c>
    </row>
    <row r="38" spans="1:26" ht="18" customHeight="1">
      <c r="A38" s="263"/>
      <c r="B38" s="264"/>
      <c r="C38" s="235" t="s">
        <v>136</v>
      </c>
      <c r="D38" s="236"/>
      <c r="E38" s="236"/>
      <c r="F38" s="236"/>
      <c r="G38" s="236"/>
      <c r="H38" s="237">
        <f>SUM(H36:J37)</f>
        <v>465</v>
      </c>
      <c r="I38" s="237"/>
      <c r="J38" s="237"/>
      <c r="K38" s="237">
        <f>SUM(K36:M37)</f>
        <v>2132</v>
      </c>
      <c r="L38" s="237"/>
      <c r="M38" s="237"/>
      <c r="N38" s="237">
        <f>SUM(N36:P37)</f>
        <v>1565</v>
      </c>
      <c r="O38" s="237"/>
      <c r="P38" s="237"/>
      <c r="Q38" s="237">
        <f>SUM(Q36:S37)</f>
        <v>855</v>
      </c>
      <c r="R38" s="237"/>
      <c r="S38" s="237"/>
      <c r="T38" s="237">
        <f>SUM(T36:V37)</f>
        <v>667</v>
      </c>
      <c r="U38" s="237"/>
      <c r="V38" s="237"/>
      <c r="W38" s="237">
        <f>SUM(W36:Y37)</f>
        <v>498</v>
      </c>
      <c r="X38" s="237"/>
      <c r="Y38" s="237"/>
      <c r="Z38" s="144">
        <f t="shared" si="0"/>
        <v>6182</v>
      </c>
    </row>
    <row r="39" spans="1:26" ht="18" customHeight="1">
      <c r="A39" s="265" t="s">
        <v>36</v>
      </c>
      <c r="B39" s="266"/>
      <c r="C39" s="224" t="s">
        <v>114</v>
      </c>
      <c r="D39" s="220"/>
      <c r="E39" s="220"/>
      <c r="F39" s="220"/>
      <c r="G39" s="220"/>
      <c r="H39" s="238">
        <v>479</v>
      </c>
      <c r="I39" s="238"/>
      <c r="J39" s="238"/>
      <c r="K39" s="238">
        <v>2143</v>
      </c>
      <c r="L39" s="238"/>
      <c r="M39" s="238"/>
      <c r="N39" s="238">
        <v>1529</v>
      </c>
      <c r="O39" s="238"/>
      <c r="P39" s="238"/>
      <c r="Q39" s="238">
        <v>808</v>
      </c>
      <c r="R39" s="238"/>
      <c r="S39" s="238"/>
      <c r="T39" s="238">
        <v>609</v>
      </c>
      <c r="U39" s="238"/>
      <c r="V39" s="238"/>
      <c r="W39" s="238">
        <v>473</v>
      </c>
      <c r="X39" s="238"/>
      <c r="Y39" s="238"/>
      <c r="Z39" s="146">
        <f t="shared" si="0"/>
        <v>6041</v>
      </c>
    </row>
    <row r="40" spans="1:26" ht="18" customHeight="1">
      <c r="A40" s="261"/>
      <c r="B40" s="262"/>
      <c r="C40" s="233" t="s">
        <v>115</v>
      </c>
      <c r="D40" s="234"/>
      <c r="E40" s="234"/>
      <c r="F40" s="234"/>
      <c r="G40" s="234"/>
      <c r="H40" s="232">
        <v>3</v>
      </c>
      <c r="I40" s="232"/>
      <c r="J40" s="232"/>
      <c r="K40" s="232">
        <v>49</v>
      </c>
      <c r="L40" s="232"/>
      <c r="M40" s="232"/>
      <c r="N40" s="232">
        <v>85</v>
      </c>
      <c r="O40" s="232"/>
      <c r="P40" s="232"/>
      <c r="Q40" s="232">
        <v>60</v>
      </c>
      <c r="R40" s="232"/>
      <c r="S40" s="232"/>
      <c r="T40" s="232">
        <v>48</v>
      </c>
      <c r="U40" s="232"/>
      <c r="V40" s="232"/>
      <c r="W40" s="232">
        <v>37</v>
      </c>
      <c r="X40" s="232"/>
      <c r="Y40" s="232"/>
      <c r="Z40" s="143">
        <f t="shared" si="0"/>
        <v>282</v>
      </c>
    </row>
    <row r="41" spans="1:26" ht="18" customHeight="1" thickBot="1">
      <c r="A41" s="261"/>
      <c r="B41" s="262"/>
      <c r="C41" s="219" t="s">
        <v>136</v>
      </c>
      <c r="D41" s="217"/>
      <c r="E41" s="217"/>
      <c r="F41" s="217"/>
      <c r="G41" s="217"/>
      <c r="H41" s="223">
        <f>SUM(H39:J40)</f>
        <v>482</v>
      </c>
      <c r="I41" s="223"/>
      <c r="J41" s="223"/>
      <c r="K41" s="223">
        <f>SUM(K39:M40)</f>
        <v>2192</v>
      </c>
      <c r="L41" s="223"/>
      <c r="M41" s="223"/>
      <c r="N41" s="223">
        <f>SUM(N39:P40)</f>
        <v>1614</v>
      </c>
      <c r="O41" s="223"/>
      <c r="P41" s="223"/>
      <c r="Q41" s="223">
        <f>SUM(Q39:S40)</f>
        <v>868</v>
      </c>
      <c r="R41" s="223"/>
      <c r="S41" s="223"/>
      <c r="T41" s="223">
        <f>SUM(T39:V40)</f>
        <v>657</v>
      </c>
      <c r="U41" s="223"/>
      <c r="V41" s="223"/>
      <c r="W41" s="223">
        <f>SUM(W39:Y40)</f>
        <v>510</v>
      </c>
      <c r="X41" s="223"/>
      <c r="Y41" s="223"/>
      <c r="Z41" s="145">
        <f t="shared" si="0"/>
        <v>6323</v>
      </c>
    </row>
    <row r="42" spans="1:26" ht="18" customHeight="1" thickTop="1">
      <c r="A42" s="228" t="s">
        <v>192</v>
      </c>
      <c r="B42" s="229"/>
      <c r="C42" s="229"/>
      <c r="D42" s="229"/>
      <c r="E42" s="229"/>
      <c r="F42" s="229"/>
      <c r="G42" s="229"/>
      <c r="H42" s="227">
        <f>SUM(H41,H38,H35,H32,H29,H26,H23,H20,H17,H14,H11,H8)</f>
        <v>5588</v>
      </c>
      <c r="I42" s="227"/>
      <c r="J42" s="227"/>
      <c r="K42" s="227">
        <f>SUM(K41,K38,K35,K32,K29,K26,K23,K20,K17,K14,K11,K8)</f>
        <v>23572</v>
      </c>
      <c r="L42" s="227"/>
      <c r="M42" s="227"/>
      <c r="N42" s="227">
        <f>SUM(N41,N38,N35,N32,N29,N26,N23,N20,N17,N14,N11,N8)</f>
        <v>17377</v>
      </c>
      <c r="O42" s="227"/>
      <c r="P42" s="227"/>
      <c r="Q42" s="227">
        <f>SUM(Q41,Q38,Q35,Q32,Q29,Q26,Q23,Q20,Q17,Q14,Q11,Q8)</f>
        <v>9183</v>
      </c>
      <c r="R42" s="227"/>
      <c r="S42" s="227"/>
      <c r="T42" s="227">
        <f>SUM(T41,T38,T35,T32,T29,T26,T23,T20,T17,T14,T11,T8)</f>
        <v>7525</v>
      </c>
      <c r="U42" s="227"/>
      <c r="V42" s="227"/>
      <c r="W42" s="227">
        <f>SUM(W41,W38,W35,W32,W29,W26,W23,W20,W17,W14,W11,W8)</f>
        <v>5902</v>
      </c>
      <c r="X42" s="227"/>
      <c r="Y42" s="227"/>
      <c r="Z42" s="175">
        <f>SUM(Z41,Z38,Z35,Z32,Z29,Z26,Z23,Z20,Z17,Z14,Z11,Z8)</f>
        <v>69147</v>
      </c>
    </row>
    <row r="43" spans="1:26" ht="18" customHeight="1">
      <c r="A43" s="230" t="s">
        <v>193</v>
      </c>
      <c r="B43" s="231"/>
      <c r="C43" s="231"/>
      <c r="D43" s="231"/>
      <c r="E43" s="231"/>
      <c r="F43" s="231"/>
      <c r="G43" s="231"/>
      <c r="H43" s="226">
        <v>5020</v>
      </c>
      <c r="I43" s="226"/>
      <c r="J43" s="226"/>
      <c r="K43" s="226">
        <v>16177</v>
      </c>
      <c r="L43" s="226"/>
      <c r="M43" s="226"/>
      <c r="N43" s="226">
        <v>12382</v>
      </c>
      <c r="O43" s="226"/>
      <c r="P43" s="226"/>
      <c r="Q43" s="226">
        <v>7562</v>
      </c>
      <c r="R43" s="226"/>
      <c r="S43" s="226"/>
      <c r="T43" s="226">
        <v>6309</v>
      </c>
      <c r="U43" s="226"/>
      <c r="V43" s="226"/>
      <c r="W43" s="226">
        <v>5353</v>
      </c>
      <c r="X43" s="226"/>
      <c r="Y43" s="226"/>
      <c r="Z43" s="147">
        <f>SUM(H43:Y43)</f>
        <v>52803</v>
      </c>
    </row>
    <row r="44" spans="1:26" ht="18" customHeight="1" thickBot="1">
      <c r="A44" s="221" t="s">
        <v>195</v>
      </c>
      <c r="B44" s="222"/>
      <c r="C44" s="222"/>
      <c r="D44" s="222"/>
      <c r="E44" s="222"/>
      <c r="F44" s="222"/>
      <c r="G44" s="222"/>
      <c r="H44" s="225">
        <f>H42/H43</f>
        <v>1.1131474103585657</v>
      </c>
      <c r="I44" s="225"/>
      <c r="J44" s="225"/>
      <c r="K44" s="225">
        <f>K42/K43</f>
        <v>1.4571304939111083</v>
      </c>
      <c r="L44" s="225"/>
      <c r="M44" s="225"/>
      <c r="N44" s="225">
        <f>N42/N43</f>
        <v>1.4034081731545793</v>
      </c>
      <c r="O44" s="225"/>
      <c r="P44" s="225"/>
      <c r="Q44" s="225">
        <f>Q42/Q43</f>
        <v>1.2143612800846337</v>
      </c>
      <c r="R44" s="225"/>
      <c r="S44" s="225"/>
      <c r="T44" s="225">
        <f>T42/T43</f>
        <v>1.192740529402441</v>
      </c>
      <c r="U44" s="225"/>
      <c r="V44" s="225"/>
      <c r="W44" s="225">
        <f>W42/W43</f>
        <v>1.102559312535027</v>
      </c>
      <c r="X44" s="225"/>
      <c r="Y44" s="225"/>
      <c r="Z44" s="148">
        <f>Z42/Z43</f>
        <v>1.3095278677347877</v>
      </c>
    </row>
    <row r="45" spans="1:26" ht="18" customHeight="1">
      <c r="A45" s="253" t="s">
        <v>213</v>
      </c>
      <c r="B45" s="253"/>
      <c r="C45" s="253"/>
      <c r="D45" s="253"/>
      <c r="E45" s="253"/>
      <c r="F45" s="253"/>
      <c r="G45" s="253"/>
      <c r="H45" s="253"/>
      <c r="I45" s="253"/>
      <c r="J45" s="253"/>
      <c r="K45" s="253"/>
      <c r="L45" s="253"/>
      <c r="M45" s="253"/>
      <c r="Z45" s="141"/>
    </row>
    <row r="46" spans="2:26" ht="18" customHeight="1" thickBot="1">
      <c r="B46" s="70" t="s">
        <v>191</v>
      </c>
      <c r="Z46" s="72" t="s">
        <v>134</v>
      </c>
    </row>
    <row r="47" spans="1:26" ht="18" customHeight="1">
      <c r="A47" s="267" t="s">
        <v>180</v>
      </c>
      <c r="B47" s="268"/>
      <c r="C47" s="252" t="s">
        <v>181</v>
      </c>
      <c r="D47" s="259"/>
      <c r="E47" s="259"/>
      <c r="F47" s="259"/>
      <c r="G47" s="259"/>
      <c r="H47" s="248" t="s">
        <v>183</v>
      </c>
      <c r="I47" s="249"/>
      <c r="J47" s="254"/>
      <c r="K47" s="254"/>
      <c r="L47" s="255"/>
      <c r="M47" s="248" t="s">
        <v>182</v>
      </c>
      <c r="N47" s="249"/>
      <c r="O47" s="249"/>
      <c r="P47" s="249"/>
      <c r="Q47" s="249"/>
      <c r="R47" s="248" t="s">
        <v>184</v>
      </c>
      <c r="S47" s="249"/>
      <c r="T47" s="249"/>
      <c r="U47" s="249"/>
      <c r="V47" s="249"/>
      <c r="W47" s="274" t="s">
        <v>157</v>
      </c>
      <c r="X47" s="275"/>
      <c r="Y47" s="275"/>
      <c r="Z47" s="276"/>
    </row>
    <row r="48" spans="1:26" ht="18" customHeight="1">
      <c r="A48" s="269"/>
      <c r="B48" s="270"/>
      <c r="C48" s="260"/>
      <c r="D48" s="260"/>
      <c r="E48" s="260"/>
      <c r="F48" s="260"/>
      <c r="G48" s="260"/>
      <c r="H48" s="256"/>
      <c r="I48" s="257"/>
      <c r="J48" s="257"/>
      <c r="K48" s="257"/>
      <c r="L48" s="258"/>
      <c r="M48" s="250"/>
      <c r="N48" s="251"/>
      <c r="O48" s="251"/>
      <c r="P48" s="251"/>
      <c r="Q48" s="251"/>
      <c r="R48" s="250"/>
      <c r="S48" s="251"/>
      <c r="T48" s="251"/>
      <c r="U48" s="251"/>
      <c r="V48" s="251"/>
      <c r="W48" s="277"/>
      <c r="X48" s="278"/>
      <c r="Y48" s="278"/>
      <c r="Z48" s="279"/>
    </row>
    <row r="49" spans="1:26" ht="18" customHeight="1">
      <c r="A49" s="261" t="s">
        <v>74</v>
      </c>
      <c r="B49" s="262"/>
      <c r="C49" s="224" t="s">
        <v>114</v>
      </c>
      <c r="D49" s="220"/>
      <c r="E49" s="220"/>
      <c r="F49" s="220"/>
      <c r="G49" s="220"/>
      <c r="H49" s="239">
        <v>1086</v>
      </c>
      <c r="I49" s="240"/>
      <c r="J49" s="240"/>
      <c r="K49" s="240"/>
      <c r="L49" s="241"/>
      <c r="M49" s="239">
        <v>567</v>
      </c>
      <c r="N49" s="240"/>
      <c r="O49" s="240"/>
      <c r="P49" s="240"/>
      <c r="Q49" s="240"/>
      <c r="R49" s="239">
        <v>366</v>
      </c>
      <c r="S49" s="240"/>
      <c r="T49" s="240"/>
      <c r="U49" s="240"/>
      <c r="V49" s="240"/>
      <c r="W49" s="85" t="s">
        <v>154</v>
      </c>
      <c r="X49" s="86"/>
      <c r="Y49" s="86"/>
      <c r="Z49" s="149">
        <f>SUM(H49:Y49)</f>
        <v>2019</v>
      </c>
    </row>
    <row r="50" spans="1:26" ht="18" customHeight="1">
      <c r="A50" s="261"/>
      <c r="B50" s="262"/>
      <c r="C50" s="233" t="s">
        <v>115</v>
      </c>
      <c r="D50" s="234"/>
      <c r="E50" s="234"/>
      <c r="F50" s="234"/>
      <c r="G50" s="234"/>
      <c r="H50" s="242">
        <v>25</v>
      </c>
      <c r="I50" s="243"/>
      <c r="J50" s="243"/>
      <c r="K50" s="243"/>
      <c r="L50" s="244"/>
      <c r="M50" s="242">
        <v>9</v>
      </c>
      <c r="N50" s="243"/>
      <c r="O50" s="243"/>
      <c r="P50" s="243"/>
      <c r="Q50" s="243"/>
      <c r="R50" s="242">
        <v>13</v>
      </c>
      <c r="S50" s="243"/>
      <c r="T50" s="243"/>
      <c r="U50" s="243"/>
      <c r="V50" s="243"/>
      <c r="W50" s="87" t="s">
        <v>154</v>
      </c>
      <c r="X50" s="88"/>
      <c r="Y50" s="88"/>
      <c r="Z50" s="149">
        <f aca="true" t="shared" si="1" ref="Z50:Z84">SUM(H50:Y50)</f>
        <v>47</v>
      </c>
    </row>
    <row r="51" spans="1:26" ht="18" customHeight="1">
      <c r="A51" s="263"/>
      <c r="B51" s="264"/>
      <c r="C51" s="235" t="s">
        <v>136</v>
      </c>
      <c r="D51" s="236"/>
      <c r="E51" s="236"/>
      <c r="F51" s="236"/>
      <c r="G51" s="236"/>
      <c r="H51" s="245">
        <f>SUM(H49:H50)</f>
        <v>1111</v>
      </c>
      <c r="I51" s="246"/>
      <c r="J51" s="246"/>
      <c r="K51" s="246"/>
      <c r="L51" s="247"/>
      <c r="M51" s="245">
        <f>SUM(M49:Q50)</f>
        <v>576</v>
      </c>
      <c r="N51" s="246"/>
      <c r="O51" s="246"/>
      <c r="P51" s="246"/>
      <c r="Q51" s="246"/>
      <c r="R51" s="245">
        <f>SUM(R49:V50)</f>
        <v>379</v>
      </c>
      <c r="S51" s="246"/>
      <c r="T51" s="246"/>
      <c r="U51" s="246"/>
      <c r="V51" s="246"/>
      <c r="W51" s="89" t="s">
        <v>155</v>
      </c>
      <c r="X51" s="90"/>
      <c r="Y51" s="90"/>
      <c r="Z51" s="150">
        <f t="shared" si="1"/>
        <v>2066</v>
      </c>
    </row>
    <row r="52" spans="1:26" ht="18" customHeight="1">
      <c r="A52" s="265" t="s">
        <v>142</v>
      </c>
      <c r="B52" s="266"/>
      <c r="C52" s="224" t="s">
        <v>114</v>
      </c>
      <c r="D52" s="220"/>
      <c r="E52" s="220"/>
      <c r="F52" s="220"/>
      <c r="G52" s="220"/>
      <c r="H52" s="218">
        <v>1140</v>
      </c>
      <c r="I52" s="218"/>
      <c r="J52" s="218"/>
      <c r="K52" s="218"/>
      <c r="L52" s="218"/>
      <c r="M52" s="218">
        <v>563</v>
      </c>
      <c r="N52" s="218"/>
      <c r="O52" s="218"/>
      <c r="P52" s="218"/>
      <c r="Q52" s="218"/>
      <c r="R52" s="218">
        <v>365</v>
      </c>
      <c r="S52" s="218"/>
      <c r="T52" s="218"/>
      <c r="U52" s="218"/>
      <c r="V52" s="218"/>
      <c r="W52" s="92" t="s">
        <v>154</v>
      </c>
      <c r="X52" s="93"/>
      <c r="Y52" s="93"/>
      <c r="Z52" s="149">
        <f t="shared" si="1"/>
        <v>2068</v>
      </c>
    </row>
    <row r="53" spans="1:26" ht="18" customHeight="1">
      <c r="A53" s="261"/>
      <c r="B53" s="262"/>
      <c r="C53" s="233" t="s">
        <v>115</v>
      </c>
      <c r="D53" s="234"/>
      <c r="E53" s="234"/>
      <c r="F53" s="234"/>
      <c r="G53" s="234"/>
      <c r="H53" s="232">
        <v>23</v>
      </c>
      <c r="I53" s="232"/>
      <c r="J53" s="232"/>
      <c r="K53" s="232"/>
      <c r="L53" s="232"/>
      <c r="M53" s="232">
        <v>10</v>
      </c>
      <c r="N53" s="232"/>
      <c r="O53" s="232"/>
      <c r="P53" s="232"/>
      <c r="Q53" s="232"/>
      <c r="R53" s="232">
        <v>13</v>
      </c>
      <c r="S53" s="232"/>
      <c r="T53" s="232"/>
      <c r="U53" s="232"/>
      <c r="V53" s="232"/>
      <c r="W53" s="87" t="s">
        <v>154</v>
      </c>
      <c r="X53" s="88"/>
      <c r="Y53" s="88"/>
      <c r="Z53" s="149">
        <f t="shared" si="1"/>
        <v>46</v>
      </c>
    </row>
    <row r="54" spans="1:26" ht="18" customHeight="1">
      <c r="A54" s="263"/>
      <c r="B54" s="264"/>
      <c r="C54" s="235" t="s">
        <v>136</v>
      </c>
      <c r="D54" s="236"/>
      <c r="E54" s="236"/>
      <c r="F54" s="236"/>
      <c r="G54" s="236"/>
      <c r="H54" s="237">
        <f>SUM(H52:H53)</f>
        <v>1163</v>
      </c>
      <c r="I54" s="237"/>
      <c r="J54" s="237"/>
      <c r="K54" s="237"/>
      <c r="L54" s="237"/>
      <c r="M54" s="237">
        <f>SUM(M52:Q53)</f>
        <v>573</v>
      </c>
      <c r="N54" s="237"/>
      <c r="O54" s="237"/>
      <c r="P54" s="237"/>
      <c r="Q54" s="237"/>
      <c r="R54" s="237">
        <f>SUM(R52:V53)</f>
        <v>378</v>
      </c>
      <c r="S54" s="237"/>
      <c r="T54" s="237"/>
      <c r="U54" s="237"/>
      <c r="V54" s="237"/>
      <c r="W54" s="94" t="s">
        <v>155</v>
      </c>
      <c r="X54" s="95"/>
      <c r="Y54" s="95"/>
      <c r="Z54" s="150">
        <f t="shared" si="1"/>
        <v>2114</v>
      </c>
    </row>
    <row r="55" spans="1:26" ht="18" customHeight="1">
      <c r="A55" s="261" t="s">
        <v>9</v>
      </c>
      <c r="B55" s="262"/>
      <c r="C55" s="224" t="s">
        <v>114</v>
      </c>
      <c r="D55" s="220"/>
      <c r="E55" s="220"/>
      <c r="F55" s="220"/>
      <c r="G55" s="220"/>
      <c r="H55" s="238">
        <v>1137</v>
      </c>
      <c r="I55" s="238"/>
      <c r="J55" s="238"/>
      <c r="K55" s="238"/>
      <c r="L55" s="238"/>
      <c r="M55" s="238">
        <v>560</v>
      </c>
      <c r="N55" s="238"/>
      <c r="O55" s="238"/>
      <c r="P55" s="238"/>
      <c r="Q55" s="238"/>
      <c r="R55" s="238">
        <v>357</v>
      </c>
      <c r="S55" s="238"/>
      <c r="T55" s="238"/>
      <c r="U55" s="238"/>
      <c r="V55" s="238"/>
      <c r="W55" s="85" t="s">
        <v>154</v>
      </c>
      <c r="X55" s="86"/>
      <c r="Y55" s="86"/>
      <c r="Z55" s="149">
        <f t="shared" si="1"/>
        <v>2054</v>
      </c>
    </row>
    <row r="56" spans="1:26" ht="18" customHeight="1">
      <c r="A56" s="261"/>
      <c r="B56" s="262"/>
      <c r="C56" s="233" t="s">
        <v>115</v>
      </c>
      <c r="D56" s="234"/>
      <c r="E56" s="234"/>
      <c r="F56" s="234"/>
      <c r="G56" s="234"/>
      <c r="H56" s="232">
        <v>24</v>
      </c>
      <c r="I56" s="232"/>
      <c r="J56" s="232"/>
      <c r="K56" s="232"/>
      <c r="L56" s="232"/>
      <c r="M56" s="232">
        <v>10</v>
      </c>
      <c r="N56" s="232"/>
      <c r="O56" s="232"/>
      <c r="P56" s="232"/>
      <c r="Q56" s="232"/>
      <c r="R56" s="232">
        <v>13</v>
      </c>
      <c r="S56" s="232"/>
      <c r="T56" s="232"/>
      <c r="U56" s="232"/>
      <c r="V56" s="232"/>
      <c r="W56" s="87" t="s">
        <v>154</v>
      </c>
      <c r="X56" s="88"/>
      <c r="Y56" s="88"/>
      <c r="Z56" s="149">
        <f t="shared" si="1"/>
        <v>47</v>
      </c>
    </row>
    <row r="57" spans="1:26" ht="18" customHeight="1">
      <c r="A57" s="263"/>
      <c r="B57" s="264"/>
      <c r="C57" s="235" t="s">
        <v>136</v>
      </c>
      <c r="D57" s="236"/>
      <c r="E57" s="236"/>
      <c r="F57" s="236"/>
      <c r="G57" s="236"/>
      <c r="H57" s="223">
        <f>SUM(H55:H56)</f>
        <v>1161</v>
      </c>
      <c r="I57" s="223"/>
      <c r="J57" s="223"/>
      <c r="K57" s="223"/>
      <c r="L57" s="223"/>
      <c r="M57" s="223">
        <f>SUM(M55:Q56)</f>
        <v>570</v>
      </c>
      <c r="N57" s="223"/>
      <c r="O57" s="223"/>
      <c r="P57" s="223"/>
      <c r="Q57" s="223"/>
      <c r="R57" s="223">
        <f>SUM(R55:V56)</f>
        <v>370</v>
      </c>
      <c r="S57" s="223"/>
      <c r="T57" s="223"/>
      <c r="U57" s="223"/>
      <c r="V57" s="223"/>
      <c r="W57" s="89" t="s">
        <v>155</v>
      </c>
      <c r="X57" s="90"/>
      <c r="Y57" s="90"/>
      <c r="Z57" s="150">
        <f t="shared" si="1"/>
        <v>2101</v>
      </c>
    </row>
    <row r="58" spans="1:26" ht="18" customHeight="1">
      <c r="A58" s="265" t="s">
        <v>10</v>
      </c>
      <c r="B58" s="266"/>
      <c r="C58" s="224" t="s">
        <v>114</v>
      </c>
      <c r="D58" s="220"/>
      <c r="E58" s="220"/>
      <c r="F58" s="220"/>
      <c r="G58" s="220"/>
      <c r="H58" s="218">
        <v>1173</v>
      </c>
      <c r="I58" s="218"/>
      <c r="J58" s="218"/>
      <c r="K58" s="218"/>
      <c r="L58" s="218"/>
      <c r="M58" s="218">
        <v>561</v>
      </c>
      <c r="N58" s="218"/>
      <c r="O58" s="218"/>
      <c r="P58" s="218"/>
      <c r="Q58" s="218"/>
      <c r="R58" s="218">
        <v>362</v>
      </c>
      <c r="S58" s="218"/>
      <c r="T58" s="218"/>
      <c r="U58" s="218"/>
      <c r="V58" s="218"/>
      <c r="W58" s="92" t="s">
        <v>154</v>
      </c>
      <c r="X58" s="93"/>
      <c r="Y58" s="93"/>
      <c r="Z58" s="149">
        <f t="shared" si="1"/>
        <v>2096</v>
      </c>
    </row>
    <row r="59" spans="1:26" ht="18" customHeight="1">
      <c r="A59" s="261"/>
      <c r="B59" s="262"/>
      <c r="C59" s="233" t="s">
        <v>115</v>
      </c>
      <c r="D59" s="234"/>
      <c r="E59" s="234"/>
      <c r="F59" s="234"/>
      <c r="G59" s="234"/>
      <c r="H59" s="232">
        <v>24</v>
      </c>
      <c r="I59" s="232"/>
      <c r="J59" s="232"/>
      <c r="K59" s="232"/>
      <c r="L59" s="232"/>
      <c r="M59" s="232">
        <v>9</v>
      </c>
      <c r="N59" s="232"/>
      <c r="O59" s="232"/>
      <c r="P59" s="232"/>
      <c r="Q59" s="232"/>
      <c r="R59" s="232">
        <v>11</v>
      </c>
      <c r="S59" s="232"/>
      <c r="T59" s="232"/>
      <c r="U59" s="232"/>
      <c r="V59" s="232"/>
      <c r="W59" s="87" t="s">
        <v>154</v>
      </c>
      <c r="X59" s="88"/>
      <c r="Y59" s="88"/>
      <c r="Z59" s="149">
        <f t="shared" si="1"/>
        <v>44</v>
      </c>
    </row>
    <row r="60" spans="1:26" ht="18" customHeight="1">
      <c r="A60" s="263"/>
      <c r="B60" s="264"/>
      <c r="C60" s="235" t="s">
        <v>136</v>
      </c>
      <c r="D60" s="236"/>
      <c r="E60" s="236"/>
      <c r="F60" s="236"/>
      <c r="G60" s="236"/>
      <c r="H60" s="237">
        <f>SUM(H58:H59)</f>
        <v>1197</v>
      </c>
      <c r="I60" s="237"/>
      <c r="J60" s="237"/>
      <c r="K60" s="237"/>
      <c r="L60" s="237"/>
      <c r="M60" s="237">
        <f>SUM(M58:Q59)</f>
        <v>570</v>
      </c>
      <c r="N60" s="237"/>
      <c r="O60" s="237"/>
      <c r="P60" s="237"/>
      <c r="Q60" s="237"/>
      <c r="R60" s="237">
        <f>SUM(R58:V59)</f>
        <v>373</v>
      </c>
      <c r="S60" s="237"/>
      <c r="T60" s="237"/>
      <c r="U60" s="237"/>
      <c r="V60" s="237"/>
      <c r="W60" s="94" t="s">
        <v>155</v>
      </c>
      <c r="X60" s="95"/>
      <c r="Y60" s="95"/>
      <c r="Z60" s="150">
        <f t="shared" si="1"/>
        <v>2140</v>
      </c>
    </row>
    <row r="61" spans="1:26" ht="18" customHeight="1">
      <c r="A61" s="261" t="s">
        <v>11</v>
      </c>
      <c r="B61" s="262"/>
      <c r="C61" s="224" t="s">
        <v>114</v>
      </c>
      <c r="D61" s="220"/>
      <c r="E61" s="220"/>
      <c r="F61" s="220"/>
      <c r="G61" s="220"/>
      <c r="H61" s="238">
        <v>1183</v>
      </c>
      <c r="I61" s="238"/>
      <c r="J61" s="238"/>
      <c r="K61" s="238"/>
      <c r="L61" s="238"/>
      <c r="M61" s="238">
        <v>568</v>
      </c>
      <c r="N61" s="238"/>
      <c r="O61" s="238"/>
      <c r="P61" s="238"/>
      <c r="Q61" s="238"/>
      <c r="R61" s="238">
        <v>364</v>
      </c>
      <c r="S61" s="238"/>
      <c r="T61" s="238"/>
      <c r="U61" s="238"/>
      <c r="V61" s="238"/>
      <c r="W61" s="85" t="s">
        <v>154</v>
      </c>
      <c r="X61" s="86"/>
      <c r="Y61" s="86"/>
      <c r="Z61" s="149">
        <f t="shared" si="1"/>
        <v>2115</v>
      </c>
    </row>
    <row r="62" spans="1:26" ht="18" customHeight="1">
      <c r="A62" s="261"/>
      <c r="B62" s="262"/>
      <c r="C62" s="233" t="s">
        <v>115</v>
      </c>
      <c r="D62" s="234"/>
      <c r="E62" s="234"/>
      <c r="F62" s="234"/>
      <c r="G62" s="234"/>
      <c r="H62" s="232">
        <v>24</v>
      </c>
      <c r="I62" s="232"/>
      <c r="J62" s="232"/>
      <c r="K62" s="232"/>
      <c r="L62" s="232"/>
      <c r="M62" s="232">
        <v>9</v>
      </c>
      <c r="N62" s="232"/>
      <c r="O62" s="232"/>
      <c r="P62" s="232"/>
      <c r="Q62" s="232"/>
      <c r="R62" s="232">
        <v>14</v>
      </c>
      <c r="S62" s="232"/>
      <c r="T62" s="232"/>
      <c r="U62" s="232"/>
      <c r="V62" s="232"/>
      <c r="W62" s="87" t="s">
        <v>154</v>
      </c>
      <c r="X62" s="88"/>
      <c r="Y62" s="88"/>
      <c r="Z62" s="149">
        <f t="shared" si="1"/>
        <v>47</v>
      </c>
    </row>
    <row r="63" spans="1:26" ht="18" customHeight="1">
      <c r="A63" s="263"/>
      <c r="B63" s="264"/>
      <c r="C63" s="235" t="s">
        <v>136</v>
      </c>
      <c r="D63" s="236"/>
      <c r="E63" s="236"/>
      <c r="F63" s="236"/>
      <c r="G63" s="236"/>
      <c r="H63" s="223">
        <f>SUM(H61:H62)</f>
        <v>1207</v>
      </c>
      <c r="I63" s="223"/>
      <c r="J63" s="223"/>
      <c r="K63" s="223"/>
      <c r="L63" s="223"/>
      <c r="M63" s="223">
        <f>SUM(M61:Q62)</f>
        <v>577</v>
      </c>
      <c r="N63" s="223"/>
      <c r="O63" s="223"/>
      <c r="P63" s="223"/>
      <c r="Q63" s="223"/>
      <c r="R63" s="223">
        <f>SUM(R61:V62)</f>
        <v>378</v>
      </c>
      <c r="S63" s="223"/>
      <c r="T63" s="223"/>
      <c r="U63" s="223"/>
      <c r="V63" s="223"/>
      <c r="W63" s="89" t="s">
        <v>155</v>
      </c>
      <c r="X63" s="90"/>
      <c r="Y63" s="90"/>
      <c r="Z63" s="150">
        <f t="shared" si="1"/>
        <v>2162</v>
      </c>
    </row>
    <row r="64" spans="1:26" ht="18" customHeight="1">
      <c r="A64" s="265" t="s">
        <v>12</v>
      </c>
      <c r="B64" s="266"/>
      <c r="C64" s="224" t="s">
        <v>114</v>
      </c>
      <c r="D64" s="220"/>
      <c r="E64" s="220"/>
      <c r="F64" s="220"/>
      <c r="G64" s="220"/>
      <c r="H64" s="218">
        <v>1196</v>
      </c>
      <c r="I64" s="218"/>
      <c r="J64" s="218"/>
      <c r="K64" s="218"/>
      <c r="L64" s="218"/>
      <c r="M64" s="218">
        <v>568</v>
      </c>
      <c r="N64" s="218"/>
      <c r="O64" s="218"/>
      <c r="P64" s="218"/>
      <c r="Q64" s="218"/>
      <c r="R64" s="218">
        <v>352</v>
      </c>
      <c r="S64" s="218"/>
      <c r="T64" s="218"/>
      <c r="U64" s="218"/>
      <c r="V64" s="218"/>
      <c r="W64" s="92" t="s">
        <v>154</v>
      </c>
      <c r="X64" s="93"/>
      <c r="Y64" s="93"/>
      <c r="Z64" s="149">
        <f t="shared" si="1"/>
        <v>2116</v>
      </c>
    </row>
    <row r="65" spans="1:26" ht="18" customHeight="1">
      <c r="A65" s="261"/>
      <c r="B65" s="262"/>
      <c r="C65" s="233" t="s">
        <v>115</v>
      </c>
      <c r="D65" s="234"/>
      <c r="E65" s="234"/>
      <c r="F65" s="234"/>
      <c r="G65" s="234"/>
      <c r="H65" s="232">
        <v>23</v>
      </c>
      <c r="I65" s="232"/>
      <c r="J65" s="232"/>
      <c r="K65" s="232"/>
      <c r="L65" s="232"/>
      <c r="M65" s="232">
        <v>8</v>
      </c>
      <c r="N65" s="232"/>
      <c r="O65" s="232"/>
      <c r="P65" s="232"/>
      <c r="Q65" s="232"/>
      <c r="R65" s="232">
        <v>14</v>
      </c>
      <c r="S65" s="232"/>
      <c r="T65" s="232"/>
      <c r="U65" s="232"/>
      <c r="V65" s="232"/>
      <c r="W65" s="87" t="s">
        <v>154</v>
      </c>
      <c r="X65" s="88"/>
      <c r="Y65" s="88"/>
      <c r="Z65" s="149">
        <f t="shared" si="1"/>
        <v>45</v>
      </c>
    </row>
    <row r="66" spans="1:26" ht="18" customHeight="1">
      <c r="A66" s="263"/>
      <c r="B66" s="264"/>
      <c r="C66" s="235" t="s">
        <v>136</v>
      </c>
      <c r="D66" s="236"/>
      <c r="E66" s="236"/>
      <c r="F66" s="236"/>
      <c r="G66" s="236"/>
      <c r="H66" s="237">
        <f>SUM(H64:H65)</f>
        <v>1219</v>
      </c>
      <c r="I66" s="237"/>
      <c r="J66" s="237"/>
      <c r="K66" s="237"/>
      <c r="L66" s="237"/>
      <c r="M66" s="237">
        <f>SUM(M64:Q65)</f>
        <v>576</v>
      </c>
      <c r="N66" s="237"/>
      <c r="O66" s="237"/>
      <c r="P66" s="237"/>
      <c r="Q66" s="237"/>
      <c r="R66" s="237">
        <f>SUM(R64:V65)</f>
        <v>366</v>
      </c>
      <c r="S66" s="237"/>
      <c r="T66" s="237"/>
      <c r="U66" s="237"/>
      <c r="V66" s="237"/>
      <c r="W66" s="94" t="s">
        <v>155</v>
      </c>
      <c r="X66" s="95"/>
      <c r="Y66" s="95"/>
      <c r="Z66" s="150">
        <f t="shared" si="1"/>
        <v>2161</v>
      </c>
    </row>
    <row r="67" spans="1:26" ht="18" customHeight="1">
      <c r="A67" s="261" t="s">
        <v>13</v>
      </c>
      <c r="B67" s="262"/>
      <c r="C67" s="224" t="s">
        <v>114</v>
      </c>
      <c r="D67" s="220"/>
      <c r="E67" s="220"/>
      <c r="F67" s="220"/>
      <c r="G67" s="220"/>
      <c r="H67" s="238">
        <v>1204</v>
      </c>
      <c r="I67" s="238"/>
      <c r="J67" s="238"/>
      <c r="K67" s="238"/>
      <c r="L67" s="238"/>
      <c r="M67" s="238">
        <v>579</v>
      </c>
      <c r="N67" s="238"/>
      <c r="O67" s="238"/>
      <c r="P67" s="238"/>
      <c r="Q67" s="238"/>
      <c r="R67" s="238">
        <v>351</v>
      </c>
      <c r="S67" s="238"/>
      <c r="T67" s="238"/>
      <c r="U67" s="238"/>
      <c r="V67" s="238"/>
      <c r="W67" s="85" t="s">
        <v>154</v>
      </c>
      <c r="X67" s="86"/>
      <c r="Y67" s="86"/>
      <c r="Z67" s="149">
        <f t="shared" si="1"/>
        <v>2134</v>
      </c>
    </row>
    <row r="68" spans="1:26" ht="18" customHeight="1">
      <c r="A68" s="261"/>
      <c r="B68" s="262"/>
      <c r="C68" s="233" t="s">
        <v>115</v>
      </c>
      <c r="D68" s="234"/>
      <c r="E68" s="234"/>
      <c r="F68" s="234"/>
      <c r="G68" s="234"/>
      <c r="H68" s="232">
        <v>24</v>
      </c>
      <c r="I68" s="232"/>
      <c r="J68" s="232"/>
      <c r="K68" s="232"/>
      <c r="L68" s="232"/>
      <c r="M68" s="232">
        <v>8</v>
      </c>
      <c r="N68" s="232"/>
      <c r="O68" s="232"/>
      <c r="P68" s="232"/>
      <c r="Q68" s="232"/>
      <c r="R68" s="232">
        <v>15</v>
      </c>
      <c r="S68" s="232"/>
      <c r="T68" s="232"/>
      <c r="U68" s="232"/>
      <c r="V68" s="232"/>
      <c r="W68" s="87" t="s">
        <v>154</v>
      </c>
      <c r="X68" s="88"/>
      <c r="Y68" s="88"/>
      <c r="Z68" s="149">
        <f t="shared" si="1"/>
        <v>47</v>
      </c>
    </row>
    <row r="69" spans="1:26" ht="18" customHeight="1">
      <c r="A69" s="263"/>
      <c r="B69" s="264"/>
      <c r="C69" s="235" t="s">
        <v>136</v>
      </c>
      <c r="D69" s="236"/>
      <c r="E69" s="236"/>
      <c r="F69" s="236"/>
      <c r="G69" s="236"/>
      <c r="H69" s="223">
        <f>SUM(H67:H68)</f>
        <v>1228</v>
      </c>
      <c r="I69" s="223"/>
      <c r="J69" s="223"/>
      <c r="K69" s="223"/>
      <c r="L69" s="223"/>
      <c r="M69" s="223">
        <f>SUM(M67:Q68)</f>
        <v>587</v>
      </c>
      <c r="N69" s="223"/>
      <c r="O69" s="223"/>
      <c r="P69" s="223"/>
      <c r="Q69" s="223"/>
      <c r="R69" s="223">
        <f>SUM(R67:V68)</f>
        <v>366</v>
      </c>
      <c r="S69" s="223"/>
      <c r="T69" s="223"/>
      <c r="U69" s="223"/>
      <c r="V69" s="223"/>
      <c r="W69" s="89" t="s">
        <v>155</v>
      </c>
      <c r="X69" s="90"/>
      <c r="Y69" s="90"/>
      <c r="Z69" s="150">
        <f t="shared" si="1"/>
        <v>2181</v>
      </c>
    </row>
    <row r="70" spans="1:26" ht="18" customHeight="1">
      <c r="A70" s="265" t="s">
        <v>14</v>
      </c>
      <c r="B70" s="266"/>
      <c r="C70" s="224" t="s">
        <v>114</v>
      </c>
      <c r="D70" s="220"/>
      <c r="E70" s="220"/>
      <c r="F70" s="220"/>
      <c r="G70" s="220"/>
      <c r="H70" s="218">
        <v>1196</v>
      </c>
      <c r="I70" s="218"/>
      <c r="J70" s="218"/>
      <c r="K70" s="218"/>
      <c r="L70" s="218"/>
      <c r="M70" s="218">
        <v>578</v>
      </c>
      <c r="N70" s="218"/>
      <c r="O70" s="218"/>
      <c r="P70" s="218"/>
      <c r="Q70" s="218"/>
      <c r="R70" s="218">
        <v>348</v>
      </c>
      <c r="S70" s="218"/>
      <c r="T70" s="218"/>
      <c r="U70" s="218"/>
      <c r="V70" s="218"/>
      <c r="W70" s="92" t="s">
        <v>156</v>
      </c>
      <c r="X70" s="93"/>
      <c r="Y70" s="93"/>
      <c r="Z70" s="149">
        <f t="shared" si="1"/>
        <v>2122</v>
      </c>
    </row>
    <row r="71" spans="1:26" ht="18" customHeight="1">
      <c r="A71" s="261"/>
      <c r="B71" s="262"/>
      <c r="C71" s="233" t="s">
        <v>115</v>
      </c>
      <c r="D71" s="234"/>
      <c r="E71" s="234"/>
      <c r="F71" s="234"/>
      <c r="G71" s="234"/>
      <c r="H71" s="232">
        <v>25</v>
      </c>
      <c r="I71" s="232"/>
      <c r="J71" s="232"/>
      <c r="K71" s="232"/>
      <c r="L71" s="232"/>
      <c r="M71" s="232">
        <v>5</v>
      </c>
      <c r="N71" s="232"/>
      <c r="O71" s="232"/>
      <c r="P71" s="232"/>
      <c r="Q71" s="232"/>
      <c r="R71" s="232">
        <v>14</v>
      </c>
      <c r="S71" s="232"/>
      <c r="T71" s="232"/>
      <c r="U71" s="232"/>
      <c r="V71" s="232"/>
      <c r="W71" s="87" t="s">
        <v>154</v>
      </c>
      <c r="X71" s="88"/>
      <c r="Y71" s="88"/>
      <c r="Z71" s="149">
        <f t="shared" si="1"/>
        <v>44</v>
      </c>
    </row>
    <row r="72" spans="1:26" ht="18" customHeight="1">
      <c r="A72" s="263"/>
      <c r="B72" s="264"/>
      <c r="C72" s="235" t="s">
        <v>136</v>
      </c>
      <c r="D72" s="236"/>
      <c r="E72" s="236"/>
      <c r="F72" s="236"/>
      <c r="G72" s="236"/>
      <c r="H72" s="237">
        <f>SUM(H70:H71)</f>
        <v>1221</v>
      </c>
      <c r="I72" s="237"/>
      <c r="J72" s="237"/>
      <c r="K72" s="237"/>
      <c r="L72" s="237"/>
      <c r="M72" s="237">
        <f>SUM(M70:Q71)</f>
        <v>583</v>
      </c>
      <c r="N72" s="237"/>
      <c r="O72" s="237"/>
      <c r="P72" s="237"/>
      <c r="Q72" s="237"/>
      <c r="R72" s="237">
        <f>SUM(R70:V71)</f>
        <v>362</v>
      </c>
      <c r="S72" s="237"/>
      <c r="T72" s="237"/>
      <c r="U72" s="237"/>
      <c r="V72" s="237"/>
      <c r="W72" s="94" t="s">
        <v>155</v>
      </c>
      <c r="X72" s="95"/>
      <c r="Y72" s="95"/>
      <c r="Z72" s="150">
        <f t="shared" si="1"/>
        <v>2166</v>
      </c>
    </row>
    <row r="73" spans="1:26" ht="18" customHeight="1">
      <c r="A73" s="261" t="s">
        <v>15</v>
      </c>
      <c r="B73" s="262"/>
      <c r="C73" s="224" t="s">
        <v>114</v>
      </c>
      <c r="D73" s="220"/>
      <c r="E73" s="220"/>
      <c r="F73" s="220"/>
      <c r="G73" s="220"/>
      <c r="H73" s="238">
        <v>1209</v>
      </c>
      <c r="I73" s="238"/>
      <c r="J73" s="238"/>
      <c r="K73" s="238"/>
      <c r="L73" s="238"/>
      <c r="M73" s="238">
        <v>589</v>
      </c>
      <c r="N73" s="238"/>
      <c r="O73" s="238"/>
      <c r="P73" s="238"/>
      <c r="Q73" s="238"/>
      <c r="R73" s="238">
        <v>353</v>
      </c>
      <c r="S73" s="238"/>
      <c r="T73" s="238"/>
      <c r="U73" s="238"/>
      <c r="V73" s="238"/>
      <c r="W73" s="85" t="s">
        <v>156</v>
      </c>
      <c r="X73" s="86"/>
      <c r="Y73" s="86"/>
      <c r="Z73" s="149">
        <f t="shared" si="1"/>
        <v>2151</v>
      </c>
    </row>
    <row r="74" spans="1:26" ht="18" customHeight="1">
      <c r="A74" s="261"/>
      <c r="B74" s="262"/>
      <c r="C74" s="233" t="s">
        <v>115</v>
      </c>
      <c r="D74" s="234"/>
      <c r="E74" s="234"/>
      <c r="F74" s="234"/>
      <c r="G74" s="234"/>
      <c r="H74" s="232">
        <v>27</v>
      </c>
      <c r="I74" s="232"/>
      <c r="J74" s="232"/>
      <c r="K74" s="232"/>
      <c r="L74" s="232"/>
      <c r="M74" s="232">
        <v>6</v>
      </c>
      <c r="N74" s="232"/>
      <c r="O74" s="232"/>
      <c r="P74" s="232"/>
      <c r="Q74" s="232"/>
      <c r="R74" s="232">
        <v>14</v>
      </c>
      <c r="S74" s="232"/>
      <c r="T74" s="232"/>
      <c r="U74" s="232"/>
      <c r="V74" s="232"/>
      <c r="W74" s="87" t="s">
        <v>154</v>
      </c>
      <c r="X74" s="88"/>
      <c r="Y74" s="88"/>
      <c r="Z74" s="149">
        <f t="shared" si="1"/>
        <v>47</v>
      </c>
    </row>
    <row r="75" spans="1:26" ht="18" customHeight="1">
      <c r="A75" s="263"/>
      <c r="B75" s="264"/>
      <c r="C75" s="235" t="s">
        <v>136</v>
      </c>
      <c r="D75" s="236"/>
      <c r="E75" s="236"/>
      <c r="F75" s="236"/>
      <c r="G75" s="236"/>
      <c r="H75" s="223">
        <f>SUM(H73:H74)</f>
        <v>1236</v>
      </c>
      <c r="I75" s="223"/>
      <c r="J75" s="223"/>
      <c r="K75" s="223"/>
      <c r="L75" s="223"/>
      <c r="M75" s="223">
        <f>SUM(M73:Q74)</f>
        <v>595</v>
      </c>
      <c r="N75" s="223"/>
      <c r="O75" s="223"/>
      <c r="P75" s="223"/>
      <c r="Q75" s="223"/>
      <c r="R75" s="223">
        <f>SUM(R73:V74)</f>
        <v>367</v>
      </c>
      <c r="S75" s="223"/>
      <c r="T75" s="223"/>
      <c r="U75" s="223"/>
      <c r="V75" s="223"/>
      <c r="W75" s="89" t="s">
        <v>155</v>
      </c>
      <c r="X75" s="90"/>
      <c r="Y75" s="90"/>
      <c r="Z75" s="150">
        <f t="shared" si="1"/>
        <v>2198</v>
      </c>
    </row>
    <row r="76" spans="1:26" ht="18" customHeight="1">
      <c r="A76" s="265" t="s">
        <v>16</v>
      </c>
      <c r="B76" s="266"/>
      <c r="C76" s="224" t="s">
        <v>114</v>
      </c>
      <c r="D76" s="220"/>
      <c r="E76" s="220"/>
      <c r="F76" s="220"/>
      <c r="G76" s="220"/>
      <c r="H76" s="218">
        <v>1206</v>
      </c>
      <c r="I76" s="218"/>
      <c r="J76" s="218"/>
      <c r="K76" s="218"/>
      <c r="L76" s="218"/>
      <c r="M76" s="218">
        <v>595</v>
      </c>
      <c r="N76" s="218"/>
      <c r="O76" s="218"/>
      <c r="P76" s="218"/>
      <c r="Q76" s="218"/>
      <c r="R76" s="218">
        <v>353</v>
      </c>
      <c r="S76" s="218"/>
      <c r="T76" s="218"/>
      <c r="U76" s="218"/>
      <c r="V76" s="218"/>
      <c r="W76" s="92" t="s">
        <v>154</v>
      </c>
      <c r="X76" s="93"/>
      <c r="Y76" s="93"/>
      <c r="Z76" s="149">
        <f t="shared" si="1"/>
        <v>2154</v>
      </c>
    </row>
    <row r="77" spans="1:26" ht="18" customHeight="1">
      <c r="A77" s="261"/>
      <c r="B77" s="262"/>
      <c r="C77" s="233" t="s">
        <v>115</v>
      </c>
      <c r="D77" s="234"/>
      <c r="E77" s="234"/>
      <c r="F77" s="234"/>
      <c r="G77" s="234"/>
      <c r="H77" s="232">
        <v>25</v>
      </c>
      <c r="I77" s="232"/>
      <c r="J77" s="232"/>
      <c r="K77" s="232"/>
      <c r="L77" s="232"/>
      <c r="M77" s="232">
        <v>5</v>
      </c>
      <c r="N77" s="232"/>
      <c r="O77" s="232"/>
      <c r="P77" s="232"/>
      <c r="Q77" s="232"/>
      <c r="R77" s="232">
        <v>15</v>
      </c>
      <c r="S77" s="232"/>
      <c r="T77" s="232"/>
      <c r="U77" s="232"/>
      <c r="V77" s="232"/>
      <c r="W77" s="87" t="s">
        <v>154</v>
      </c>
      <c r="X77" s="88"/>
      <c r="Y77" s="88"/>
      <c r="Z77" s="149">
        <f t="shared" si="1"/>
        <v>45</v>
      </c>
    </row>
    <row r="78" spans="1:26" ht="18" customHeight="1">
      <c r="A78" s="263"/>
      <c r="B78" s="264"/>
      <c r="C78" s="235" t="s">
        <v>136</v>
      </c>
      <c r="D78" s="236"/>
      <c r="E78" s="236"/>
      <c r="F78" s="236"/>
      <c r="G78" s="236"/>
      <c r="H78" s="237">
        <f>SUM(H76:H77)</f>
        <v>1231</v>
      </c>
      <c r="I78" s="237"/>
      <c r="J78" s="237"/>
      <c r="K78" s="237"/>
      <c r="L78" s="237"/>
      <c r="M78" s="237">
        <f>SUM(M76:Q77)</f>
        <v>600</v>
      </c>
      <c r="N78" s="237"/>
      <c r="O78" s="237"/>
      <c r="P78" s="237"/>
      <c r="Q78" s="237"/>
      <c r="R78" s="237">
        <f>SUM(R76:V77)</f>
        <v>368</v>
      </c>
      <c r="S78" s="237"/>
      <c r="T78" s="237"/>
      <c r="U78" s="237"/>
      <c r="V78" s="237"/>
      <c r="W78" s="94" t="s">
        <v>155</v>
      </c>
      <c r="X78" s="95"/>
      <c r="Y78" s="95"/>
      <c r="Z78" s="150">
        <f t="shared" si="1"/>
        <v>2199</v>
      </c>
    </row>
    <row r="79" spans="1:26" ht="18" customHeight="1">
      <c r="A79" s="261" t="s">
        <v>17</v>
      </c>
      <c r="B79" s="262"/>
      <c r="C79" s="224" t="s">
        <v>114</v>
      </c>
      <c r="D79" s="220"/>
      <c r="E79" s="220"/>
      <c r="F79" s="220"/>
      <c r="G79" s="220"/>
      <c r="H79" s="238">
        <v>1195</v>
      </c>
      <c r="I79" s="238"/>
      <c r="J79" s="238"/>
      <c r="K79" s="238"/>
      <c r="L79" s="238"/>
      <c r="M79" s="238">
        <v>607</v>
      </c>
      <c r="N79" s="238"/>
      <c r="O79" s="238"/>
      <c r="P79" s="238"/>
      <c r="Q79" s="238"/>
      <c r="R79" s="238">
        <v>352</v>
      </c>
      <c r="S79" s="238"/>
      <c r="T79" s="238"/>
      <c r="U79" s="238"/>
      <c r="V79" s="238"/>
      <c r="W79" s="85" t="s">
        <v>154</v>
      </c>
      <c r="X79" s="86"/>
      <c r="Y79" s="86"/>
      <c r="Z79" s="149">
        <f t="shared" si="1"/>
        <v>2154</v>
      </c>
    </row>
    <row r="80" spans="1:26" ht="18" customHeight="1">
      <c r="A80" s="261"/>
      <c r="B80" s="262"/>
      <c r="C80" s="233" t="s">
        <v>115</v>
      </c>
      <c r="D80" s="234"/>
      <c r="E80" s="234"/>
      <c r="F80" s="234"/>
      <c r="G80" s="234"/>
      <c r="H80" s="232">
        <v>25</v>
      </c>
      <c r="I80" s="232"/>
      <c r="J80" s="232"/>
      <c r="K80" s="232"/>
      <c r="L80" s="232"/>
      <c r="M80" s="232">
        <v>5</v>
      </c>
      <c r="N80" s="232"/>
      <c r="O80" s="232"/>
      <c r="P80" s="232"/>
      <c r="Q80" s="232"/>
      <c r="R80" s="232">
        <v>15</v>
      </c>
      <c r="S80" s="232"/>
      <c r="T80" s="232"/>
      <c r="U80" s="232"/>
      <c r="V80" s="232"/>
      <c r="W80" s="87" t="s">
        <v>154</v>
      </c>
      <c r="X80" s="88"/>
      <c r="Y80" s="88"/>
      <c r="Z80" s="149">
        <f t="shared" si="1"/>
        <v>45</v>
      </c>
    </row>
    <row r="81" spans="1:26" ht="18" customHeight="1">
      <c r="A81" s="263"/>
      <c r="B81" s="264"/>
      <c r="C81" s="235" t="s">
        <v>136</v>
      </c>
      <c r="D81" s="236"/>
      <c r="E81" s="236"/>
      <c r="F81" s="236"/>
      <c r="G81" s="236"/>
      <c r="H81" s="223">
        <f>SUM(H79:H80)</f>
        <v>1220</v>
      </c>
      <c r="I81" s="223"/>
      <c r="J81" s="223"/>
      <c r="K81" s="223"/>
      <c r="L81" s="223"/>
      <c r="M81" s="223">
        <f>SUM(M79:Q80)</f>
        <v>612</v>
      </c>
      <c r="N81" s="223"/>
      <c r="O81" s="223"/>
      <c r="P81" s="223"/>
      <c r="Q81" s="223"/>
      <c r="R81" s="223">
        <f>SUM(R79:V80)</f>
        <v>367</v>
      </c>
      <c r="S81" s="223"/>
      <c r="T81" s="223"/>
      <c r="U81" s="223"/>
      <c r="V81" s="223"/>
      <c r="W81" s="89" t="s">
        <v>155</v>
      </c>
      <c r="X81" s="90"/>
      <c r="Y81" s="90"/>
      <c r="Z81" s="150">
        <f t="shared" si="1"/>
        <v>2199</v>
      </c>
    </row>
    <row r="82" spans="1:26" ht="18" customHeight="1">
      <c r="A82" s="265" t="s">
        <v>36</v>
      </c>
      <c r="B82" s="266"/>
      <c r="C82" s="224" t="s">
        <v>114</v>
      </c>
      <c r="D82" s="220"/>
      <c r="E82" s="220"/>
      <c r="F82" s="220"/>
      <c r="G82" s="220"/>
      <c r="H82" s="218">
        <v>1189</v>
      </c>
      <c r="I82" s="218"/>
      <c r="J82" s="218"/>
      <c r="K82" s="218"/>
      <c r="L82" s="218"/>
      <c r="M82" s="218">
        <v>616</v>
      </c>
      <c r="N82" s="218"/>
      <c r="O82" s="218"/>
      <c r="P82" s="218"/>
      <c r="Q82" s="218"/>
      <c r="R82" s="218">
        <v>354</v>
      </c>
      <c r="S82" s="218"/>
      <c r="T82" s="218"/>
      <c r="U82" s="218"/>
      <c r="V82" s="218"/>
      <c r="W82" s="92" t="s">
        <v>154</v>
      </c>
      <c r="X82" s="93"/>
      <c r="Y82" s="93"/>
      <c r="Z82" s="149">
        <f t="shared" si="1"/>
        <v>2159</v>
      </c>
    </row>
    <row r="83" spans="1:26" ht="18" customHeight="1">
      <c r="A83" s="261"/>
      <c r="B83" s="262"/>
      <c r="C83" s="233" t="s">
        <v>115</v>
      </c>
      <c r="D83" s="234"/>
      <c r="E83" s="234"/>
      <c r="F83" s="234"/>
      <c r="G83" s="234"/>
      <c r="H83" s="232">
        <v>25</v>
      </c>
      <c r="I83" s="232"/>
      <c r="J83" s="232"/>
      <c r="K83" s="232"/>
      <c r="L83" s="232"/>
      <c r="M83" s="232">
        <v>5</v>
      </c>
      <c r="N83" s="232"/>
      <c r="O83" s="232"/>
      <c r="P83" s="232"/>
      <c r="Q83" s="232"/>
      <c r="R83" s="232">
        <v>13</v>
      </c>
      <c r="S83" s="232"/>
      <c r="T83" s="232"/>
      <c r="U83" s="232"/>
      <c r="V83" s="232"/>
      <c r="W83" s="87" t="s">
        <v>154</v>
      </c>
      <c r="X83" s="88"/>
      <c r="Y83" s="88"/>
      <c r="Z83" s="149">
        <f t="shared" si="1"/>
        <v>43</v>
      </c>
    </row>
    <row r="84" spans="1:26" ht="18" customHeight="1" thickBot="1">
      <c r="A84" s="261"/>
      <c r="B84" s="262"/>
      <c r="C84" s="219" t="s">
        <v>136</v>
      </c>
      <c r="D84" s="217"/>
      <c r="E84" s="217"/>
      <c r="F84" s="217"/>
      <c r="G84" s="217"/>
      <c r="H84" s="223">
        <f>SUM(H82:H83)</f>
        <v>1214</v>
      </c>
      <c r="I84" s="223"/>
      <c r="J84" s="223"/>
      <c r="K84" s="223"/>
      <c r="L84" s="223"/>
      <c r="M84" s="223">
        <f>SUM(M82:Q83)</f>
        <v>621</v>
      </c>
      <c r="N84" s="223"/>
      <c r="O84" s="223"/>
      <c r="P84" s="223"/>
      <c r="Q84" s="223"/>
      <c r="R84" s="223">
        <f>SUM(R82:V83)</f>
        <v>367</v>
      </c>
      <c r="S84" s="223"/>
      <c r="T84" s="223"/>
      <c r="U84" s="223"/>
      <c r="V84" s="223"/>
      <c r="W84" s="89" t="s">
        <v>155</v>
      </c>
      <c r="X84" s="90"/>
      <c r="Y84" s="90"/>
      <c r="Z84" s="176">
        <f t="shared" si="1"/>
        <v>2202</v>
      </c>
    </row>
    <row r="85" spans="1:26" ht="18" customHeight="1" thickTop="1">
      <c r="A85" s="228" t="s">
        <v>192</v>
      </c>
      <c r="B85" s="229"/>
      <c r="C85" s="229"/>
      <c r="D85" s="229"/>
      <c r="E85" s="229"/>
      <c r="F85" s="229"/>
      <c r="G85" s="229"/>
      <c r="H85" s="227">
        <f>SUM(H84,H81,H78,H75,H72,H69,H66,H63,H60,H57,H54,H51)</f>
        <v>14408</v>
      </c>
      <c r="I85" s="227"/>
      <c r="J85" s="227"/>
      <c r="K85" s="227"/>
      <c r="L85" s="227"/>
      <c r="M85" s="227">
        <f>SUM(M84,M81,M78,M75,M72,M69,M66,M63,M60,M57,M54,M51)</f>
        <v>7040</v>
      </c>
      <c r="N85" s="227"/>
      <c r="O85" s="227"/>
      <c r="P85" s="227"/>
      <c r="Q85" s="227"/>
      <c r="R85" s="227">
        <f>SUM(R84,R81,R78,R75,R72,R69,R66,R63,R60,R57,R54,R51)</f>
        <v>4441</v>
      </c>
      <c r="S85" s="227"/>
      <c r="T85" s="227"/>
      <c r="U85" s="227"/>
      <c r="V85" s="227"/>
      <c r="W85" s="177" t="s">
        <v>81</v>
      </c>
      <c r="X85" s="178"/>
      <c r="Y85" s="178"/>
      <c r="Z85" s="179">
        <f>SUM(Z84,Z81,Z78,Z75,Z72,Z69,Z66,Z63,Z60,Z57,Z54,Z51)</f>
        <v>25889</v>
      </c>
    </row>
    <row r="86" spans="1:26" ht="18" customHeight="1">
      <c r="A86" s="230" t="s">
        <v>193</v>
      </c>
      <c r="B86" s="231"/>
      <c r="C86" s="231"/>
      <c r="D86" s="231"/>
      <c r="E86" s="231"/>
      <c r="F86" s="231"/>
      <c r="G86" s="231"/>
      <c r="H86" s="226">
        <v>12093</v>
      </c>
      <c r="I86" s="226"/>
      <c r="J86" s="226"/>
      <c r="K86" s="226"/>
      <c r="L86" s="226"/>
      <c r="M86" s="226">
        <v>6620</v>
      </c>
      <c r="N86" s="226"/>
      <c r="O86" s="226"/>
      <c r="P86" s="226"/>
      <c r="Q86" s="226"/>
      <c r="R86" s="226">
        <v>4615</v>
      </c>
      <c r="S86" s="226"/>
      <c r="T86" s="226"/>
      <c r="U86" s="226"/>
      <c r="V86" s="226"/>
      <c r="W86" s="151"/>
      <c r="X86" s="155"/>
      <c r="Y86" s="155"/>
      <c r="Z86" s="153">
        <v>23328</v>
      </c>
    </row>
    <row r="87" spans="1:26" ht="18" customHeight="1" thickBot="1">
      <c r="A87" s="221" t="s">
        <v>195</v>
      </c>
      <c r="B87" s="222"/>
      <c r="C87" s="222"/>
      <c r="D87" s="222"/>
      <c r="E87" s="222"/>
      <c r="F87" s="222"/>
      <c r="G87" s="222"/>
      <c r="H87" s="225">
        <f>H85/H86</f>
        <v>1.191433060448193</v>
      </c>
      <c r="I87" s="225"/>
      <c r="J87" s="225"/>
      <c r="K87" s="225"/>
      <c r="L87" s="225"/>
      <c r="M87" s="225">
        <f>M85/M86</f>
        <v>1.0634441087613293</v>
      </c>
      <c r="N87" s="225"/>
      <c r="O87" s="225"/>
      <c r="P87" s="225"/>
      <c r="Q87" s="225"/>
      <c r="R87" s="225">
        <f>R85/R86</f>
        <v>0.962296858071506</v>
      </c>
      <c r="S87" s="225"/>
      <c r="T87" s="225"/>
      <c r="U87" s="225"/>
      <c r="V87" s="225"/>
      <c r="W87" s="152"/>
      <c r="X87" s="156"/>
      <c r="Y87" s="156"/>
      <c r="Z87" s="154">
        <f>Z85/Z86</f>
        <v>1.1097822359396434</v>
      </c>
    </row>
    <row r="88" ht="18" customHeight="1"/>
    <row r="89" ht="18" customHeight="1"/>
    <row r="90" ht="18" customHeight="1"/>
    <row r="91" ht="18" customHeight="1"/>
    <row r="92" ht="18" customHeight="1"/>
    <row r="93" ht="18" customHeight="1"/>
    <row r="94" ht="18" customHeight="1"/>
  </sheetData>
  <mergeCells count="470">
    <mergeCell ref="T44:V44"/>
    <mergeCell ref="W44:Y44"/>
    <mergeCell ref="H44:J44"/>
    <mergeCell ref="K44:M44"/>
    <mergeCell ref="N44:P44"/>
    <mergeCell ref="Q44:S44"/>
    <mergeCell ref="W42:Y42"/>
    <mergeCell ref="H43:J43"/>
    <mergeCell ref="K43:M43"/>
    <mergeCell ref="N43:P43"/>
    <mergeCell ref="Q43:S43"/>
    <mergeCell ref="T43:V43"/>
    <mergeCell ref="W43:Y43"/>
    <mergeCell ref="H42:J42"/>
    <mergeCell ref="K42:M42"/>
    <mergeCell ref="T42:V42"/>
    <mergeCell ref="H41:J41"/>
    <mergeCell ref="K41:M41"/>
    <mergeCell ref="H40:J40"/>
    <mergeCell ref="K40:M40"/>
    <mergeCell ref="C31:G31"/>
    <mergeCell ref="N41:P41"/>
    <mergeCell ref="Q39:S39"/>
    <mergeCell ref="H39:J39"/>
    <mergeCell ref="K38:M38"/>
    <mergeCell ref="K36:M36"/>
    <mergeCell ref="N36:P36"/>
    <mergeCell ref="K33:M33"/>
    <mergeCell ref="H35:J35"/>
    <mergeCell ref="K39:M39"/>
    <mergeCell ref="Z4:Z5"/>
    <mergeCell ref="W47:Z48"/>
    <mergeCell ref="A39:B41"/>
    <mergeCell ref="A15:B17"/>
    <mergeCell ref="A18:B20"/>
    <mergeCell ref="A21:B23"/>
    <mergeCell ref="A24:B26"/>
    <mergeCell ref="A27:B29"/>
    <mergeCell ref="N42:P42"/>
    <mergeCell ref="Q42:S42"/>
    <mergeCell ref="A82:B84"/>
    <mergeCell ref="A67:B69"/>
    <mergeCell ref="A70:B72"/>
    <mergeCell ref="A73:B75"/>
    <mergeCell ref="A76:B78"/>
    <mergeCell ref="A58:B60"/>
    <mergeCell ref="A61:B63"/>
    <mergeCell ref="A64:B66"/>
    <mergeCell ref="A79:B81"/>
    <mergeCell ref="A52:B54"/>
    <mergeCell ref="A55:B57"/>
    <mergeCell ref="C39:G39"/>
    <mergeCell ref="C40:G40"/>
    <mergeCell ref="C41:G41"/>
    <mergeCell ref="C57:G57"/>
    <mergeCell ref="A47:B48"/>
    <mergeCell ref="A43:G43"/>
    <mergeCell ref="A44:G44"/>
    <mergeCell ref="A42:G42"/>
    <mergeCell ref="N38:P38"/>
    <mergeCell ref="A49:B51"/>
    <mergeCell ref="A30:B32"/>
    <mergeCell ref="A33:B35"/>
    <mergeCell ref="A36:B38"/>
    <mergeCell ref="C36:G36"/>
    <mergeCell ref="C35:G35"/>
    <mergeCell ref="C34:G34"/>
    <mergeCell ref="H36:J36"/>
    <mergeCell ref="C32:G32"/>
    <mergeCell ref="T36:V36"/>
    <mergeCell ref="N40:P40"/>
    <mergeCell ref="N39:P39"/>
    <mergeCell ref="A2:M2"/>
    <mergeCell ref="Q38:S38"/>
    <mergeCell ref="C33:G33"/>
    <mergeCell ref="H33:J33"/>
    <mergeCell ref="A12:B14"/>
    <mergeCell ref="C38:G38"/>
    <mergeCell ref="H38:J38"/>
    <mergeCell ref="W38:Y38"/>
    <mergeCell ref="W41:Y41"/>
    <mergeCell ref="Q40:S40"/>
    <mergeCell ref="T40:V40"/>
    <mergeCell ref="W40:Y40"/>
    <mergeCell ref="W39:Y39"/>
    <mergeCell ref="Q41:S41"/>
    <mergeCell ref="T41:V41"/>
    <mergeCell ref="T39:V39"/>
    <mergeCell ref="T38:V38"/>
    <mergeCell ref="W37:Y37"/>
    <mergeCell ref="T37:V37"/>
    <mergeCell ref="C37:G37"/>
    <mergeCell ref="H37:J37"/>
    <mergeCell ref="K37:M37"/>
    <mergeCell ref="N37:P37"/>
    <mergeCell ref="Q37:S37"/>
    <mergeCell ref="K35:M35"/>
    <mergeCell ref="H34:J34"/>
    <mergeCell ref="K34:M34"/>
    <mergeCell ref="N33:P33"/>
    <mergeCell ref="W36:Y36"/>
    <mergeCell ref="N35:P35"/>
    <mergeCell ref="W35:Y35"/>
    <mergeCell ref="Q34:S34"/>
    <mergeCell ref="T34:V34"/>
    <mergeCell ref="W34:Y34"/>
    <mergeCell ref="N34:P34"/>
    <mergeCell ref="Q35:S35"/>
    <mergeCell ref="T35:V35"/>
    <mergeCell ref="Q36:S36"/>
    <mergeCell ref="H32:J32"/>
    <mergeCell ref="K32:M32"/>
    <mergeCell ref="N32:P32"/>
    <mergeCell ref="Q31:S31"/>
    <mergeCell ref="T31:V31"/>
    <mergeCell ref="W31:Y31"/>
    <mergeCell ref="Q32:S32"/>
    <mergeCell ref="T32:V32"/>
    <mergeCell ref="W32:Y32"/>
    <mergeCell ref="Q33:S33"/>
    <mergeCell ref="T33:V33"/>
    <mergeCell ref="W33:Y33"/>
    <mergeCell ref="H30:J30"/>
    <mergeCell ref="K30:M30"/>
    <mergeCell ref="N30:P30"/>
    <mergeCell ref="H31:J31"/>
    <mergeCell ref="K31:M31"/>
    <mergeCell ref="N31:P31"/>
    <mergeCell ref="Q30:S30"/>
    <mergeCell ref="T30:V30"/>
    <mergeCell ref="W30:Y30"/>
    <mergeCell ref="N29:P29"/>
    <mergeCell ref="Q29:S29"/>
    <mergeCell ref="T29:V29"/>
    <mergeCell ref="W29:Y29"/>
    <mergeCell ref="Q28:S28"/>
    <mergeCell ref="T28:V28"/>
    <mergeCell ref="W28:Y28"/>
    <mergeCell ref="N28:P28"/>
    <mergeCell ref="N27:P27"/>
    <mergeCell ref="Q27:S27"/>
    <mergeCell ref="T27:V27"/>
    <mergeCell ref="W27:Y27"/>
    <mergeCell ref="H27:J27"/>
    <mergeCell ref="K27:M27"/>
    <mergeCell ref="C29:G29"/>
    <mergeCell ref="H29:J29"/>
    <mergeCell ref="K29:M29"/>
    <mergeCell ref="C28:G28"/>
    <mergeCell ref="H28:J28"/>
    <mergeCell ref="K28:M28"/>
    <mergeCell ref="C27:G27"/>
    <mergeCell ref="Q23:S23"/>
    <mergeCell ref="C26:G26"/>
    <mergeCell ref="H26:J26"/>
    <mergeCell ref="K26:M26"/>
    <mergeCell ref="N26:P26"/>
    <mergeCell ref="H25:J25"/>
    <mergeCell ref="K25:M25"/>
    <mergeCell ref="N25:P25"/>
    <mergeCell ref="Q26:S26"/>
    <mergeCell ref="Q25:S25"/>
    <mergeCell ref="T26:V26"/>
    <mergeCell ref="W26:Y26"/>
    <mergeCell ref="T23:V23"/>
    <mergeCell ref="W23:Y23"/>
    <mergeCell ref="T25:V25"/>
    <mergeCell ref="W25:Y25"/>
    <mergeCell ref="T22:V22"/>
    <mergeCell ref="W22:Y22"/>
    <mergeCell ref="H24:J24"/>
    <mergeCell ref="K24:M24"/>
    <mergeCell ref="N24:P24"/>
    <mergeCell ref="Q24:S24"/>
    <mergeCell ref="T24:V24"/>
    <mergeCell ref="W24:Y24"/>
    <mergeCell ref="H23:J23"/>
    <mergeCell ref="K23:M23"/>
    <mergeCell ref="Q21:S21"/>
    <mergeCell ref="H22:J22"/>
    <mergeCell ref="K22:M22"/>
    <mergeCell ref="N22:P22"/>
    <mergeCell ref="Q22:S22"/>
    <mergeCell ref="N23:P23"/>
    <mergeCell ref="C21:G21"/>
    <mergeCell ref="H21:J21"/>
    <mergeCell ref="K21:M21"/>
    <mergeCell ref="N21:P21"/>
    <mergeCell ref="C22:G22"/>
    <mergeCell ref="T21:V21"/>
    <mergeCell ref="W21:Y21"/>
    <mergeCell ref="T19:V19"/>
    <mergeCell ref="W19:Y19"/>
    <mergeCell ref="C20:G20"/>
    <mergeCell ref="H20:J20"/>
    <mergeCell ref="K20:M20"/>
    <mergeCell ref="N20:P20"/>
    <mergeCell ref="Q20:S20"/>
    <mergeCell ref="T20:V20"/>
    <mergeCell ref="W20:Y20"/>
    <mergeCell ref="H19:J19"/>
    <mergeCell ref="K19:M19"/>
    <mergeCell ref="N19:P19"/>
    <mergeCell ref="Q19:S19"/>
    <mergeCell ref="C18:G18"/>
    <mergeCell ref="H18:J18"/>
    <mergeCell ref="K18:M18"/>
    <mergeCell ref="N18:P18"/>
    <mergeCell ref="Q18:S18"/>
    <mergeCell ref="T18:V18"/>
    <mergeCell ref="W18:Y18"/>
    <mergeCell ref="N17:P17"/>
    <mergeCell ref="Q17:S17"/>
    <mergeCell ref="T17:V17"/>
    <mergeCell ref="W17:Y17"/>
    <mergeCell ref="Q16:S16"/>
    <mergeCell ref="T16:V16"/>
    <mergeCell ref="W16:Y16"/>
    <mergeCell ref="N16:P16"/>
    <mergeCell ref="N15:P15"/>
    <mergeCell ref="Q15:S15"/>
    <mergeCell ref="T15:V15"/>
    <mergeCell ref="W15:Y15"/>
    <mergeCell ref="H15:J15"/>
    <mergeCell ref="K15:M15"/>
    <mergeCell ref="C17:G17"/>
    <mergeCell ref="H17:J17"/>
    <mergeCell ref="K17:M17"/>
    <mergeCell ref="C16:G16"/>
    <mergeCell ref="H16:J16"/>
    <mergeCell ref="K16:M16"/>
    <mergeCell ref="C14:G14"/>
    <mergeCell ref="H14:J14"/>
    <mergeCell ref="K14:M14"/>
    <mergeCell ref="N14:P14"/>
    <mergeCell ref="Q14:S14"/>
    <mergeCell ref="T14:V14"/>
    <mergeCell ref="W14:Y14"/>
    <mergeCell ref="N13:P13"/>
    <mergeCell ref="Q13:S13"/>
    <mergeCell ref="T13:V13"/>
    <mergeCell ref="W13:Y13"/>
    <mergeCell ref="C12:G12"/>
    <mergeCell ref="H12:J12"/>
    <mergeCell ref="K12:M12"/>
    <mergeCell ref="C13:G13"/>
    <mergeCell ref="H13:J13"/>
    <mergeCell ref="K13:M13"/>
    <mergeCell ref="T12:V12"/>
    <mergeCell ref="W12:Y12"/>
    <mergeCell ref="K11:M11"/>
    <mergeCell ref="N11:P11"/>
    <mergeCell ref="N12:P12"/>
    <mergeCell ref="Q12:S12"/>
    <mergeCell ref="Q11:S11"/>
    <mergeCell ref="T11:V11"/>
    <mergeCell ref="W11:Y11"/>
    <mergeCell ref="K7:M7"/>
    <mergeCell ref="Q10:S10"/>
    <mergeCell ref="T10:V10"/>
    <mergeCell ref="W10:Y10"/>
    <mergeCell ref="W9:Y9"/>
    <mergeCell ref="T9:V9"/>
    <mergeCell ref="N9:P9"/>
    <mergeCell ref="Q9:S9"/>
    <mergeCell ref="K9:M9"/>
    <mergeCell ref="K8:M8"/>
    <mergeCell ref="H6:J6"/>
    <mergeCell ref="H7:J7"/>
    <mergeCell ref="H9:J9"/>
    <mergeCell ref="H8:J8"/>
    <mergeCell ref="C4:G5"/>
    <mergeCell ref="C10:G10"/>
    <mergeCell ref="C6:G6"/>
    <mergeCell ref="A6:B8"/>
    <mergeCell ref="A9:B11"/>
    <mergeCell ref="C11:G11"/>
    <mergeCell ref="C7:G7"/>
    <mergeCell ref="C8:G8"/>
    <mergeCell ref="C9:G9"/>
    <mergeCell ref="A4:B5"/>
    <mergeCell ref="C25:G25"/>
    <mergeCell ref="C30:G30"/>
    <mergeCell ref="W4:Y5"/>
    <mergeCell ref="W8:Y8"/>
    <mergeCell ref="W7:Y7"/>
    <mergeCell ref="H10:J10"/>
    <mergeCell ref="K10:M10"/>
    <mergeCell ref="Q4:S5"/>
    <mergeCell ref="T4:V5"/>
    <mergeCell ref="T7:V7"/>
    <mergeCell ref="K6:M6"/>
    <mergeCell ref="N6:P6"/>
    <mergeCell ref="C51:G51"/>
    <mergeCell ref="C49:G49"/>
    <mergeCell ref="C50:G50"/>
    <mergeCell ref="C47:G48"/>
    <mergeCell ref="C15:G15"/>
    <mergeCell ref="C19:G19"/>
    <mergeCell ref="C23:G23"/>
    <mergeCell ref="C24:G24"/>
    <mergeCell ref="W6:Y6"/>
    <mergeCell ref="N8:P8"/>
    <mergeCell ref="Q7:S7"/>
    <mergeCell ref="Q6:S6"/>
    <mergeCell ref="T6:V6"/>
    <mergeCell ref="Q8:S8"/>
    <mergeCell ref="T8:V8"/>
    <mergeCell ref="N7:P7"/>
    <mergeCell ref="H4:J5"/>
    <mergeCell ref="K4:M5"/>
    <mergeCell ref="R50:V50"/>
    <mergeCell ref="A45:M45"/>
    <mergeCell ref="H47:L48"/>
    <mergeCell ref="M47:Q48"/>
    <mergeCell ref="M50:Q50"/>
    <mergeCell ref="N10:P10"/>
    <mergeCell ref="H11:J11"/>
    <mergeCell ref="N4:P5"/>
    <mergeCell ref="R51:V51"/>
    <mergeCell ref="R47:V48"/>
    <mergeCell ref="R49:V49"/>
    <mergeCell ref="M51:Q51"/>
    <mergeCell ref="H49:L49"/>
    <mergeCell ref="H50:L50"/>
    <mergeCell ref="H51:L51"/>
    <mergeCell ref="M49:Q49"/>
    <mergeCell ref="R52:V52"/>
    <mergeCell ref="C53:G53"/>
    <mergeCell ref="H53:L53"/>
    <mergeCell ref="M53:Q53"/>
    <mergeCell ref="R53:V53"/>
    <mergeCell ref="C52:G52"/>
    <mergeCell ref="H52:L52"/>
    <mergeCell ref="M52:Q52"/>
    <mergeCell ref="R54:V54"/>
    <mergeCell ref="C55:G55"/>
    <mergeCell ref="H55:L55"/>
    <mergeCell ref="M55:Q55"/>
    <mergeCell ref="R55:V55"/>
    <mergeCell ref="C54:G54"/>
    <mergeCell ref="H54:L54"/>
    <mergeCell ref="M54:Q54"/>
    <mergeCell ref="H57:L57"/>
    <mergeCell ref="M57:Q57"/>
    <mergeCell ref="R57:V57"/>
    <mergeCell ref="C56:G56"/>
    <mergeCell ref="H56:L56"/>
    <mergeCell ref="M56:Q56"/>
    <mergeCell ref="R56:V56"/>
    <mergeCell ref="R58:V58"/>
    <mergeCell ref="C59:G59"/>
    <mergeCell ref="H59:L59"/>
    <mergeCell ref="M59:Q59"/>
    <mergeCell ref="R59:V59"/>
    <mergeCell ref="C58:G58"/>
    <mergeCell ref="H58:L58"/>
    <mergeCell ref="M58:Q58"/>
    <mergeCell ref="R60:V60"/>
    <mergeCell ref="C61:G61"/>
    <mergeCell ref="H61:L61"/>
    <mergeCell ref="M61:Q61"/>
    <mergeCell ref="R61:V61"/>
    <mergeCell ref="C60:G60"/>
    <mergeCell ref="H60:L60"/>
    <mergeCell ref="M60:Q60"/>
    <mergeCell ref="C63:G63"/>
    <mergeCell ref="H63:L63"/>
    <mergeCell ref="M63:Q63"/>
    <mergeCell ref="R63:V63"/>
    <mergeCell ref="C62:G62"/>
    <mergeCell ref="H62:L62"/>
    <mergeCell ref="M62:Q62"/>
    <mergeCell ref="R62:V62"/>
    <mergeCell ref="R64:V64"/>
    <mergeCell ref="C65:G65"/>
    <mergeCell ref="H65:L65"/>
    <mergeCell ref="M65:Q65"/>
    <mergeCell ref="R65:V65"/>
    <mergeCell ref="C64:G64"/>
    <mergeCell ref="H64:L64"/>
    <mergeCell ref="M64:Q64"/>
    <mergeCell ref="R66:V66"/>
    <mergeCell ref="C67:G67"/>
    <mergeCell ref="H67:L67"/>
    <mergeCell ref="M67:Q67"/>
    <mergeCell ref="R67:V67"/>
    <mergeCell ref="C66:G66"/>
    <mergeCell ref="H66:L66"/>
    <mergeCell ref="M66:Q66"/>
    <mergeCell ref="R68:V68"/>
    <mergeCell ref="C69:G69"/>
    <mergeCell ref="H69:L69"/>
    <mergeCell ref="M69:Q69"/>
    <mergeCell ref="R69:V69"/>
    <mergeCell ref="C72:G72"/>
    <mergeCell ref="C68:G68"/>
    <mergeCell ref="H68:L68"/>
    <mergeCell ref="M68:Q68"/>
    <mergeCell ref="H72:L72"/>
    <mergeCell ref="M72:Q72"/>
    <mergeCell ref="R70:V70"/>
    <mergeCell ref="C71:G71"/>
    <mergeCell ref="H71:L71"/>
    <mergeCell ref="M71:Q71"/>
    <mergeCell ref="R71:V71"/>
    <mergeCell ref="C70:G70"/>
    <mergeCell ref="H70:L70"/>
    <mergeCell ref="M70:Q70"/>
    <mergeCell ref="H74:L74"/>
    <mergeCell ref="M74:Q74"/>
    <mergeCell ref="R76:V76"/>
    <mergeCell ref="C73:G73"/>
    <mergeCell ref="H73:L73"/>
    <mergeCell ref="M73:Q73"/>
    <mergeCell ref="R74:V74"/>
    <mergeCell ref="R73:V73"/>
    <mergeCell ref="C76:G76"/>
    <mergeCell ref="H76:L76"/>
    <mergeCell ref="R77:V77"/>
    <mergeCell ref="R72:V72"/>
    <mergeCell ref="C78:G78"/>
    <mergeCell ref="H78:L78"/>
    <mergeCell ref="M78:Q78"/>
    <mergeCell ref="C75:G75"/>
    <mergeCell ref="H75:L75"/>
    <mergeCell ref="M75:Q75"/>
    <mergeCell ref="R75:V75"/>
    <mergeCell ref="C74:G74"/>
    <mergeCell ref="M76:Q76"/>
    <mergeCell ref="C79:G79"/>
    <mergeCell ref="H79:L79"/>
    <mergeCell ref="M79:Q79"/>
    <mergeCell ref="C77:G77"/>
    <mergeCell ref="H77:L77"/>
    <mergeCell ref="M77:Q77"/>
    <mergeCell ref="C80:G80"/>
    <mergeCell ref="H80:L80"/>
    <mergeCell ref="M81:Q81"/>
    <mergeCell ref="R78:V78"/>
    <mergeCell ref="R79:V79"/>
    <mergeCell ref="R81:V81"/>
    <mergeCell ref="M80:Q80"/>
    <mergeCell ref="R80:V80"/>
    <mergeCell ref="C83:G83"/>
    <mergeCell ref="H83:L83"/>
    <mergeCell ref="C81:G81"/>
    <mergeCell ref="H81:L81"/>
    <mergeCell ref="R84:V84"/>
    <mergeCell ref="C82:G82"/>
    <mergeCell ref="H82:L82"/>
    <mergeCell ref="M82:Q82"/>
    <mergeCell ref="C84:G84"/>
    <mergeCell ref="H84:L84"/>
    <mergeCell ref="M84:Q84"/>
    <mergeCell ref="R82:V82"/>
    <mergeCell ref="M83:Q83"/>
    <mergeCell ref="R83:V83"/>
    <mergeCell ref="A85:G85"/>
    <mergeCell ref="A86:G86"/>
    <mergeCell ref="A87:G87"/>
    <mergeCell ref="H85:L85"/>
    <mergeCell ref="H86:L86"/>
    <mergeCell ref="H87:L87"/>
    <mergeCell ref="M87:Q87"/>
    <mergeCell ref="M86:Q86"/>
    <mergeCell ref="M85:Q85"/>
    <mergeCell ref="R85:V85"/>
    <mergeCell ref="R86:V86"/>
    <mergeCell ref="R87:V87"/>
  </mergeCells>
  <printOptions/>
  <pageMargins left="0.984251968503937" right="0.984251968503937" top="0.7874015748031497" bottom="0.5905511811023623" header="0.5118110236220472" footer="0.31496062992125984"/>
  <pageSetup orientation="portrait" paperSize="9" r:id="rId2"/>
  <headerFooter alignWithMargins="0">
    <oddFooter>&amp;C&amp;P+16</oddFooter>
  </headerFooter>
  <drawing r:id="rId1"/>
</worksheet>
</file>

<file path=xl/worksheets/sheet2.xml><?xml version="1.0" encoding="utf-8"?>
<worksheet xmlns="http://schemas.openxmlformats.org/spreadsheetml/2006/main" xmlns:r="http://schemas.openxmlformats.org/officeDocument/2006/relationships">
  <dimension ref="A1:H17"/>
  <sheetViews>
    <sheetView zoomScaleSheetLayoutView="100" workbookViewId="0" topLeftCell="A1">
      <selection activeCell="A1" sqref="A1"/>
    </sheetView>
  </sheetViews>
  <sheetFormatPr defaultColWidth="9.00390625" defaultRowHeight="20.25" customHeight="1"/>
  <cols>
    <col min="1" max="1" width="8.25390625" style="42" customWidth="1"/>
    <col min="2" max="9" width="10.875" style="42" customWidth="1"/>
    <col min="10" max="16384" width="9.00390625" style="42" customWidth="1"/>
  </cols>
  <sheetData>
    <row r="1" ht="20.25" customHeight="1">
      <c r="A1" s="42" t="s">
        <v>215</v>
      </c>
    </row>
    <row r="2" spans="2:8" ht="20.25" customHeight="1">
      <c r="B2" s="70" t="s">
        <v>191</v>
      </c>
      <c r="H2" s="181" t="s">
        <v>217</v>
      </c>
    </row>
    <row r="3" spans="1:8" ht="20.25" customHeight="1">
      <c r="A3" s="282" t="s">
        <v>39</v>
      </c>
      <c r="B3" s="284" t="s">
        <v>41</v>
      </c>
      <c r="C3" s="286" t="s">
        <v>79</v>
      </c>
      <c r="D3" s="287"/>
      <c r="E3" s="286" t="s">
        <v>80</v>
      </c>
      <c r="F3" s="287"/>
      <c r="G3" s="280" t="s">
        <v>43</v>
      </c>
      <c r="H3" s="281"/>
    </row>
    <row r="4" spans="1:8" ht="20.25" customHeight="1">
      <c r="A4" s="283"/>
      <c r="B4" s="285"/>
      <c r="C4" s="43" t="s">
        <v>42</v>
      </c>
      <c r="D4" s="180" t="s">
        <v>216</v>
      </c>
      <c r="E4" s="43" t="s">
        <v>42</v>
      </c>
      <c r="F4" s="180" t="s">
        <v>216</v>
      </c>
      <c r="G4" s="43" t="s">
        <v>42</v>
      </c>
      <c r="H4" s="180" t="s">
        <v>216</v>
      </c>
    </row>
    <row r="5" spans="1:8" ht="20.25" customHeight="1">
      <c r="A5" s="91" t="s">
        <v>37</v>
      </c>
      <c r="B5" s="132">
        <v>9658</v>
      </c>
      <c r="C5" s="157">
        <f>'１(1)(2)受給者状況済'!Z8</f>
        <v>5105</v>
      </c>
      <c r="D5" s="182">
        <f>ROUND(C5/$B5,4)*100</f>
        <v>52.86</v>
      </c>
      <c r="E5" s="157">
        <f>'１(1)(2)受給者状況済'!Z51</f>
        <v>2066</v>
      </c>
      <c r="F5" s="182">
        <f>ROUND(E5/$B5,4)*100</f>
        <v>21.39</v>
      </c>
      <c r="G5" s="157">
        <f aca="true" t="shared" si="0" ref="G5:G16">C5+E5</f>
        <v>7171</v>
      </c>
      <c r="H5" s="182">
        <f>ROUND(G5/$B5,4)*100</f>
        <v>74.25</v>
      </c>
    </row>
    <row r="6" spans="1:8" ht="20.25" customHeight="1">
      <c r="A6" s="91" t="s">
        <v>26</v>
      </c>
      <c r="B6" s="132">
        <v>9879</v>
      </c>
      <c r="C6" s="157">
        <f>'１(1)(2)受給者状況済'!Z11</f>
        <v>5267</v>
      </c>
      <c r="D6" s="182">
        <f aca="true" t="shared" si="1" ref="D6:D16">ROUND(C6/$B6,4)*100</f>
        <v>53.32</v>
      </c>
      <c r="E6" s="157">
        <f>'１(1)(2)受給者状況済'!Z54</f>
        <v>2114</v>
      </c>
      <c r="F6" s="182">
        <f aca="true" t="shared" si="2" ref="F6:F16">ROUND(E6/$B6,4)*100</f>
        <v>21.4</v>
      </c>
      <c r="G6" s="157">
        <f t="shared" si="0"/>
        <v>7381</v>
      </c>
      <c r="H6" s="182">
        <f aca="true" t="shared" si="3" ref="H6:H16">ROUND(G6/$B6,4)*100</f>
        <v>74.71</v>
      </c>
    </row>
    <row r="7" spans="1:8" ht="20.25" customHeight="1">
      <c r="A7" s="91" t="s">
        <v>9</v>
      </c>
      <c r="B7" s="132">
        <v>10109</v>
      </c>
      <c r="C7" s="157">
        <f>'１(1)(2)受給者状況済'!Z14</f>
        <v>5376</v>
      </c>
      <c r="D7" s="182">
        <f t="shared" si="1"/>
        <v>53.18000000000001</v>
      </c>
      <c r="E7" s="157">
        <f>'１(1)(2)受給者状況済'!Z57</f>
        <v>2101</v>
      </c>
      <c r="F7" s="182">
        <f t="shared" si="2"/>
        <v>20.78</v>
      </c>
      <c r="G7" s="157">
        <f t="shared" si="0"/>
        <v>7477</v>
      </c>
      <c r="H7" s="182">
        <f t="shared" si="3"/>
        <v>73.96000000000001</v>
      </c>
    </row>
    <row r="8" spans="1:8" ht="20.25" customHeight="1">
      <c r="A8" s="91" t="s">
        <v>10</v>
      </c>
      <c r="B8" s="132">
        <v>10368</v>
      </c>
      <c r="C8" s="157">
        <f>'１(1)(2)受給者状況済'!Z17</f>
        <v>5503</v>
      </c>
      <c r="D8" s="182">
        <f t="shared" si="1"/>
        <v>53.080000000000005</v>
      </c>
      <c r="E8" s="157">
        <f>'１(1)(2)受給者状況済'!Z60</f>
        <v>2140</v>
      </c>
      <c r="F8" s="182">
        <f t="shared" si="2"/>
        <v>20.64</v>
      </c>
      <c r="G8" s="157">
        <f t="shared" si="0"/>
        <v>7643</v>
      </c>
      <c r="H8" s="182">
        <f t="shared" si="3"/>
        <v>73.72</v>
      </c>
    </row>
    <row r="9" spans="1:8" ht="20.25" customHeight="1">
      <c r="A9" s="91" t="s">
        <v>11</v>
      </c>
      <c r="B9" s="132">
        <v>10536</v>
      </c>
      <c r="C9" s="157">
        <f>'１(1)(2)受給者状況済'!Z20</f>
        <v>5539</v>
      </c>
      <c r="D9" s="182">
        <f t="shared" si="1"/>
        <v>52.56999999999999</v>
      </c>
      <c r="E9" s="157">
        <f>'１(1)(2)受給者状況済'!Z63</f>
        <v>2162</v>
      </c>
      <c r="F9" s="182">
        <f t="shared" si="2"/>
        <v>20.52</v>
      </c>
      <c r="G9" s="157">
        <f t="shared" si="0"/>
        <v>7701</v>
      </c>
      <c r="H9" s="182">
        <f t="shared" si="3"/>
        <v>73.09</v>
      </c>
    </row>
    <row r="10" spans="1:8" ht="20.25" customHeight="1">
      <c r="A10" s="91" t="s">
        <v>12</v>
      </c>
      <c r="B10" s="132">
        <v>10713</v>
      </c>
      <c r="C10" s="157">
        <f>'１(1)(2)受給者状況済'!Z23</f>
        <v>5688</v>
      </c>
      <c r="D10" s="182">
        <f t="shared" si="1"/>
        <v>53.09</v>
      </c>
      <c r="E10" s="157">
        <f>'１(1)(2)受給者状況済'!Z66</f>
        <v>2161</v>
      </c>
      <c r="F10" s="182">
        <f t="shared" si="2"/>
        <v>20.169999999999998</v>
      </c>
      <c r="G10" s="157">
        <f t="shared" si="0"/>
        <v>7849</v>
      </c>
      <c r="H10" s="182">
        <f t="shared" si="3"/>
        <v>73.27</v>
      </c>
    </row>
    <row r="11" spans="1:8" ht="20.25" customHeight="1">
      <c r="A11" s="91" t="s">
        <v>13</v>
      </c>
      <c r="B11" s="132">
        <v>10894</v>
      </c>
      <c r="C11" s="157">
        <f>'１(1)(2)受給者状況済'!Z26</f>
        <v>5989</v>
      </c>
      <c r="D11" s="182">
        <f t="shared" si="1"/>
        <v>54.98</v>
      </c>
      <c r="E11" s="157">
        <f>'１(1)(2)受給者状況済'!Z69</f>
        <v>2181</v>
      </c>
      <c r="F11" s="182">
        <f t="shared" si="2"/>
        <v>20.02</v>
      </c>
      <c r="G11" s="157">
        <f t="shared" si="0"/>
        <v>8170</v>
      </c>
      <c r="H11" s="182">
        <f t="shared" si="3"/>
        <v>75</v>
      </c>
    </row>
    <row r="12" spans="1:8" ht="20.25" customHeight="1">
      <c r="A12" s="91" t="s">
        <v>14</v>
      </c>
      <c r="B12" s="132">
        <v>11020</v>
      </c>
      <c r="C12" s="157">
        <v>6041</v>
      </c>
      <c r="D12" s="182">
        <f t="shared" si="1"/>
        <v>54.82</v>
      </c>
      <c r="E12" s="157">
        <f>'１(1)(2)受給者状況済'!Z72</f>
        <v>2166</v>
      </c>
      <c r="F12" s="182">
        <f t="shared" si="2"/>
        <v>19.66</v>
      </c>
      <c r="G12" s="157">
        <f t="shared" si="0"/>
        <v>8207</v>
      </c>
      <c r="H12" s="182">
        <f t="shared" si="3"/>
        <v>74.47</v>
      </c>
    </row>
    <row r="13" spans="1:8" ht="20.25" customHeight="1">
      <c r="A13" s="91" t="s">
        <v>15</v>
      </c>
      <c r="B13" s="132">
        <v>11087</v>
      </c>
      <c r="C13" s="157">
        <f>'１(1)(2)受給者状況済'!Z32</f>
        <v>6046</v>
      </c>
      <c r="D13" s="182">
        <f t="shared" si="1"/>
        <v>54.53</v>
      </c>
      <c r="E13" s="157">
        <f>'１(1)(2)受給者状況済'!Z75</f>
        <v>2198</v>
      </c>
      <c r="F13" s="182">
        <f t="shared" si="2"/>
        <v>19.830000000000002</v>
      </c>
      <c r="G13" s="157">
        <f t="shared" si="0"/>
        <v>8244</v>
      </c>
      <c r="H13" s="182">
        <f t="shared" si="3"/>
        <v>74.36</v>
      </c>
    </row>
    <row r="14" spans="1:8" ht="20.25" customHeight="1">
      <c r="A14" s="91" t="s">
        <v>16</v>
      </c>
      <c r="B14" s="132">
        <v>11157</v>
      </c>
      <c r="C14" s="157">
        <f>'１(1)(2)受給者状況済'!Z35</f>
        <v>6088</v>
      </c>
      <c r="D14" s="182">
        <f t="shared" si="1"/>
        <v>54.56999999999999</v>
      </c>
      <c r="E14" s="157">
        <f>'１(1)(2)受給者状況済'!Z78</f>
        <v>2199</v>
      </c>
      <c r="F14" s="182">
        <f t="shared" si="2"/>
        <v>19.71</v>
      </c>
      <c r="G14" s="157">
        <f t="shared" si="0"/>
        <v>8287</v>
      </c>
      <c r="H14" s="182">
        <f t="shared" si="3"/>
        <v>74.28</v>
      </c>
    </row>
    <row r="15" spans="1:8" ht="20.25" customHeight="1">
      <c r="A15" s="91" t="s">
        <v>17</v>
      </c>
      <c r="B15" s="132">
        <v>11279</v>
      </c>
      <c r="C15" s="157">
        <f>'１(1)(2)受給者状況済'!Z38</f>
        <v>6182</v>
      </c>
      <c r="D15" s="182">
        <f t="shared" si="1"/>
        <v>54.81</v>
      </c>
      <c r="E15" s="157">
        <f>'１(1)(2)受給者状況済'!Z81</f>
        <v>2199</v>
      </c>
      <c r="F15" s="182">
        <f t="shared" si="2"/>
        <v>19.5</v>
      </c>
      <c r="G15" s="157">
        <f t="shared" si="0"/>
        <v>8381</v>
      </c>
      <c r="H15" s="182">
        <f t="shared" si="3"/>
        <v>74.31</v>
      </c>
    </row>
    <row r="16" spans="1:8" ht="20.25" customHeight="1">
      <c r="A16" s="91" t="s">
        <v>36</v>
      </c>
      <c r="B16" s="132">
        <v>11442</v>
      </c>
      <c r="C16" s="157">
        <f>'１(1)(2)受給者状況済'!Z41</f>
        <v>6323</v>
      </c>
      <c r="D16" s="182">
        <f t="shared" si="1"/>
        <v>55.26</v>
      </c>
      <c r="E16" s="157">
        <f>'１(1)(2)受給者状況済'!Z84</f>
        <v>2202</v>
      </c>
      <c r="F16" s="182">
        <f t="shared" si="2"/>
        <v>19.24</v>
      </c>
      <c r="G16" s="157">
        <f t="shared" si="0"/>
        <v>8525</v>
      </c>
      <c r="H16" s="182">
        <f t="shared" si="3"/>
        <v>74.51</v>
      </c>
    </row>
    <row r="17" spans="1:8" ht="20.25" customHeight="1">
      <c r="A17" s="41" t="s">
        <v>40</v>
      </c>
      <c r="B17" s="53" t="s">
        <v>116</v>
      </c>
      <c r="C17" s="54" t="s">
        <v>116</v>
      </c>
      <c r="D17" s="182">
        <f>SUM(C5:C16)/SUM(B5:B16)*100</f>
        <v>53.96123050990308</v>
      </c>
      <c r="E17" s="54" t="s">
        <v>116</v>
      </c>
      <c r="F17" s="182">
        <f>SUM(E5:E16)/SUM(B5:B16)*100</f>
        <v>20.203368138471383</v>
      </c>
      <c r="G17" s="54" t="s">
        <v>116</v>
      </c>
      <c r="H17" s="182">
        <f>SUM(G5:G16)/SUM(B5:B16)*100</f>
        <v>74.16459864837447</v>
      </c>
    </row>
  </sheetData>
  <mergeCells count="5">
    <mergeCell ref="G3:H3"/>
    <mergeCell ref="A3:A4"/>
    <mergeCell ref="B3:B4"/>
    <mergeCell ref="C3:D3"/>
    <mergeCell ref="E3:F3"/>
  </mergeCells>
  <printOptions/>
  <pageMargins left="0.984251968503937" right="0.7874015748031497" top="0.7874015748031497" bottom="0.5905511811023623" header="0.5118110236220472" footer="0.31496062992125984"/>
  <pageSetup horizontalDpi="600" verticalDpi="600" orientation="portrait" paperSize="9" r:id="rId2"/>
  <headerFooter alignWithMargins="0">
    <oddFooter>&amp;C&amp;P+18</oddFooter>
  </headerFooter>
  <drawing r:id="rId1"/>
</worksheet>
</file>

<file path=xl/worksheets/sheet3.xml><?xml version="1.0" encoding="utf-8"?>
<worksheet xmlns="http://schemas.openxmlformats.org/spreadsheetml/2006/main" xmlns:r="http://schemas.openxmlformats.org/officeDocument/2006/relationships">
  <dimension ref="A1:U65"/>
  <sheetViews>
    <sheetView workbookViewId="0" topLeftCell="A1">
      <pane xSplit="3" ySplit="4" topLeftCell="N38" activePane="bottomRight" state="frozen"/>
      <selection pane="topLeft" activeCell="A1" sqref="A1"/>
      <selection pane="topRight" activeCell="C1" sqref="C1"/>
      <selection pane="bottomLeft" activeCell="A4" sqref="A4"/>
      <selection pane="bottomRight" activeCell="U66" sqref="U66"/>
    </sheetView>
  </sheetViews>
  <sheetFormatPr defaultColWidth="9.00390625" defaultRowHeight="12" customHeight="1"/>
  <cols>
    <col min="1" max="2" width="2.375" style="26" customWidth="1"/>
    <col min="3" max="3" width="12.625" style="26" customWidth="1"/>
    <col min="4" max="4" width="6.75390625" style="26" customWidth="1"/>
    <col min="5" max="5" width="11.125" style="26" customWidth="1"/>
    <col min="6" max="6" width="6.75390625" style="26" customWidth="1"/>
    <col min="7" max="7" width="11.125" style="26" customWidth="1"/>
    <col min="8" max="8" width="6.75390625" style="26" customWidth="1"/>
    <col min="9" max="9" width="11.125" style="26" customWidth="1"/>
    <col min="10" max="10" width="6.75390625" style="26" customWidth="1"/>
    <col min="11" max="11" width="11.125" style="26" customWidth="1"/>
    <col min="12" max="12" width="6.125" style="26" customWidth="1"/>
    <col min="13" max="13" width="11.75390625" style="26" customWidth="1"/>
    <col min="14" max="14" width="6.125" style="26" customWidth="1"/>
    <col min="15" max="15" width="11.75390625" style="26" customWidth="1"/>
    <col min="16" max="16" width="6.125" style="26" customWidth="1"/>
    <col min="17" max="17" width="11.75390625" style="26" customWidth="1"/>
    <col min="18" max="18" width="6.125" style="26" customWidth="1"/>
    <col min="19" max="19" width="11.75390625" style="26" customWidth="1"/>
    <col min="20" max="20" width="6.125" style="26" customWidth="1"/>
    <col min="21" max="21" width="11.75390625" style="26" customWidth="1"/>
    <col min="22" max="22" width="6.125" style="26" customWidth="1"/>
    <col min="23" max="23" width="11.75390625" style="26" customWidth="1"/>
    <col min="24" max="24" width="6.125" style="26" customWidth="1"/>
    <col min="25" max="25" width="11.75390625" style="26" customWidth="1"/>
    <col min="26" max="26" width="6.125" style="26" customWidth="1"/>
    <col min="27" max="27" width="11.75390625" style="26" customWidth="1"/>
    <col min="28" max="16384" width="9.00390625" style="26" customWidth="1"/>
  </cols>
  <sheetData>
    <row r="1" spans="1:21" ht="17.25" customHeight="1">
      <c r="A1" s="25" t="s">
        <v>188</v>
      </c>
      <c r="F1" s="26" t="s">
        <v>189</v>
      </c>
      <c r="T1" s="27"/>
      <c r="U1" s="66" t="s">
        <v>52</v>
      </c>
    </row>
    <row r="2" spans="1:20" ht="8.25" customHeight="1">
      <c r="A2" s="25"/>
      <c r="T2" s="27"/>
    </row>
    <row r="3" spans="1:21" ht="12" customHeight="1">
      <c r="A3" s="320" t="s">
        <v>25</v>
      </c>
      <c r="B3" s="321"/>
      <c r="C3" s="321"/>
      <c r="D3" s="324" t="s">
        <v>53</v>
      </c>
      <c r="E3" s="327"/>
      <c r="F3" s="324" t="s">
        <v>54</v>
      </c>
      <c r="G3" s="327"/>
      <c r="H3" s="324" t="s">
        <v>104</v>
      </c>
      <c r="I3" s="325"/>
      <c r="J3" s="324" t="s">
        <v>105</v>
      </c>
      <c r="K3" s="325"/>
      <c r="L3" s="324" t="s">
        <v>106</v>
      </c>
      <c r="M3" s="325"/>
      <c r="N3" s="324" t="s">
        <v>107</v>
      </c>
      <c r="O3" s="325"/>
      <c r="P3" s="324" t="s">
        <v>112</v>
      </c>
      <c r="Q3" s="325"/>
      <c r="R3" s="324" t="s">
        <v>108</v>
      </c>
      <c r="S3" s="325"/>
      <c r="T3" s="324" t="s">
        <v>109</v>
      </c>
      <c r="U3" s="325"/>
    </row>
    <row r="4" spans="1:21" ht="12" customHeight="1">
      <c r="A4" s="322"/>
      <c r="B4" s="323"/>
      <c r="C4" s="323"/>
      <c r="D4" s="28" t="s">
        <v>27</v>
      </c>
      <c r="E4" s="28" t="s">
        <v>28</v>
      </c>
      <c r="F4" s="28" t="s">
        <v>27</v>
      </c>
      <c r="G4" s="28" t="s">
        <v>28</v>
      </c>
      <c r="H4" s="28" t="s">
        <v>27</v>
      </c>
      <c r="I4" s="28" t="s">
        <v>28</v>
      </c>
      <c r="J4" s="28" t="s">
        <v>27</v>
      </c>
      <c r="K4" s="28" t="s">
        <v>28</v>
      </c>
      <c r="L4" s="28" t="s">
        <v>27</v>
      </c>
      <c r="M4" s="28" t="s">
        <v>28</v>
      </c>
      <c r="N4" s="28" t="s">
        <v>27</v>
      </c>
      <c r="O4" s="28" t="s">
        <v>28</v>
      </c>
      <c r="P4" s="28" t="s">
        <v>27</v>
      </c>
      <c r="Q4" s="28" t="s">
        <v>28</v>
      </c>
      <c r="R4" s="28" t="s">
        <v>27</v>
      </c>
      <c r="S4" s="28" t="s">
        <v>28</v>
      </c>
      <c r="T4" s="28" t="s">
        <v>27</v>
      </c>
      <c r="U4" s="28" t="s">
        <v>28</v>
      </c>
    </row>
    <row r="5" spans="1:21" ht="12" customHeight="1">
      <c r="A5" s="318" t="s">
        <v>0</v>
      </c>
      <c r="B5" s="318"/>
      <c r="C5" s="319"/>
      <c r="D5" s="29">
        <v>3030</v>
      </c>
      <c r="E5" s="29">
        <v>164961113</v>
      </c>
      <c r="F5" s="29">
        <v>3037</v>
      </c>
      <c r="G5" s="29">
        <v>158494666</v>
      </c>
      <c r="H5" s="29">
        <v>3171</v>
      </c>
      <c r="I5" s="29">
        <v>171885185</v>
      </c>
      <c r="J5" s="29">
        <v>3337</v>
      </c>
      <c r="K5" s="29">
        <v>175828921</v>
      </c>
      <c r="L5" s="29">
        <v>3358</v>
      </c>
      <c r="M5" s="29">
        <v>183326274</v>
      </c>
      <c r="N5" s="29">
        <v>3354</v>
      </c>
      <c r="O5" s="29">
        <v>178843496</v>
      </c>
      <c r="P5" s="29">
        <v>3511</v>
      </c>
      <c r="Q5" s="29">
        <v>181955243</v>
      </c>
      <c r="R5" s="29">
        <v>3603</v>
      </c>
      <c r="S5" s="29">
        <v>198820578</v>
      </c>
      <c r="T5" s="29">
        <v>3791</v>
      </c>
      <c r="U5" s="29">
        <v>204907371</v>
      </c>
    </row>
    <row r="6" spans="1:21" ht="12" customHeight="1">
      <c r="A6" s="312" t="s">
        <v>1</v>
      </c>
      <c r="B6" s="312"/>
      <c r="C6" s="313"/>
      <c r="D6" s="30">
        <v>311</v>
      </c>
      <c r="E6" s="30">
        <v>12400747</v>
      </c>
      <c r="F6" s="30">
        <v>312</v>
      </c>
      <c r="G6" s="30">
        <v>11748440</v>
      </c>
      <c r="H6" s="30">
        <v>314</v>
      </c>
      <c r="I6" s="30">
        <v>12843541</v>
      </c>
      <c r="J6" s="30">
        <v>311</v>
      </c>
      <c r="K6" s="30">
        <v>12961420</v>
      </c>
      <c r="L6" s="30">
        <v>311</v>
      </c>
      <c r="M6" s="30">
        <v>13198235</v>
      </c>
      <c r="N6" s="30">
        <v>297</v>
      </c>
      <c r="O6" s="30">
        <v>13356129</v>
      </c>
      <c r="P6" s="30">
        <v>307</v>
      </c>
      <c r="Q6" s="30">
        <v>12569704</v>
      </c>
      <c r="R6" s="30">
        <v>300</v>
      </c>
      <c r="S6" s="30">
        <v>13476984</v>
      </c>
      <c r="T6" s="30">
        <v>274</v>
      </c>
      <c r="U6" s="30">
        <v>11632993</v>
      </c>
    </row>
    <row r="7" spans="1:21" ht="12" customHeight="1">
      <c r="A7" s="312" t="s">
        <v>2</v>
      </c>
      <c r="B7" s="312"/>
      <c r="C7" s="313"/>
      <c r="D7" s="30">
        <v>1153</v>
      </c>
      <c r="E7" s="30">
        <v>49382506</v>
      </c>
      <c r="F7" s="30">
        <v>1124</v>
      </c>
      <c r="G7" s="30">
        <v>46810234</v>
      </c>
      <c r="H7" s="30">
        <v>1132</v>
      </c>
      <c r="I7" s="30">
        <v>49531898</v>
      </c>
      <c r="J7" s="30">
        <v>1157</v>
      </c>
      <c r="K7" s="30">
        <v>51024312</v>
      </c>
      <c r="L7" s="30">
        <v>1143</v>
      </c>
      <c r="M7" s="30">
        <v>50327592</v>
      </c>
      <c r="N7" s="30">
        <v>1129</v>
      </c>
      <c r="O7" s="30">
        <v>50462748</v>
      </c>
      <c r="P7" s="30">
        <v>1125</v>
      </c>
      <c r="Q7" s="30">
        <v>45388191</v>
      </c>
      <c r="R7" s="30">
        <v>1160</v>
      </c>
      <c r="S7" s="30">
        <v>51744992</v>
      </c>
      <c r="T7" s="30">
        <v>1142</v>
      </c>
      <c r="U7" s="30">
        <v>49647792</v>
      </c>
    </row>
    <row r="8" spans="1:21" ht="12" customHeight="1">
      <c r="A8" s="312" t="s">
        <v>3</v>
      </c>
      <c r="B8" s="312"/>
      <c r="C8" s="313"/>
      <c r="D8" s="30">
        <v>98</v>
      </c>
      <c r="E8" s="30">
        <v>1611324</v>
      </c>
      <c r="F8" s="30">
        <v>102</v>
      </c>
      <c r="G8" s="30">
        <v>1626768</v>
      </c>
      <c r="H8" s="30">
        <v>120</v>
      </c>
      <c r="I8" s="30">
        <v>1828803</v>
      </c>
      <c r="J8" s="30">
        <v>118</v>
      </c>
      <c r="K8" s="30">
        <v>1920204</v>
      </c>
      <c r="L8" s="30">
        <v>120</v>
      </c>
      <c r="M8" s="30">
        <v>1786356</v>
      </c>
      <c r="N8" s="30">
        <v>117</v>
      </c>
      <c r="O8" s="30">
        <v>1914569</v>
      </c>
      <c r="P8" s="30">
        <v>120</v>
      </c>
      <c r="Q8" s="30">
        <v>1807435</v>
      </c>
      <c r="R8" s="30">
        <v>118</v>
      </c>
      <c r="S8" s="30">
        <v>2105532</v>
      </c>
      <c r="T8" s="30">
        <v>130</v>
      </c>
      <c r="U8" s="30">
        <v>2100402</v>
      </c>
    </row>
    <row r="9" spans="1:21" ht="12" customHeight="1">
      <c r="A9" s="312" t="s">
        <v>4</v>
      </c>
      <c r="B9" s="312"/>
      <c r="C9" s="313"/>
      <c r="D9" s="30">
        <v>1149</v>
      </c>
      <c r="E9" s="30">
        <v>54952341</v>
      </c>
      <c r="F9" s="30">
        <v>1102</v>
      </c>
      <c r="G9" s="30">
        <v>47011187</v>
      </c>
      <c r="H9" s="30">
        <v>1165</v>
      </c>
      <c r="I9" s="30">
        <v>57669926</v>
      </c>
      <c r="J9" s="30">
        <v>1260</v>
      </c>
      <c r="K9" s="30">
        <v>62825680</v>
      </c>
      <c r="L9" s="30">
        <v>1271</v>
      </c>
      <c r="M9" s="30">
        <v>65310334</v>
      </c>
      <c r="N9" s="30">
        <v>1286</v>
      </c>
      <c r="O9" s="30">
        <v>64938757</v>
      </c>
      <c r="P9" s="30">
        <v>1300</v>
      </c>
      <c r="Q9" s="30">
        <v>66258944</v>
      </c>
      <c r="R9" s="30">
        <v>1366</v>
      </c>
      <c r="S9" s="30">
        <v>75177315</v>
      </c>
      <c r="T9" s="30">
        <v>1408</v>
      </c>
      <c r="U9" s="30">
        <v>75734819</v>
      </c>
    </row>
    <row r="10" spans="1:21" ht="12" customHeight="1">
      <c r="A10" s="312" t="s">
        <v>5</v>
      </c>
      <c r="B10" s="312"/>
      <c r="C10" s="313"/>
      <c r="D10" s="30">
        <v>1257</v>
      </c>
      <c r="E10" s="30">
        <v>92154153</v>
      </c>
      <c r="F10" s="30">
        <v>1169</v>
      </c>
      <c r="G10" s="30">
        <v>80155037</v>
      </c>
      <c r="H10" s="30">
        <v>1222</v>
      </c>
      <c r="I10" s="30">
        <v>84108720</v>
      </c>
      <c r="J10" s="30">
        <v>1238</v>
      </c>
      <c r="K10" s="30">
        <v>88103175</v>
      </c>
      <c r="L10" s="30">
        <v>1184</v>
      </c>
      <c r="M10" s="30">
        <v>84214578</v>
      </c>
      <c r="N10" s="30">
        <v>1197</v>
      </c>
      <c r="O10" s="30">
        <v>88026461</v>
      </c>
      <c r="P10" s="30">
        <v>1242</v>
      </c>
      <c r="Q10" s="30">
        <v>81944242</v>
      </c>
      <c r="R10" s="30">
        <v>1250</v>
      </c>
      <c r="S10" s="30">
        <v>90572731</v>
      </c>
      <c r="T10" s="30">
        <v>1257</v>
      </c>
      <c r="U10" s="30">
        <v>85826625</v>
      </c>
    </row>
    <row r="11" spans="1:21" ht="12" customHeight="1">
      <c r="A11" s="288" t="s">
        <v>6</v>
      </c>
      <c r="B11" s="288"/>
      <c r="C11" s="289"/>
      <c r="D11" s="31">
        <v>1151</v>
      </c>
      <c r="E11" s="31">
        <v>14041227</v>
      </c>
      <c r="F11" s="31">
        <v>1203</v>
      </c>
      <c r="G11" s="31">
        <v>15007603</v>
      </c>
      <c r="H11" s="31">
        <v>1352</v>
      </c>
      <c r="I11" s="31">
        <v>16723989</v>
      </c>
      <c r="J11" s="31">
        <v>1466</v>
      </c>
      <c r="K11" s="31">
        <v>17895977</v>
      </c>
      <c r="L11" s="31">
        <v>1510</v>
      </c>
      <c r="M11" s="31">
        <v>18949418</v>
      </c>
      <c r="N11" s="31">
        <v>1576</v>
      </c>
      <c r="O11" s="31">
        <v>19318347</v>
      </c>
      <c r="P11" s="31">
        <v>1765</v>
      </c>
      <c r="Q11" s="31">
        <v>21431385</v>
      </c>
      <c r="R11" s="31">
        <v>1832</v>
      </c>
      <c r="S11" s="31">
        <v>23107302</v>
      </c>
      <c r="T11" s="31">
        <v>1906</v>
      </c>
      <c r="U11" s="31">
        <v>24067134</v>
      </c>
    </row>
    <row r="12" spans="1:21" ht="12" customHeight="1">
      <c r="A12" s="290" t="s">
        <v>29</v>
      </c>
      <c r="B12" s="290"/>
      <c r="C12" s="291"/>
      <c r="D12" s="33">
        <f>SUM(D5:D11)</f>
        <v>8149</v>
      </c>
      <c r="E12" s="33">
        <f aca="true" t="shared" si="0" ref="E12:K12">SUM(E5:E11)</f>
        <v>389503411</v>
      </c>
      <c r="F12" s="33">
        <f>SUM(F5:F11)</f>
        <v>8049</v>
      </c>
      <c r="G12" s="33">
        <f t="shared" si="0"/>
        <v>360853935</v>
      </c>
      <c r="H12" s="33">
        <f>SUM(H5:H11)</f>
        <v>8476</v>
      </c>
      <c r="I12" s="33">
        <f>SUM(I5:I11)</f>
        <v>394592062</v>
      </c>
      <c r="J12" s="33">
        <f t="shared" si="0"/>
        <v>8887</v>
      </c>
      <c r="K12" s="33">
        <f t="shared" si="0"/>
        <v>410559689</v>
      </c>
      <c r="L12" s="33">
        <f aca="true" t="shared" si="1" ref="L12:U12">SUM(L5:L11)</f>
        <v>8897</v>
      </c>
      <c r="M12" s="33">
        <f t="shared" si="1"/>
        <v>417112787</v>
      </c>
      <c r="N12" s="33">
        <f t="shared" si="1"/>
        <v>8956</v>
      </c>
      <c r="O12" s="33">
        <f t="shared" si="1"/>
        <v>416860507</v>
      </c>
      <c r="P12" s="33">
        <f t="shared" si="1"/>
        <v>9370</v>
      </c>
      <c r="Q12" s="33">
        <f t="shared" si="1"/>
        <v>411355144</v>
      </c>
      <c r="R12" s="33">
        <f t="shared" si="1"/>
        <v>9629</v>
      </c>
      <c r="S12" s="33">
        <f t="shared" si="1"/>
        <v>455005434</v>
      </c>
      <c r="T12" s="33">
        <f t="shared" si="1"/>
        <v>9908</v>
      </c>
      <c r="U12" s="33">
        <f t="shared" si="1"/>
        <v>453917136</v>
      </c>
    </row>
    <row r="13" spans="1:21" ht="12" customHeight="1">
      <c r="A13" s="328" t="s">
        <v>158</v>
      </c>
      <c r="B13" s="328"/>
      <c r="C13" s="329"/>
      <c r="D13" s="34">
        <v>367</v>
      </c>
      <c r="E13" s="34">
        <v>28500457</v>
      </c>
      <c r="F13" s="34">
        <v>321</v>
      </c>
      <c r="G13" s="34">
        <v>23655900</v>
      </c>
      <c r="H13" s="34">
        <v>417</v>
      </c>
      <c r="I13" s="34">
        <v>31910827</v>
      </c>
      <c r="J13" s="34">
        <v>388</v>
      </c>
      <c r="K13" s="34">
        <v>29513507</v>
      </c>
      <c r="L13" s="34">
        <v>435</v>
      </c>
      <c r="M13" s="34">
        <v>33827269</v>
      </c>
      <c r="N13" s="34">
        <v>513</v>
      </c>
      <c r="O13" s="34">
        <v>40770693</v>
      </c>
      <c r="P13" s="34">
        <v>436</v>
      </c>
      <c r="Q13" s="34">
        <v>34597969</v>
      </c>
      <c r="R13" s="34">
        <v>468</v>
      </c>
      <c r="S13" s="34">
        <v>36664330</v>
      </c>
      <c r="T13" s="34">
        <v>458</v>
      </c>
      <c r="U13" s="34">
        <v>36364395</v>
      </c>
    </row>
    <row r="14" spans="1:21" ht="12" customHeight="1">
      <c r="A14" s="312" t="s">
        <v>159</v>
      </c>
      <c r="B14" s="312"/>
      <c r="C14" s="313"/>
      <c r="D14" s="30">
        <v>85</v>
      </c>
      <c r="E14" s="30">
        <v>6902579</v>
      </c>
      <c r="F14" s="30">
        <v>98</v>
      </c>
      <c r="G14" s="30">
        <v>6990815</v>
      </c>
      <c r="H14" s="30">
        <v>81</v>
      </c>
      <c r="I14" s="30">
        <v>6357460</v>
      </c>
      <c r="J14" s="30">
        <v>103</v>
      </c>
      <c r="K14" s="30">
        <v>7147074</v>
      </c>
      <c r="L14" s="30">
        <v>86</v>
      </c>
      <c r="M14" s="30">
        <v>6284345</v>
      </c>
      <c r="N14" s="30">
        <v>119</v>
      </c>
      <c r="O14" s="30">
        <v>8621554</v>
      </c>
      <c r="P14" s="30">
        <v>98</v>
      </c>
      <c r="Q14" s="30">
        <v>7924663</v>
      </c>
      <c r="R14" s="30">
        <v>115</v>
      </c>
      <c r="S14" s="30">
        <v>8787655</v>
      </c>
      <c r="T14" s="30">
        <v>102</v>
      </c>
      <c r="U14" s="30">
        <v>8123217</v>
      </c>
    </row>
    <row r="15" spans="1:21" ht="12" customHeight="1">
      <c r="A15" s="290" t="s">
        <v>30</v>
      </c>
      <c r="B15" s="290"/>
      <c r="C15" s="291"/>
      <c r="D15" s="33">
        <f aca="true" t="shared" si="2" ref="D15:U15">SUM(D13:D14)</f>
        <v>452</v>
      </c>
      <c r="E15" s="33">
        <f t="shared" si="2"/>
        <v>35403036</v>
      </c>
      <c r="F15" s="33">
        <f t="shared" si="2"/>
        <v>419</v>
      </c>
      <c r="G15" s="33">
        <f t="shared" si="2"/>
        <v>30646715</v>
      </c>
      <c r="H15" s="33">
        <f t="shared" si="2"/>
        <v>498</v>
      </c>
      <c r="I15" s="33">
        <f t="shared" si="2"/>
        <v>38268287</v>
      </c>
      <c r="J15" s="33">
        <f t="shared" si="2"/>
        <v>491</v>
      </c>
      <c r="K15" s="33">
        <f t="shared" si="2"/>
        <v>36660581</v>
      </c>
      <c r="L15" s="33">
        <f t="shared" si="2"/>
        <v>521</v>
      </c>
      <c r="M15" s="33">
        <f t="shared" si="2"/>
        <v>40111614</v>
      </c>
      <c r="N15" s="33">
        <f t="shared" si="2"/>
        <v>632</v>
      </c>
      <c r="O15" s="33">
        <f t="shared" si="2"/>
        <v>49392247</v>
      </c>
      <c r="P15" s="33">
        <f t="shared" si="2"/>
        <v>534</v>
      </c>
      <c r="Q15" s="33">
        <f t="shared" si="2"/>
        <v>42522632</v>
      </c>
      <c r="R15" s="33">
        <f t="shared" si="2"/>
        <v>583</v>
      </c>
      <c r="S15" s="33">
        <f t="shared" si="2"/>
        <v>45451985</v>
      </c>
      <c r="T15" s="33">
        <f t="shared" si="2"/>
        <v>560</v>
      </c>
      <c r="U15" s="33">
        <f t="shared" si="2"/>
        <v>44487612</v>
      </c>
    </row>
    <row r="16" spans="1:21" ht="12" customHeight="1">
      <c r="A16" s="318" t="s">
        <v>7</v>
      </c>
      <c r="B16" s="318"/>
      <c r="C16" s="319"/>
      <c r="D16" s="35">
        <v>1274</v>
      </c>
      <c r="E16" s="35">
        <v>9132840</v>
      </c>
      <c r="F16" s="35">
        <v>1101</v>
      </c>
      <c r="G16" s="35">
        <v>7866810</v>
      </c>
      <c r="H16" s="35">
        <v>1164</v>
      </c>
      <c r="I16" s="35">
        <v>8173080</v>
      </c>
      <c r="J16" s="35">
        <v>1124</v>
      </c>
      <c r="K16" s="35">
        <v>7996410</v>
      </c>
      <c r="L16" s="35">
        <v>1139</v>
      </c>
      <c r="M16" s="35">
        <v>8053410</v>
      </c>
      <c r="N16" s="35">
        <v>1111</v>
      </c>
      <c r="O16" s="35">
        <v>7749360</v>
      </c>
      <c r="P16" s="35">
        <v>1041</v>
      </c>
      <c r="Q16" s="35">
        <v>7466760</v>
      </c>
      <c r="R16" s="35">
        <v>1039</v>
      </c>
      <c r="S16" s="35">
        <v>7622730</v>
      </c>
      <c r="T16" s="35">
        <v>1036</v>
      </c>
      <c r="U16" s="35">
        <v>7697700</v>
      </c>
    </row>
    <row r="17" spans="1:21" ht="12" customHeight="1">
      <c r="A17" s="312" t="s">
        <v>8</v>
      </c>
      <c r="B17" s="312"/>
      <c r="C17" s="313"/>
      <c r="D17" s="30">
        <v>30</v>
      </c>
      <c r="E17" s="30">
        <v>7348883</v>
      </c>
      <c r="F17" s="30">
        <v>42</v>
      </c>
      <c r="G17" s="30">
        <v>8805379</v>
      </c>
      <c r="H17" s="30">
        <v>46</v>
      </c>
      <c r="I17" s="30">
        <v>10107924</v>
      </c>
      <c r="J17" s="30">
        <v>51</v>
      </c>
      <c r="K17" s="30">
        <v>12017735</v>
      </c>
      <c r="L17" s="30">
        <v>54</v>
      </c>
      <c r="M17" s="30">
        <v>12731645</v>
      </c>
      <c r="N17" s="30">
        <v>53</v>
      </c>
      <c r="O17" s="30">
        <v>12460052</v>
      </c>
      <c r="P17" s="30">
        <v>56</v>
      </c>
      <c r="Q17" s="30">
        <v>13031633</v>
      </c>
      <c r="R17" s="30">
        <v>59</v>
      </c>
      <c r="S17" s="30">
        <v>13372338</v>
      </c>
      <c r="T17" s="30">
        <v>55</v>
      </c>
      <c r="U17" s="30">
        <v>12356709</v>
      </c>
    </row>
    <row r="18" spans="1:21" ht="12" customHeight="1">
      <c r="A18" s="312" t="s">
        <v>31</v>
      </c>
      <c r="B18" s="312"/>
      <c r="C18" s="313"/>
      <c r="D18" s="30">
        <v>31</v>
      </c>
      <c r="E18" s="30">
        <v>4805954</v>
      </c>
      <c r="F18" s="30">
        <v>35</v>
      </c>
      <c r="G18" s="30">
        <v>5327074</v>
      </c>
      <c r="H18" s="30">
        <v>38</v>
      </c>
      <c r="I18" s="30">
        <v>6160251</v>
      </c>
      <c r="J18" s="30">
        <v>38</v>
      </c>
      <c r="K18" s="30">
        <v>6051301</v>
      </c>
      <c r="L18" s="30">
        <v>39</v>
      </c>
      <c r="M18" s="30">
        <v>6330131</v>
      </c>
      <c r="N18" s="30">
        <v>43</v>
      </c>
      <c r="O18" s="30">
        <v>6752207</v>
      </c>
      <c r="P18" s="30">
        <v>42</v>
      </c>
      <c r="Q18" s="30">
        <v>7141016</v>
      </c>
      <c r="R18" s="30">
        <v>43</v>
      </c>
      <c r="S18" s="30">
        <v>7453367</v>
      </c>
      <c r="T18" s="30">
        <v>44</v>
      </c>
      <c r="U18" s="30">
        <v>7006673</v>
      </c>
    </row>
    <row r="19" spans="1:21" ht="12" customHeight="1">
      <c r="A19" s="288" t="s">
        <v>20</v>
      </c>
      <c r="B19" s="288"/>
      <c r="C19" s="289"/>
      <c r="D19" s="31">
        <v>5002</v>
      </c>
      <c r="E19" s="31">
        <v>37840640</v>
      </c>
      <c r="F19" s="31">
        <v>5078</v>
      </c>
      <c r="G19" s="31">
        <v>38379800</v>
      </c>
      <c r="H19" s="31">
        <v>5212</v>
      </c>
      <c r="I19" s="31">
        <v>39375300</v>
      </c>
      <c r="J19" s="31">
        <v>5293</v>
      </c>
      <c r="K19" s="31">
        <v>39887500</v>
      </c>
      <c r="L19" s="31">
        <v>5362</v>
      </c>
      <c r="M19" s="31">
        <v>40366500</v>
      </c>
      <c r="N19" s="31">
        <v>5484</v>
      </c>
      <c r="O19" s="31">
        <v>41242000</v>
      </c>
      <c r="P19" s="31">
        <v>5656</v>
      </c>
      <c r="Q19" s="31">
        <v>42534200</v>
      </c>
      <c r="R19" s="31">
        <v>5780</v>
      </c>
      <c r="S19" s="31">
        <v>43469600</v>
      </c>
      <c r="T19" s="31">
        <v>5949</v>
      </c>
      <c r="U19" s="31">
        <v>44764300</v>
      </c>
    </row>
    <row r="20" spans="1:21" ht="12" customHeight="1">
      <c r="A20" s="290" t="s">
        <v>32</v>
      </c>
      <c r="B20" s="290"/>
      <c r="C20" s="291"/>
      <c r="D20" s="33">
        <f>SUM(D16:D19)</f>
        <v>6337</v>
      </c>
      <c r="E20" s="33">
        <f aca="true" t="shared" si="3" ref="E20:K20">SUM(E16:E19)</f>
        <v>59128317</v>
      </c>
      <c r="F20" s="33">
        <f t="shared" si="3"/>
        <v>6256</v>
      </c>
      <c r="G20" s="33">
        <f t="shared" si="3"/>
        <v>60379063</v>
      </c>
      <c r="H20" s="33">
        <f t="shared" si="3"/>
        <v>6460</v>
      </c>
      <c r="I20" s="33">
        <f t="shared" si="3"/>
        <v>63816555</v>
      </c>
      <c r="J20" s="33">
        <f t="shared" si="3"/>
        <v>6506</v>
      </c>
      <c r="K20" s="33">
        <f t="shared" si="3"/>
        <v>65952946</v>
      </c>
      <c r="L20" s="33">
        <f aca="true" t="shared" si="4" ref="L20:U20">SUM(L16:L19)</f>
        <v>6594</v>
      </c>
      <c r="M20" s="33">
        <f t="shared" si="4"/>
        <v>67481686</v>
      </c>
      <c r="N20" s="33">
        <f t="shared" si="4"/>
        <v>6691</v>
      </c>
      <c r="O20" s="33">
        <f t="shared" si="4"/>
        <v>68203619</v>
      </c>
      <c r="P20" s="33">
        <f t="shared" si="4"/>
        <v>6795</v>
      </c>
      <c r="Q20" s="33">
        <f t="shared" si="4"/>
        <v>70173609</v>
      </c>
      <c r="R20" s="33">
        <f t="shared" si="4"/>
        <v>6921</v>
      </c>
      <c r="S20" s="33">
        <f t="shared" si="4"/>
        <v>71918035</v>
      </c>
      <c r="T20" s="33">
        <f t="shared" si="4"/>
        <v>7084</v>
      </c>
      <c r="U20" s="33">
        <f t="shared" si="4"/>
        <v>71825382</v>
      </c>
    </row>
    <row r="21" spans="1:21" ht="12" customHeight="1">
      <c r="A21" s="292" t="s">
        <v>21</v>
      </c>
      <c r="B21" s="293"/>
      <c r="C21" s="294"/>
      <c r="D21" s="33">
        <v>0</v>
      </c>
      <c r="E21" s="33">
        <v>0</v>
      </c>
      <c r="F21" s="33">
        <v>0</v>
      </c>
      <c r="G21" s="33">
        <v>0</v>
      </c>
      <c r="H21" s="33">
        <v>45</v>
      </c>
      <c r="I21" s="33">
        <v>1139517</v>
      </c>
      <c r="J21" s="33">
        <v>164</v>
      </c>
      <c r="K21" s="33">
        <v>4420197</v>
      </c>
      <c r="L21" s="33">
        <v>8</v>
      </c>
      <c r="M21" s="33">
        <v>209862</v>
      </c>
      <c r="N21" s="33">
        <v>178</v>
      </c>
      <c r="O21" s="33">
        <v>4452681</v>
      </c>
      <c r="P21" s="33">
        <v>4</v>
      </c>
      <c r="Q21" s="33">
        <v>153756</v>
      </c>
      <c r="R21" s="33">
        <v>0</v>
      </c>
      <c r="S21" s="33">
        <v>0</v>
      </c>
      <c r="T21" s="33">
        <v>437</v>
      </c>
      <c r="U21" s="33">
        <v>11565549</v>
      </c>
    </row>
    <row r="22" spans="1:21" ht="12" customHeight="1">
      <c r="A22" s="292" t="s">
        <v>22</v>
      </c>
      <c r="B22" s="293"/>
      <c r="C22" s="294"/>
      <c r="D22" s="33">
        <v>0</v>
      </c>
      <c r="E22" s="33">
        <v>0</v>
      </c>
      <c r="F22" s="33">
        <v>0</v>
      </c>
      <c r="G22" s="33">
        <v>0</v>
      </c>
      <c r="H22" s="33">
        <v>48</v>
      </c>
      <c r="I22" s="33">
        <v>4440755</v>
      </c>
      <c r="J22" s="33">
        <v>105</v>
      </c>
      <c r="K22" s="33">
        <v>10047149</v>
      </c>
      <c r="L22" s="33">
        <v>1</v>
      </c>
      <c r="M22" s="33">
        <v>69930</v>
      </c>
      <c r="N22" s="33">
        <v>180</v>
      </c>
      <c r="O22" s="33">
        <v>17817020</v>
      </c>
      <c r="P22" s="33">
        <v>1</v>
      </c>
      <c r="Q22" s="33">
        <v>180000</v>
      </c>
      <c r="R22" s="33">
        <v>42</v>
      </c>
      <c r="S22" s="33">
        <v>3810122</v>
      </c>
      <c r="T22" s="33">
        <v>301</v>
      </c>
      <c r="U22" s="33">
        <v>29745289</v>
      </c>
    </row>
    <row r="23" spans="1:21" ht="12" customHeight="1">
      <c r="A23" s="296" t="s">
        <v>33</v>
      </c>
      <c r="B23" s="296"/>
      <c r="C23" s="297"/>
      <c r="D23" s="33">
        <f>SUM(D24:D26)</f>
        <v>2085</v>
      </c>
      <c r="E23" s="33">
        <f aca="true" t="shared" si="5" ref="E23:K23">SUM(E24:E26)</f>
        <v>661275906</v>
      </c>
      <c r="F23" s="33">
        <f t="shared" si="5"/>
        <v>2168</v>
      </c>
      <c r="G23" s="33">
        <f t="shared" si="5"/>
        <v>647009920</v>
      </c>
      <c r="H23" s="33">
        <f t="shared" si="5"/>
        <v>2192</v>
      </c>
      <c r="I23" s="33">
        <f t="shared" si="5"/>
        <v>684525950</v>
      </c>
      <c r="J23" s="33">
        <f t="shared" si="5"/>
        <v>2161</v>
      </c>
      <c r="K23" s="33">
        <f t="shared" si="5"/>
        <v>663995129</v>
      </c>
      <c r="L23" s="33">
        <f aca="true" t="shared" si="6" ref="L23:U23">SUM(L24:L26)</f>
        <v>2224</v>
      </c>
      <c r="M23" s="33">
        <f t="shared" si="6"/>
        <v>707173920</v>
      </c>
      <c r="N23" s="33">
        <f t="shared" si="6"/>
        <v>2234</v>
      </c>
      <c r="O23" s="33">
        <f t="shared" si="6"/>
        <v>710876994</v>
      </c>
      <c r="P23" s="33">
        <f t="shared" si="6"/>
        <v>2244</v>
      </c>
      <c r="Q23" s="33">
        <f t="shared" si="6"/>
        <v>675768770</v>
      </c>
      <c r="R23" s="33">
        <f t="shared" si="6"/>
        <v>2291</v>
      </c>
      <c r="S23" s="33">
        <f t="shared" si="6"/>
        <v>676204402</v>
      </c>
      <c r="T23" s="33">
        <f t="shared" si="6"/>
        <v>2291</v>
      </c>
      <c r="U23" s="33">
        <f t="shared" si="6"/>
        <v>680203908</v>
      </c>
    </row>
    <row r="24" spans="1:21" ht="12" customHeight="1">
      <c r="A24" s="36"/>
      <c r="B24" s="298" t="s">
        <v>222</v>
      </c>
      <c r="C24" s="299"/>
      <c r="D24" s="35">
        <v>1052</v>
      </c>
      <c r="E24" s="35">
        <v>314070212</v>
      </c>
      <c r="F24" s="35">
        <v>1132</v>
      </c>
      <c r="G24" s="35">
        <v>321129791</v>
      </c>
      <c r="H24" s="35">
        <v>1187</v>
      </c>
      <c r="I24" s="35">
        <v>350976885</v>
      </c>
      <c r="J24" s="35">
        <v>1177</v>
      </c>
      <c r="K24" s="35">
        <v>344390426</v>
      </c>
      <c r="L24" s="35">
        <v>1245</v>
      </c>
      <c r="M24" s="35">
        <v>368364676</v>
      </c>
      <c r="N24" s="35">
        <v>1238</v>
      </c>
      <c r="O24" s="35">
        <v>373585506</v>
      </c>
      <c r="P24" s="35">
        <v>1275</v>
      </c>
      <c r="Q24" s="35">
        <v>359254696</v>
      </c>
      <c r="R24" s="35">
        <v>1258</v>
      </c>
      <c r="S24" s="35">
        <v>355608400</v>
      </c>
      <c r="T24" s="35">
        <v>1289</v>
      </c>
      <c r="U24" s="35">
        <v>368200106</v>
      </c>
    </row>
    <row r="25" spans="1:21" ht="12" customHeight="1">
      <c r="A25" s="36"/>
      <c r="B25" s="300" t="s">
        <v>223</v>
      </c>
      <c r="C25" s="301"/>
      <c r="D25" s="30">
        <v>638</v>
      </c>
      <c r="E25" s="30">
        <v>186822072</v>
      </c>
      <c r="F25" s="30">
        <v>648</v>
      </c>
      <c r="G25" s="30">
        <v>176726565</v>
      </c>
      <c r="H25" s="30">
        <v>611</v>
      </c>
      <c r="I25" s="30">
        <v>177237346</v>
      </c>
      <c r="J25" s="30">
        <v>606</v>
      </c>
      <c r="K25" s="30">
        <v>172410158</v>
      </c>
      <c r="L25" s="30">
        <v>590</v>
      </c>
      <c r="M25" s="30">
        <v>181612947</v>
      </c>
      <c r="N25" s="30">
        <v>603</v>
      </c>
      <c r="O25" s="30">
        <v>180913149</v>
      </c>
      <c r="P25" s="30">
        <v>595</v>
      </c>
      <c r="Q25" s="30">
        <v>171098889</v>
      </c>
      <c r="R25" s="30">
        <v>648</v>
      </c>
      <c r="S25" s="30">
        <v>180571173</v>
      </c>
      <c r="T25" s="30">
        <v>628</v>
      </c>
      <c r="U25" s="30">
        <v>177749708</v>
      </c>
    </row>
    <row r="26" spans="1:21" ht="12" customHeight="1">
      <c r="A26" s="36"/>
      <c r="B26" s="302" t="s">
        <v>224</v>
      </c>
      <c r="C26" s="303"/>
      <c r="D26" s="37">
        <v>395</v>
      </c>
      <c r="E26" s="37">
        <v>160383622</v>
      </c>
      <c r="F26" s="37">
        <v>388</v>
      </c>
      <c r="G26" s="37">
        <v>149153564</v>
      </c>
      <c r="H26" s="37">
        <v>394</v>
      </c>
      <c r="I26" s="37">
        <v>156311719</v>
      </c>
      <c r="J26" s="37">
        <v>378</v>
      </c>
      <c r="K26" s="37">
        <v>147194545</v>
      </c>
      <c r="L26" s="37">
        <v>389</v>
      </c>
      <c r="M26" s="37">
        <v>157196297</v>
      </c>
      <c r="N26" s="37">
        <v>393</v>
      </c>
      <c r="O26" s="37">
        <v>156378339</v>
      </c>
      <c r="P26" s="37">
        <v>374</v>
      </c>
      <c r="Q26" s="37">
        <v>145415185</v>
      </c>
      <c r="R26" s="37">
        <v>385</v>
      </c>
      <c r="S26" s="37">
        <v>140024829</v>
      </c>
      <c r="T26" s="37">
        <v>374</v>
      </c>
      <c r="U26" s="37">
        <v>134254094</v>
      </c>
    </row>
    <row r="27" spans="1:21" ht="12" customHeight="1">
      <c r="A27" s="36"/>
      <c r="B27" s="304" t="s">
        <v>24</v>
      </c>
      <c r="C27" s="305"/>
      <c r="D27" s="32">
        <f>SUM(D28:D30)</f>
        <v>2073</v>
      </c>
      <c r="E27" s="32">
        <f aca="true" t="shared" si="7" ref="E27:K27">SUM(E28:E30)</f>
        <v>91291710</v>
      </c>
      <c r="F27" s="32">
        <f t="shared" si="7"/>
        <v>2143</v>
      </c>
      <c r="G27" s="32">
        <f t="shared" si="7"/>
        <v>88824950</v>
      </c>
      <c r="H27" s="32">
        <f t="shared" si="7"/>
        <v>2181</v>
      </c>
      <c r="I27" s="32">
        <f t="shared" si="7"/>
        <v>94943350</v>
      </c>
      <c r="J27" s="32">
        <f t="shared" si="7"/>
        <v>2149</v>
      </c>
      <c r="K27" s="32">
        <f t="shared" si="7"/>
        <v>91967700</v>
      </c>
      <c r="L27" s="32">
        <f aca="true" t="shared" si="8" ref="L27:U27">SUM(L28:L30)</f>
        <v>2212</v>
      </c>
      <c r="M27" s="32">
        <f t="shared" si="8"/>
        <v>98961340</v>
      </c>
      <c r="N27" s="32">
        <f t="shared" si="8"/>
        <v>2226</v>
      </c>
      <c r="O27" s="32">
        <f t="shared" si="8"/>
        <v>99132770</v>
      </c>
      <c r="P27" s="32">
        <f t="shared" si="8"/>
        <v>2231</v>
      </c>
      <c r="Q27" s="32">
        <f t="shared" si="8"/>
        <v>94841420</v>
      </c>
      <c r="R27" s="32">
        <f t="shared" si="8"/>
        <v>2277</v>
      </c>
      <c r="S27" s="32">
        <f t="shared" si="8"/>
        <v>95633300</v>
      </c>
      <c r="T27" s="32">
        <f t="shared" si="8"/>
        <v>2283</v>
      </c>
      <c r="U27" s="32">
        <f t="shared" si="8"/>
        <v>96181880</v>
      </c>
    </row>
    <row r="28" spans="1:21" ht="12" customHeight="1">
      <c r="A28" s="36"/>
      <c r="B28" s="36"/>
      <c r="C28" s="214" t="s">
        <v>222</v>
      </c>
      <c r="D28" s="38">
        <v>1042</v>
      </c>
      <c r="E28" s="38">
        <v>47611480</v>
      </c>
      <c r="F28" s="38">
        <v>1111</v>
      </c>
      <c r="G28" s="38">
        <v>47913980</v>
      </c>
      <c r="H28" s="38">
        <v>1178</v>
      </c>
      <c r="I28" s="38">
        <v>53123670</v>
      </c>
      <c r="J28" s="38">
        <v>1166</v>
      </c>
      <c r="K28" s="38">
        <v>51946350</v>
      </c>
      <c r="L28" s="38">
        <v>1235</v>
      </c>
      <c r="M28" s="38">
        <v>56321810</v>
      </c>
      <c r="N28" s="38">
        <v>1230</v>
      </c>
      <c r="O28" s="38">
        <v>56573500</v>
      </c>
      <c r="P28" s="38">
        <v>1262</v>
      </c>
      <c r="Q28" s="38">
        <v>54871520</v>
      </c>
      <c r="R28" s="38">
        <v>1245</v>
      </c>
      <c r="S28" s="38">
        <v>54542650</v>
      </c>
      <c r="T28" s="38">
        <v>1282</v>
      </c>
      <c r="U28" s="38">
        <v>56320930</v>
      </c>
    </row>
    <row r="29" spans="1:21" ht="12" customHeight="1">
      <c r="A29" s="36"/>
      <c r="B29" s="36"/>
      <c r="C29" s="216" t="s">
        <v>223</v>
      </c>
      <c r="D29" s="30">
        <v>638</v>
      </c>
      <c r="E29" s="30">
        <v>24988940</v>
      </c>
      <c r="F29" s="30">
        <v>648</v>
      </c>
      <c r="G29" s="30">
        <v>23543930</v>
      </c>
      <c r="H29" s="30">
        <v>611</v>
      </c>
      <c r="I29" s="30">
        <v>23589420</v>
      </c>
      <c r="J29" s="30">
        <v>606</v>
      </c>
      <c r="K29" s="30">
        <v>23025170</v>
      </c>
      <c r="L29" s="30">
        <v>589</v>
      </c>
      <c r="M29" s="30">
        <v>24294990</v>
      </c>
      <c r="N29" s="30">
        <v>603</v>
      </c>
      <c r="O29" s="30">
        <v>24379300</v>
      </c>
      <c r="P29" s="30">
        <v>595</v>
      </c>
      <c r="Q29" s="30">
        <v>23091020</v>
      </c>
      <c r="R29" s="30">
        <v>648</v>
      </c>
      <c r="S29" s="30">
        <v>24578360</v>
      </c>
      <c r="T29" s="30">
        <v>628</v>
      </c>
      <c r="U29" s="30">
        <v>24118820</v>
      </c>
    </row>
    <row r="30" spans="1:21" ht="12" customHeight="1">
      <c r="A30" s="24"/>
      <c r="B30" s="24"/>
      <c r="C30" s="215" t="s">
        <v>224</v>
      </c>
      <c r="D30" s="31">
        <v>393</v>
      </c>
      <c r="E30" s="31">
        <v>18691290</v>
      </c>
      <c r="F30" s="31">
        <v>384</v>
      </c>
      <c r="G30" s="31">
        <v>17367040</v>
      </c>
      <c r="H30" s="31">
        <v>392</v>
      </c>
      <c r="I30" s="31">
        <v>18230260</v>
      </c>
      <c r="J30" s="31">
        <v>377</v>
      </c>
      <c r="K30" s="31">
        <v>16996180</v>
      </c>
      <c r="L30" s="31">
        <v>388</v>
      </c>
      <c r="M30" s="31">
        <v>18344540</v>
      </c>
      <c r="N30" s="31">
        <v>393</v>
      </c>
      <c r="O30" s="31">
        <v>18179970</v>
      </c>
      <c r="P30" s="31">
        <v>374</v>
      </c>
      <c r="Q30" s="31">
        <v>16878880</v>
      </c>
      <c r="R30" s="31">
        <v>384</v>
      </c>
      <c r="S30" s="31">
        <v>16512290</v>
      </c>
      <c r="T30" s="31">
        <v>373</v>
      </c>
      <c r="U30" s="31">
        <v>15742130</v>
      </c>
    </row>
    <row r="31" spans="1:21" ht="12" customHeight="1">
      <c r="A31" s="306" t="s">
        <v>18</v>
      </c>
      <c r="B31" s="307"/>
      <c r="C31" s="308"/>
      <c r="D31" s="31">
        <v>16561</v>
      </c>
      <c r="E31" s="31">
        <v>1940948</v>
      </c>
      <c r="F31" s="31">
        <v>16441</v>
      </c>
      <c r="G31" s="31">
        <v>1926885</v>
      </c>
      <c r="H31" s="31">
        <v>17112</v>
      </c>
      <c r="I31" s="31">
        <v>2005526</v>
      </c>
      <c r="J31" s="31">
        <v>17556</v>
      </c>
      <c r="K31" s="31">
        <v>2057562</v>
      </c>
      <c r="L31" s="31">
        <v>17710</v>
      </c>
      <c r="M31" s="31">
        <v>2075611</v>
      </c>
      <c r="N31" s="31">
        <v>17990</v>
      </c>
      <c r="O31" s="31">
        <v>2108427</v>
      </c>
      <c r="P31" s="31">
        <v>18416</v>
      </c>
      <c r="Q31" s="31">
        <v>2158354</v>
      </c>
      <c r="R31" s="31">
        <v>18766</v>
      </c>
      <c r="S31" s="31">
        <v>2199374</v>
      </c>
      <c r="T31" s="31">
        <v>19258</v>
      </c>
      <c r="U31" s="31">
        <v>2257037</v>
      </c>
    </row>
    <row r="32" spans="1:21" ht="12" customHeight="1" thickBot="1">
      <c r="A32" s="309" t="s">
        <v>19</v>
      </c>
      <c r="B32" s="310"/>
      <c r="C32" s="311"/>
      <c r="D32" s="39">
        <v>215</v>
      </c>
      <c r="E32" s="39">
        <v>2086030</v>
      </c>
      <c r="F32" s="39">
        <v>188</v>
      </c>
      <c r="G32" s="39">
        <v>1864936</v>
      </c>
      <c r="H32" s="39">
        <v>462</v>
      </c>
      <c r="I32" s="39">
        <v>3974856</v>
      </c>
      <c r="J32" s="39">
        <v>1619</v>
      </c>
      <c r="K32" s="39">
        <v>11573427</v>
      </c>
      <c r="L32" s="39">
        <v>421</v>
      </c>
      <c r="M32" s="39">
        <v>4234603</v>
      </c>
      <c r="N32" s="39">
        <v>1315</v>
      </c>
      <c r="O32" s="39">
        <v>9154090</v>
      </c>
      <c r="P32" s="39">
        <v>1113</v>
      </c>
      <c r="Q32" s="39">
        <v>8167777</v>
      </c>
      <c r="R32" s="39">
        <v>1482</v>
      </c>
      <c r="S32" s="39">
        <v>10627631</v>
      </c>
      <c r="T32" s="39">
        <v>1643</v>
      </c>
      <c r="U32" s="39">
        <v>12755359</v>
      </c>
    </row>
    <row r="33" spans="1:21" ht="12" customHeight="1" thickTop="1">
      <c r="A33" s="295" t="s">
        <v>23</v>
      </c>
      <c r="B33" s="295"/>
      <c r="C33" s="295"/>
      <c r="D33" s="24">
        <f aca="true" t="shared" si="9" ref="D33:U33">SUM(D12,D15,D20:D23,D31,D32)</f>
        <v>33799</v>
      </c>
      <c r="E33" s="24">
        <f t="shared" si="9"/>
        <v>1149337648</v>
      </c>
      <c r="F33" s="24">
        <f t="shared" si="9"/>
        <v>33521</v>
      </c>
      <c r="G33" s="24">
        <f t="shared" si="9"/>
        <v>1102681454</v>
      </c>
      <c r="H33" s="24">
        <f>SUM(H12,H15,H20:H23,H31,H32)</f>
        <v>35293</v>
      </c>
      <c r="I33" s="24">
        <f t="shared" si="9"/>
        <v>1192763508</v>
      </c>
      <c r="J33" s="24">
        <f t="shared" si="9"/>
        <v>37489</v>
      </c>
      <c r="K33" s="24">
        <f t="shared" si="9"/>
        <v>1205266680</v>
      </c>
      <c r="L33" s="24">
        <f t="shared" si="9"/>
        <v>36376</v>
      </c>
      <c r="M33" s="24">
        <f t="shared" si="9"/>
        <v>1238470013</v>
      </c>
      <c r="N33" s="24">
        <f t="shared" si="9"/>
        <v>38176</v>
      </c>
      <c r="O33" s="24">
        <f t="shared" si="9"/>
        <v>1278865585</v>
      </c>
      <c r="P33" s="24">
        <f t="shared" si="9"/>
        <v>38477</v>
      </c>
      <c r="Q33" s="24">
        <f t="shared" si="9"/>
        <v>1210480042</v>
      </c>
      <c r="R33" s="24">
        <f t="shared" si="9"/>
        <v>39714</v>
      </c>
      <c r="S33" s="24">
        <f t="shared" si="9"/>
        <v>1265216983</v>
      </c>
      <c r="T33" s="24">
        <f t="shared" si="9"/>
        <v>41482</v>
      </c>
      <c r="U33" s="24">
        <f t="shared" si="9"/>
        <v>1306757272</v>
      </c>
    </row>
    <row r="34" spans="4:13" ht="12" customHeight="1">
      <c r="D34" s="40" t="s">
        <v>81</v>
      </c>
      <c r="E34" s="40" t="s">
        <v>81</v>
      </c>
      <c r="F34" s="40" t="s">
        <v>81</v>
      </c>
      <c r="G34" s="40" t="s">
        <v>81</v>
      </c>
      <c r="H34" s="40" t="s">
        <v>81</v>
      </c>
      <c r="I34" s="40" t="s">
        <v>81</v>
      </c>
      <c r="J34" s="40" t="s">
        <v>81</v>
      </c>
      <c r="K34" s="40" t="s">
        <v>81</v>
      </c>
      <c r="L34" s="40" t="s">
        <v>81</v>
      </c>
      <c r="M34" s="40" t="s">
        <v>81</v>
      </c>
    </row>
    <row r="35" spans="1:15" ht="12" customHeight="1">
      <c r="A35" s="320" t="s">
        <v>25</v>
      </c>
      <c r="B35" s="321"/>
      <c r="C35" s="321"/>
      <c r="D35" s="324" t="s">
        <v>62</v>
      </c>
      <c r="E35" s="327"/>
      <c r="F35" s="324" t="s">
        <v>17</v>
      </c>
      <c r="G35" s="327"/>
      <c r="H35" s="324" t="s">
        <v>34</v>
      </c>
      <c r="I35" s="326"/>
      <c r="J35" s="324" t="s">
        <v>196</v>
      </c>
      <c r="K35" s="326"/>
      <c r="L35" s="324" t="s">
        <v>197</v>
      </c>
      <c r="M35" s="325"/>
      <c r="N35" s="324" t="s">
        <v>198</v>
      </c>
      <c r="O35" s="325"/>
    </row>
    <row r="36" spans="1:15" ht="12" customHeight="1">
      <c r="A36" s="322"/>
      <c r="B36" s="323"/>
      <c r="C36" s="323"/>
      <c r="D36" s="28" t="s">
        <v>27</v>
      </c>
      <c r="E36" s="28" t="s">
        <v>28</v>
      </c>
      <c r="F36" s="28" t="s">
        <v>27</v>
      </c>
      <c r="G36" s="28" t="s">
        <v>28</v>
      </c>
      <c r="H36" s="28" t="s">
        <v>27</v>
      </c>
      <c r="I36" s="28" t="s">
        <v>28</v>
      </c>
      <c r="J36" s="28" t="s">
        <v>27</v>
      </c>
      <c r="K36" s="28" t="s">
        <v>28</v>
      </c>
      <c r="L36" s="28" t="s">
        <v>27</v>
      </c>
      <c r="M36" s="28" t="s">
        <v>28</v>
      </c>
      <c r="N36" s="28" t="s">
        <v>27</v>
      </c>
      <c r="O36" s="28" t="s">
        <v>28</v>
      </c>
    </row>
    <row r="37" spans="1:15" ht="12" customHeight="1">
      <c r="A37" s="318" t="s">
        <v>0</v>
      </c>
      <c r="B37" s="318"/>
      <c r="C37" s="319"/>
      <c r="D37" s="29">
        <v>3794</v>
      </c>
      <c r="E37" s="29">
        <v>199744258</v>
      </c>
      <c r="F37" s="29">
        <v>3761</v>
      </c>
      <c r="G37" s="29">
        <v>190385992</v>
      </c>
      <c r="H37" s="29">
        <v>3880</v>
      </c>
      <c r="I37" s="29">
        <v>196952258</v>
      </c>
      <c r="J37" s="34">
        <f>SUM(D5,F5,H5,J5,L5,N5,P5,R5,T5,D37,F37,H37)</f>
        <v>41627</v>
      </c>
      <c r="K37" s="34">
        <f>SUM(E5,G5,I5,K5,M5,O5,Q5,S5,U5,E37,G37,I37)</f>
        <v>2206105355</v>
      </c>
      <c r="L37" s="29">
        <v>27301</v>
      </c>
      <c r="M37" s="29">
        <v>1278591898</v>
      </c>
      <c r="N37" s="134">
        <f>J37/L37</f>
        <v>1.5247426834181899</v>
      </c>
      <c r="O37" s="134">
        <f>K37/M37</f>
        <v>1.7254179057843522</v>
      </c>
    </row>
    <row r="38" spans="1:15" ht="12" customHeight="1">
      <c r="A38" s="312" t="s">
        <v>1</v>
      </c>
      <c r="B38" s="312"/>
      <c r="C38" s="313"/>
      <c r="D38" s="30">
        <v>299</v>
      </c>
      <c r="E38" s="30">
        <v>9936436</v>
      </c>
      <c r="F38" s="30">
        <v>306</v>
      </c>
      <c r="G38" s="30">
        <v>12999713</v>
      </c>
      <c r="H38" s="30">
        <v>287</v>
      </c>
      <c r="I38" s="30">
        <v>12002215</v>
      </c>
      <c r="J38" s="30">
        <f aca="true" t="shared" si="10" ref="J38:J65">SUM(D6,F6,H6,J6,L6,N6,P6,R6,T6,D38,F38,H38)</f>
        <v>3629</v>
      </c>
      <c r="K38" s="30">
        <f aca="true" t="shared" si="11" ref="K38:K65">SUM(E6,G6,I6,K6,M6,O6,Q6,S6,U6,E38,G38,I38)</f>
        <v>149126557</v>
      </c>
      <c r="L38" s="30">
        <v>3156</v>
      </c>
      <c r="M38" s="30">
        <v>113380401</v>
      </c>
      <c r="N38" s="137">
        <f aca="true" t="shared" si="12" ref="N38:N65">J38/L38</f>
        <v>1.149873257287706</v>
      </c>
      <c r="O38" s="137">
        <f aca="true" t="shared" si="13" ref="O38:O65">K38/M38</f>
        <v>1.3152763236390388</v>
      </c>
    </row>
    <row r="39" spans="1:15" ht="12" customHeight="1">
      <c r="A39" s="312" t="s">
        <v>2</v>
      </c>
      <c r="B39" s="312"/>
      <c r="C39" s="313"/>
      <c r="D39" s="30">
        <v>1152</v>
      </c>
      <c r="E39" s="30">
        <v>47201456</v>
      </c>
      <c r="F39" s="30">
        <v>1152</v>
      </c>
      <c r="G39" s="30">
        <v>45375334</v>
      </c>
      <c r="H39" s="30">
        <v>1163</v>
      </c>
      <c r="I39" s="30">
        <v>47493352</v>
      </c>
      <c r="J39" s="30">
        <f t="shared" si="10"/>
        <v>13732</v>
      </c>
      <c r="K39" s="30">
        <f t="shared" si="11"/>
        <v>584390407</v>
      </c>
      <c r="L39" s="30">
        <v>12172</v>
      </c>
      <c r="M39" s="30">
        <v>501956938</v>
      </c>
      <c r="N39" s="135">
        <f t="shared" si="12"/>
        <v>1.1281629970423923</v>
      </c>
      <c r="O39" s="135">
        <f t="shared" si="13"/>
        <v>1.1642241849040844</v>
      </c>
    </row>
    <row r="40" spans="1:15" ht="12" customHeight="1">
      <c r="A40" s="312" t="s">
        <v>3</v>
      </c>
      <c r="B40" s="312"/>
      <c r="C40" s="313"/>
      <c r="D40" s="30">
        <v>135</v>
      </c>
      <c r="E40" s="30">
        <v>2182752</v>
      </c>
      <c r="F40" s="30">
        <v>132</v>
      </c>
      <c r="G40" s="30">
        <v>2167308</v>
      </c>
      <c r="H40" s="30">
        <v>125</v>
      </c>
      <c r="I40" s="30">
        <v>2033460</v>
      </c>
      <c r="J40" s="30">
        <f t="shared" si="10"/>
        <v>1435</v>
      </c>
      <c r="K40" s="30">
        <f t="shared" si="11"/>
        <v>23084913</v>
      </c>
      <c r="L40" s="30">
        <v>1069</v>
      </c>
      <c r="M40" s="30">
        <v>18336769</v>
      </c>
      <c r="N40" s="135">
        <f t="shared" si="12"/>
        <v>1.342376052385407</v>
      </c>
      <c r="O40" s="135">
        <f t="shared" si="13"/>
        <v>1.2589411471562957</v>
      </c>
    </row>
    <row r="41" spans="1:15" ht="12" customHeight="1">
      <c r="A41" s="312" t="s">
        <v>4</v>
      </c>
      <c r="B41" s="312"/>
      <c r="C41" s="313"/>
      <c r="D41" s="30">
        <v>1419</v>
      </c>
      <c r="E41" s="30">
        <v>72669860</v>
      </c>
      <c r="F41" s="30">
        <v>1414</v>
      </c>
      <c r="G41" s="30">
        <v>70653826</v>
      </c>
      <c r="H41" s="30">
        <v>1470</v>
      </c>
      <c r="I41" s="30">
        <v>75312338</v>
      </c>
      <c r="J41" s="30">
        <f t="shared" si="10"/>
        <v>15610</v>
      </c>
      <c r="K41" s="30">
        <f t="shared" si="11"/>
        <v>788515327</v>
      </c>
      <c r="L41" s="30">
        <v>10620</v>
      </c>
      <c r="M41" s="30">
        <v>455075303</v>
      </c>
      <c r="N41" s="135">
        <f t="shared" si="12"/>
        <v>1.4698681732580037</v>
      </c>
      <c r="O41" s="135">
        <f t="shared" si="13"/>
        <v>1.732713952618079</v>
      </c>
    </row>
    <row r="42" spans="1:15" ht="12" customHeight="1">
      <c r="A42" s="312" t="s">
        <v>5</v>
      </c>
      <c r="B42" s="312"/>
      <c r="C42" s="313"/>
      <c r="D42" s="30">
        <v>1216</v>
      </c>
      <c r="E42" s="30">
        <v>81716947</v>
      </c>
      <c r="F42" s="30">
        <v>1213</v>
      </c>
      <c r="G42" s="30">
        <v>77856171</v>
      </c>
      <c r="H42" s="30">
        <v>1226</v>
      </c>
      <c r="I42" s="30">
        <v>79756302</v>
      </c>
      <c r="J42" s="30">
        <f t="shared" si="10"/>
        <v>14671</v>
      </c>
      <c r="K42" s="30">
        <f t="shared" si="11"/>
        <v>1014435142</v>
      </c>
      <c r="L42" s="30">
        <v>12547</v>
      </c>
      <c r="M42" s="30">
        <v>842177123</v>
      </c>
      <c r="N42" s="135">
        <f t="shared" si="12"/>
        <v>1.1692834940623256</v>
      </c>
      <c r="O42" s="135">
        <f t="shared" si="13"/>
        <v>1.204538943525779</v>
      </c>
    </row>
    <row r="43" spans="1:15" ht="12" customHeight="1">
      <c r="A43" s="288" t="s">
        <v>6</v>
      </c>
      <c r="B43" s="288"/>
      <c r="C43" s="289"/>
      <c r="D43" s="31">
        <v>1973</v>
      </c>
      <c r="E43" s="31">
        <v>24936525</v>
      </c>
      <c r="F43" s="31">
        <v>2067</v>
      </c>
      <c r="G43" s="31">
        <v>26444628</v>
      </c>
      <c r="H43" s="31">
        <v>2102</v>
      </c>
      <c r="I43" s="31">
        <v>26987071</v>
      </c>
      <c r="J43" s="37">
        <f t="shared" si="10"/>
        <v>19903</v>
      </c>
      <c r="K43" s="37">
        <f t="shared" si="11"/>
        <v>248910606</v>
      </c>
      <c r="L43" s="31">
        <v>6701</v>
      </c>
      <c r="M43" s="31">
        <v>80035914</v>
      </c>
      <c r="N43" s="136">
        <f t="shared" si="12"/>
        <v>2.970153708401731</v>
      </c>
      <c r="O43" s="136">
        <f t="shared" si="13"/>
        <v>3.1099864243444513</v>
      </c>
    </row>
    <row r="44" spans="1:15" ht="12" customHeight="1">
      <c r="A44" s="290" t="s">
        <v>29</v>
      </c>
      <c r="B44" s="290"/>
      <c r="C44" s="291"/>
      <c r="D44" s="33">
        <f aca="true" t="shared" si="14" ref="D44:I44">SUM(D37:D43)</f>
        <v>9988</v>
      </c>
      <c r="E44" s="33">
        <f t="shared" si="14"/>
        <v>438388234</v>
      </c>
      <c r="F44" s="33">
        <f t="shared" si="14"/>
        <v>10045</v>
      </c>
      <c r="G44" s="33">
        <f t="shared" si="14"/>
        <v>425882972</v>
      </c>
      <c r="H44" s="33">
        <f t="shared" si="14"/>
        <v>10253</v>
      </c>
      <c r="I44" s="33">
        <f t="shared" si="14"/>
        <v>440536996</v>
      </c>
      <c r="J44" s="33">
        <f t="shared" si="10"/>
        <v>110607</v>
      </c>
      <c r="K44" s="33">
        <f t="shared" si="11"/>
        <v>5014568307</v>
      </c>
      <c r="L44" s="33">
        <f>SUM(L37:L43)</f>
        <v>73566</v>
      </c>
      <c r="M44" s="33">
        <f>SUM(M37:M43)</f>
        <v>3289554346</v>
      </c>
      <c r="N44" s="133">
        <f t="shared" si="12"/>
        <v>1.5035070548894869</v>
      </c>
      <c r="O44" s="133">
        <f t="shared" si="13"/>
        <v>1.5243913854463496</v>
      </c>
    </row>
    <row r="45" spans="1:15" ht="12" customHeight="1">
      <c r="A45" s="298" t="s">
        <v>221</v>
      </c>
      <c r="B45" s="314"/>
      <c r="C45" s="299"/>
      <c r="D45" s="34">
        <v>496</v>
      </c>
      <c r="E45" s="34">
        <v>40578510</v>
      </c>
      <c r="F45" s="34">
        <v>531</v>
      </c>
      <c r="G45" s="34">
        <v>47942205</v>
      </c>
      <c r="H45" s="34">
        <v>536</v>
      </c>
      <c r="I45" s="34">
        <v>51278970</v>
      </c>
      <c r="J45" s="38">
        <f t="shared" si="10"/>
        <v>5366</v>
      </c>
      <c r="K45" s="38">
        <f t="shared" si="11"/>
        <v>435605032</v>
      </c>
      <c r="L45" s="34">
        <v>3799</v>
      </c>
      <c r="M45" s="34">
        <v>257531445</v>
      </c>
      <c r="N45" s="137">
        <f t="shared" si="12"/>
        <v>1.4124769676230586</v>
      </c>
      <c r="O45" s="137">
        <f t="shared" si="13"/>
        <v>1.691463471577228</v>
      </c>
    </row>
    <row r="46" spans="1:15" ht="12" customHeight="1">
      <c r="A46" s="315" t="s">
        <v>159</v>
      </c>
      <c r="B46" s="316"/>
      <c r="C46" s="317"/>
      <c r="D46" s="30">
        <v>103</v>
      </c>
      <c r="E46" s="30">
        <v>8336797</v>
      </c>
      <c r="F46" s="30">
        <v>115</v>
      </c>
      <c r="G46" s="30">
        <v>7857216</v>
      </c>
      <c r="H46" s="30">
        <v>91</v>
      </c>
      <c r="I46" s="30">
        <v>6622249</v>
      </c>
      <c r="J46" s="37">
        <f t="shared" si="10"/>
        <v>1196</v>
      </c>
      <c r="K46" s="37">
        <f t="shared" si="11"/>
        <v>89955624</v>
      </c>
      <c r="L46" s="30">
        <v>765</v>
      </c>
      <c r="M46" s="30">
        <v>52213924</v>
      </c>
      <c r="N46" s="136">
        <f t="shared" si="12"/>
        <v>1.5633986928104575</v>
      </c>
      <c r="O46" s="136">
        <f t="shared" si="13"/>
        <v>1.7228282632042748</v>
      </c>
    </row>
    <row r="47" spans="1:15" ht="12" customHeight="1">
      <c r="A47" s="290" t="s">
        <v>30</v>
      </c>
      <c r="B47" s="290"/>
      <c r="C47" s="291"/>
      <c r="D47" s="33">
        <f aca="true" t="shared" si="15" ref="D47:I47">SUM(D45:D46)</f>
        <v>599</v>
      </c>
      <c r="E47" s="33">
        <f t="shared" si="15"/>
        <v>48915307</v>
      </c>
      <c r="F47" s="33">
        <f t="shared" si="15"/>
        <v>646</v>
      </c>
      <c r="G47" s="33">
        <f t="shared" si="15"/>
        <v>55799421</v>
      </c>
      <c r="H47" s="33">
        <f t="shared" si="15"/>
        <v>627</v>
      </c>
      <c r="I47" s="33">
        <f t="shared" si="15"/>
        <v>57901219</v>
      </c>
      <c r="J47" s="33">
        <f t="shared" si="10"/>
        <v>6562</v>
      </c>
      <c r="K47" s="33">
        <f t="shared" si="11"/>
        <v>525560656</v>
      </c>
      <c r="L47" s="33">
        <f>SUM(L45:L46)</f>
        <v>4564</v>
      </c>
      <c r="M47" s="33">
        <f>SUM(M45:M46)</f>
        <v>309745369</v>
      </c>
      <c r="N47" s="133">
        <f t="shared" si="12"/>
        <v>1.4377738825591586</v>
      </c>
      <c r="O47" s="133">
        <f t="shared" si="13"/>
        <v>1.6967506494019609</v>
      </c>
    </row>
    <row r="48" spans="1:15" ht="12" customHeight="1">
      <c r="A48" s="318" t="s">
        <v>7</v>
      </c>
      <c r="B48" s="318"/>
      <c r="C48" s="319"/>
      <c r="D48" s="35">
        <v>1031</v>
      </c>
      <c r="E48" s="35">
        <v>7572600</v>
      </c>
      <c r="F48" s="35">
        <v>1027</v>
      </c>
      <c r="G48" s="35">
        <v>7646870</v>
      </c>
      <c r="H48" s="35">
        <v>997</v>
      </c>
      <c r="I48" s="35">
        <v>7246080</v>
      </c>
      <c r="J48" s="38">
        <f t="shared" si="10"/>
        <v>13084</v>
      </c>
      <c r="K48" s="38">
        <f t="shared" si="11"/>
        <v>94224650</v>
      </c>
      <c r="L48" s="35">
        <v>11954</v>
      </c>
      <c r="M48" s="35">
        <v>82062529</v>
      </c>
      <c r="N48" s="137">
        <f t="shared" si="12"/>
        <v>1.0945290279404383</v>
      </c>
      <c r="O48" s="137">
        <f t="shared" si="13"/>
        <v>1.1482055348306413</v>
      </c>
    </row>
    <row r="49" spans="1:15" ht="12" customHeight="1">
      <c r="A49" s="312" t="s">
        <v>8</v>
      </c>
      <c r="B49" s="312"/>
      <c r="C49" s="313"/>
      <c r="D49" s="30">
        <v>60</v>
      </c>
      <c r="E49" s="30">
        <v>14171862</v>
      </c>
      <c r="F49" s="30">
        <v>60</v>
      </c>
      <c r="G49" s="30">
        <v>14140870</v>
      </c>
      <c r="H49" s="30">
        <v>63</v>
      </c>
      <c r="I49" s="30">
        <v>12658037</v>
      </c>
      <c r="J49" s="30">
        <f t="shared" si="10"/>
        <v>629</v>
      </c>
      <c r="K49" s="30">
        <f t="shared" si="11"/>
        <v>143203067</v>
      </c>
      <c r="L49" s="30">
        <v>212</v>
      </c>
      <c r="M49" s="30">
        <v>46093034</v>
      </c>
      <c r="N49" s="135">
        <f t="shared" si="12"/>
        <v>2.9669811320754715</v>
      </c>
      <c r="O49" s="135">
        <f t="shared" si="13"/>
        <v>3.106826662788134</v>
      </c>
    </row>
    <row r="50" spans="1:15" ht="12" customHeight="1">
      <c r="A50" s="312" t="s">
        <v>31</v>
      </c>
      <c r="B50" s="312"/>
      <c r="C50" s="313"/>
      <c r="D50" s="30">
        <v>41</v>
      </c>
      <c r="E50" s="30">
        <v>7041871</v>
      </c>
      <c r="F50" s="30">
        <v>44</v>
      </c>
      <c r="G50" s="30">
        <v>7413641</v>
      </c>
      <c r="H50" s="30">
        <v>45</v>
      </c>
      <c r="I50" s="30">
        <v>7095866</v>
      </c>
      <c r="J50" s="30">
        <f t="shared" si="10"/>
        <v>483</v>
      </c>
      <c r="K50" s="30">
        <f t="shared" si="11"/>
        <v>78579352</v>
      </c>
      <c r="L50" s="30">
        <v>233</v>
      </c>
      <c r="M50" s="30">
        <v>34875703</v>
      </c>
      <c r="N50" s="135">
        <f t="shared" si="12"/>
        <v>2.072961373390558</v>
      </c>
      <c r="O50" s="135">
        <f t="shared" si="13"/>
        <v>2.253125965661538</v>
      </c>
    </row>
    <row r="51" spans="1:15" ht="12" customHeight="1">
      <c r="A51" s="288" t="s">
        <v>20</v>
      </c>
      <c r="B51" s="288"/>
      <c r="C51" s="289"/>
      <c r="D51" s="31">
        <v>5930</v>
      </c>
      <c r="E51" s="31">
        <v>44558500</v>
      </c>
      <c r="F51" s="31">
        <v>6015</v>
      </c>
      <c r="G51" s="31">
        <v>45270260</v>
      </c>
      <c r="H51" s="31">
        <v>6051</v>
      </c>
      <c r="I51" s="31">
        <v>45593600</v>
      </c>
      <c r="J51" s="37">
        <f t="shared" si="10"/>
        <v>66812</v>
      </c>
      <c r="K51" s="37">
        <f t="shared" si="11"/>
        <v>503282200</v>
      </c>
      <c r="L51" s="31">
        <v>47236</v>
      </c>
      <c r="M51" s="31">
        <v>357670580</v>
      </c>
      <c r="N51" s="136">
        <f t="shared" si="12"/>
        <v>1.4144296722838512</v>
      </c>
      <c r="O51" s="136">
        <f t="shared" si="13"/>
        <v>1.4071109790466971</v>
      </c>
    </row>
    <row r="52" spans="1:15" ht="12" customHeight="1">
      <c r="A52" s="290" t="s">
        <v>32</v>
      </c>
      <c r="B52" s="290"/>
      <c r="C52" s="291"/>
      <c r="D52" s="33">
        <f aca="true" t="shared" si="16" ref="D52:I52">SUM(D48:D51)</f>
        <v>7062</v>
      </c>
      <c r="E52" s="33">
        <f t="shared" si="16"/>
        <v>73344833</v>
      </c>
      <c r="F52" s="33">
        <f t="shared" si="16"/>
        <v>7146</v>
      </c>
      <c r="G52" s="33">
        <f t="shared" si="16"/>
        <v>74471641</v>
      </c>
      <c r="H52" s="33">
        <f t="shared" si="16"/>
        <v>7156</v>
      </c>
      <c r="I52" s="33">
        <f t="shared" si="16"/>
        <v>72593583</v>
      </c>
      <c r="J52" s="33">
        <f t="shared" si="10"/>
        <v>81008</v>
      </c>
      <c r="K52" s="33">
        <f t="shared" si="11"/>
        <v>819289269</v>
      </c>
      <c r="L52" s="33">
        <f>SUM(L48:L51)</f>
        <v>59635</v>
      </c>
      <c r="M52" s="33">
        <f>SUM(M48:M51)</f>
        <v>520701846</v>
      </c>
      <c r="N52" s="133">
        <f t="shared" si="12"/>
        <v>1.3583969145635952</v>
      </c>
      <c r="O52" s="133">
        <f t="shared" si="13"/>
        <v>1.573432618481633</v>
      </c>
    </row>
    <row r="53" spans="1:15" ht="12" customHeight="1">
      <c r="A53" s="292" t="s">
        <v>21</v>
      </c>
      <c r="B53" s="293"/>
      <c r="C53" s="294"/>
      <c r="D53" s="33">
        <v>171</v>
      </c>
      <c r="E53" s="33">
        <v>4926612</v>
      </c>
      <c r="F53" s="33">
        <v>138</v>
      </c>
      <c r="G53" s="33">
        <v>3767099</v>
      </c>
      <c r="H53" s="33">
        <v>251</v>
      </c>
      <c r="I53" s="33">
        <v>6624836</v>
      </c>
      <c r="J53" s="33">
        <f t="shared" si="10"/>
        <v>1396</v>
      </c>
      <c r="K53" s="33">
        <f t="shared" si="11"/>
        <v>37260109</v>
      </c>
      <c r="L53" s="33">
        <v>1029</v>
      </c>
      <c r="M53" s="33">
        <v>27293181</v>
      </c>
      <c r="N53" s="133">
        <f t="shared" si="12"/>
        <v>1.3566569484936832</v>
      </c>
      <c r="O53" s="133">
        <f t="shared" si="13"/>
        <v>1.3651801525076905</v>
      </c>
    </row>
    <row r="54" spans="1:15" ht="12" customHeight="1">
      <c r="A54" s="292" t="s">
        <v>22</v>
      </c>
      <c r="B54" s="293"/>
      <c r="C54" s="294"/>
      <c r="D54" s="33">
        <v>143</v>
      </c>
      <c r="E54" s="33">
        <v>15255007</v>
      </c>
      <c r="F54" s="33">
        <v>70</v>
      </c>
      <c r="G54" s="33">
        <v>7371961</v>
      </c>
      <c r="H54" s="33">
        <v>253</v>
      </c>
      <c r="I54" s="33">
        <v>28323156</v>
      </c>
      <c r="J54" s="33">
        <f t="shared" si="10"/>
        <v>1144</v>
      </c>
      <c r="K54" s="33">
        <f t="shared" si="11"/>
        <v>117060389</v>
      </c>
      <c r="L54" s="33">
        <v>717</v>
      </c>
      <c r="M54" s="33">
        <v>67625453</v>
      </c>
      <c r="N54" s="133">
        <f t="shared" si="12"/>
        <v>1.595536959553696</v>
      </c>
      <c r="O54" s="133">
        <f t="shared" si="13"/>
        <v>1.7310107926375</v>
      </c>
    </row>
    <row r="55" spans="1:15" ht="12" customHeight="1">
      <c r="A55" s="296" t="s">
        <v>33</v>
      </c>
      <c r="B55" s="296"/>
      <c r="C55" s="297"/>
      <c r="D55" s="33">
        <f aca="true" t="shared" si="17" ref="D55:I55">SUM(D56:D58)</f>
        <v>2372</v>
      </c>
      <c r="E55" s="33">
        <f t="shared" si="17"/>
        <v>728988282</v>
      </c>
      <c r="F55" s="33">
        <f t="shared" si="17"/>
        <v>2311</v>
      </c>
      <c r="G55" s="33">
        <f t="shared" si="17"/>
        <v>709604670</v>
      </c>
      <c r="H55" s="33">
        <f t="shared" si="17"/>
        <v>2309</v>
      </c>
      <c r="I55" s="33">
        <f t="shared" si="17"/>
        <v>638791990</v>
      </c>
      <c r="J55" s="33">
        <f t="shared" si="10"/>
        <v>26882</v>
      </c>
      <c r="K55" s="33">
        <f t="shared" si="11"/>
        <v>8184419841</v>
      </c>
      <c r="L55" s="33">
        <f>SUM(L56:L58)</f>
        <v>22439</v>
      </c>
      <c r="M55" s="33">
        <f>SUM(M56:M58)</f>
        <v>7001640360</v>
      </c>
      <c r="N55" s="133">
        <f t="shared" si="12"/>
        <v>1.198003476090735</v>
      </c>
      <c r="O55" s="133">
        <f t="shared" si="13"/>
        <v>1.1689289109673722</v>
      </c>
    </row>
    <row r="56" spans="1:15" ht="12" customHeight="1">
      <c r="A56" s="36"/>
      <c r="B56" s="298" t="s">
        <v>225</v>
      </c>
      <c r="C56" s="299"/>
      <c r="D56" s="35">
        <v>1351</v>
      </c>
      <c r="E56" s="35">
        <v>392371592</v>
      </c>
      <c r="F56" s="35">
        <v>1288</v>
      </c>
      <c r="G56" s="35">
        <v>414971685</v>
      </c>
      <c r="H56" s="35">
        <v>1263</v>
      </c>
      <c r="I56" s="35">
        <v>330886274</v>
      </c>
      <c r="J56" s="38">
        <f t="shared" si="10"/>
        <v>14755</v>
      </c>
      <c r="K56" s="38">
        <f t="shared" si="11"/>
        <v>4293810249</v>
      </c>
      <c r="L56" s="35">
        <v>11336</v>
      </c>
      <c r="M56" s="35">
        <v>3380009742</v>
      </c>
      <c r="N56" s="137">
        <f t="shared" si="12"/>
        <v>1.301605504587156</v>
      </c>
      <c r="O56" s="137">
        <f t="shared" si="13"/>
        <v>1.2703544003572282</v>
      </c>
    </row>
    <row r="57" spans="1:15" ht="12" customHeight="1">
      <c r="A57" s="36"/>
      <c r="B57" s="300" t="s">
        <v>223</v>
      </c>
      <c r="C57" s="301"/>
      <c r="D57" s="30">
        <v>626</v>
      </c>
      <c r="E57" s="30">
        <v>186457840</v>
      </c>
      <c r="F57" s="30">
        <v>625</v>
      </c>
      <c r="G57" s="30">
        <v>161146537</v>
      </c>
      <c r="H57" s="30">
        <v>646</v>
      </c>
      <c r="I57" s="30">
        <v>171089272</v>
      </c>
      <c r="J57" s="30">
        <f t="shared" si="10"/>
        <v>7464</v>
      </c>
      <c r="K57" s="30">
        <f t="shared" si="11"/>
        <v>2123835656</v>
      </c>
      <c r="L57" s="30">
        <v>6557</v>
      </c>
      <c r="M57" s="30">
        <v>1884362572</v>
      </c>
      <c r="N57" s="135">
        <f t="shared" si="12"/>
        <v>1.1383254537135885</v>
      </c>
      <c r="O57" s="135">
        <f t="shared" si="13"/>
        <v>1.1270843984901648</v>
      </c>
    </row>
    <row r="58" spans="1:15" ht="12" customHeight="1">
      <c r="A58" s="36"/>
      <c r="B58" s="302" t="s">
        <v>224</v>
      </c>
      <c r="C58" s="303"/>
      <c r="D58" s="37">
        <v>395</v>
      </c>
      <c r="E58" s="37">
        <v>150158850</v>
      </c>
      <c r="F58" s="37">
        <v>398</v>
      </c>
      <c r="G58" s="37">
        <v>133486448</v>
      </c>
      <c r="H58" s="37">
        <v>400</v>
      </c>
      <c r="I58" s="37">
        <v>136816444</v>
      </c>
      <c r="J58" s="37">
        <f t="shared" si="10"/>
        <v>4663</v>
      </c>
      <c r="K58" s="37">
        <f t="shared" si="11"/>
        <v>1766773936</v>
      </c>
      <c r="L58" s="37">
        <v>4546</v>
      </c>
      <c r="M58" s="37">
        <v>1737268046</v>
      </c>
      <c r="N58" s="138">
        <f t="shared" si="12"/>
        <v>1.0257369115706114</v>
      </c>
      <c r="O58" s="138">
        <f t="shared" si="13"/>
        <v>1.0169840745462027</v>
      </c>
    </row>
    <row r="59" spans="1:15" ht="12" customHeight="1">
      <c r="A59" s="36"/>
      <c r="B59" s="304" t="s">
        <v>24</v>
      </c>
      <c r="C59" s="305"/>
      <c r="D59" s="32">
        <f aca="true" t="shared" si="18" ref="D59:I59">SUM(D60:D62)</f>
        <v>2364</v>
      </c>
      <c r="E59" s="32">
        <f t="shared" si="18"/>
        <v>103607530</v>
      </c>
      <c r="F59" s="32">
        <f t="shared" si="18"/>
        <v>2299</v>
      </c>
      <c r="G59" s="32">
        <f t="shared" si="18"/>
        <v>100359700</v>
      </c>
      <c r="H59" s="32">
        <f t="shared" si="18"/>
        <v>2297</v>
      </c>
      <c r="I59" s="32">
        <f t="shared" si="18"/>
        <v>90362120</v>
      </c>
      <c r="J59" s="33">
        <f t="shared" si="10"/>
        <v>26735</v>
      </c>
      <c r="K59" s="33">
        <f t="shared" si="11"/>
        <v>1146107770</v>
      </c>
      <c r="L59" s="32">
        <f>SUM(L60:L62)</f>
        <v>22304</v>
      </c>
      <c r="M59" s="32">
        <f>SUM(M60:M62)</f>
        <v>964523179</v>
      </c>
      <c r="N59" s="133">
        <f t="shared" si="12"/>
        <v>1.1986639167862267</v>
      </c>
      <c r="O59" s="133">
        <f t="shared" si="13"/>
        <v>1.188263584487688</v>
      </c>
    </row>
    <row r="60" spans="1:15" ht="12" customHeight="1">
      <c r="A60" s="36"/>
      <c r="B60" s="36"/>
      <c r="C60" s="214" t="s">
        <v>222</v>
      </c>
      <c r="D60" s="38">
        <v>1344</v>
      </c>
      <c r="E60" s="30">
        <v>60836650</v>
      </c>
      <c r="F60" s="38">
        <v>1276</v>
      </c>
      <c r="G60" s="30">
        <v>57658610</v>
      </c>
      <c r="H60" s="38">
        <v>1253</v>
      </c>
      <c r="I60" s="38">
        <v>51229620</v>
      </c>
      <c r="J60" s="38">
        <f t="shared" si="10"/>
        <v>14624</v>
      </c>
      <c r="K60" s="38">
        <f t="shared" si="11"/>
        <v>648950770</v>
      </c>
      <c r="L60" s="38">
        <v>11239</v>
      </c>
      <c r="M60" s="38">
        <v>514622160</v>
      </c>
      <c r="N60" s="137">
        <f t="shared" si="12"/>
        <v>1.3011833793042085</v>
      </c>
      <c r="O60" s="137">
        <f t="shared" si="13"/>
        <v>1.2610237577021557</v>
      </c>
    </row>
    <row r="61" spans="1:15" ht="12" customHeight="1">
      <c r="A61" s="36"/>
      <c r="B61" s="36"/>
      <c r="C61" s="216" t="s">
        <v>223</v>
      </c>
      <c r="D61" s="30">
        <v>626</v>
      </c>
      <c r="E61" s="30">
        <v>25297830</v>
      </c>
      <c r="F61" s="30">
        <v>625</v>
      </c>
      <c r="G61" s="30">
        <v>25147830</v>
      </c>
      <c r="H61" s="30">
        <v>645</v>
      </c>
      <c r="I61" s="30">
        <v>23348160</v>
      </c>
      <c r="J61" s="30">
        <f t="shared" si="10"/>
        <v>7462</v>
      </c>
      <c r="K61" s="30">
        <f t="shared" si="11"/>
        <v>289403770</v>
      </c>
      <c r="L61" s="30">
        <v>6550</v>
      </c>
      <c r="M61" s="30">
        <v>248892814</v>
      </c>
      <c r="N61" s="135">
        <f t="shared" si="12"/>
        <v>1.1392366412213741</v>
      </c>
      <c r="O61" s="135">
        <f t="shared" si="13"/>
        <v>1.1627646670425769</v>
      </c>
    </row>
    <row r="62" spans="1:15" ht="12" customHeight="1">
      <c r="A62" s="24"/>
      <c r="B62" s="24"/>
      <c r="C62" s="215" t="s">
        <v>224</v>
      </c>
      <c r="D62" s="31">
        <v>394</v>
      </c>
      <c r="E62" s="31">
        <v>17473050</v>
      </c>
      <c r="F62" s="31">
        <v>398</v>
      </c>
      <c r="G62" s="31">
        <v>17553260</v>
      </c>
      <c r="H62" s="31">
        <v>399</v>
      </c>
      <c r="I62" s="31">
        <v>15784340</v>
      </c>
      <c r="J62" s="37">
        <f t="shared" si="10"/>
        <v>4649</v>
      </c>
      <c r="K62" s="37">
        <f t="shared" si="11"/>
        <v>207753230</v>
      </c>
      <c r="L62" s="31">
        <v>4515</v>
      </c>
      <c r="M62" s="31">
        <v>201008205</v>
      </c>
      <c r="N62" s="138">
        <f t="shared" si="12"/>
        <v>1.0296788482834995</v>
      </c>
      <c r="O62" s="138">
        <f t="shared" si="13"/>
        <v>1.0335559685237725</v>
      </c>
    </row>
    <row r="63" spans="1:15" ht="12" customHeight="1">
      <c r="A63" s="306" t="s">
        <v>18</v>
      </c>
      <c r="B63" s="307"/>
      <c r="C63" s="308"/>
      <c r="D63" s="31">
        <v>19401</v>
      </c>
      <c r="E63" s="31">
        <v>2273797</v>
      </c>
      <c r="F63" s="31">
        <v>19610</v>
      </c>
      <c r="G63" s="31">
        <v>2298291</v>
      </c>
      <c r="H63" s="31">
        <v>19693</v>
      </c>
      <c r="I63" s="31">
        <v>2308019</v>
      </c>
      <c r="J63" s="33">
        <f t="shared" si="10"/>
        <v>218514</v>
      </c>
      <c r="K63" s="33">
        <f t="shared" si="11"/>
        <v>25609831</v>
      </c>
      <c r="L63" s="31">
        <v>154525</v>
      </c>
      <c r="M63" s="31">
        <v>15412315</v>
      </c>
      <c r="N63" s="133">
        <f t="shared" si="12"/>
        <v>1.4141012781103381</v>
      </c>
      <c r="O63" s="133">
        <f t="shared" si="13"/>
        <v>1.661647260648384</v>
      </c>
    </row>
    <row r="64" spans="1:15" ht="12" customHeight="1" thickBot="1">
      <c r="A64" s="309" t="s">
        <v>19</v>
      </c>
      <c r="B64" s="310"/>
      <c r="C64" s="311"/>
      <c r="D64" s="39">
        <v>1952</v>
      </c>
      <c r="E64" s="39">
        <v>13052081</v>
      </c>
      <c r="F64" s="39">
        <v>1334</v>
      </c>
      <c r="G64" s="39">
        <v>10256164</v>
      </c>
      <c r="H64" s="39">
        <v>2785</v>
      </c>
      <c r="I64" s="39">
        <v>18862665</v>
      </c>
      <c r="J64" s="39">
        <f t="shared" si="10"/>
        <v>14529</v>
      </c>
      <c r="K64" s="39">
        <f t="shared" si="11"/>
        <v>106609619</v>
      </c>
      <c r="L64" s="39">
        <v>8737</v>
      </c>
      <c r="M64" s="39">
        <v>66955256</v>
      </c>
      <c r="N64" s="140">
        <f t="shared" si="12"/>
        <v>1.6629277784136431</v>
      </c>
      <c r="O64" s="140">
        <f t="shared" si="13"/>
        <v>1.5922516822279045</v>
      </c>
    </row>
    <row r="65" spans="1:15" ht="12" customHeight="1" thickTop="1">
      <c r="A65" s="295" t="s">
        <v>23</v>
      </c>
      <c r="B65" s="295"/>
      <c r="C65" s="295"/>
      <c r="D65" s="24">
        <f aca="true" t="shared" si="19" ref="D65:I65">SUM(D44,D47,D52:D55,D63,D64)</f>
        <v>41688</v>
      </c>
      <c r="E65" s="24">
        <f t="shared" si="19"/>
        <v>1325144153</v>
      </c>
      <c r="F65" s="24">
        <f t="shared" si="19"/>
        <v>41300</v>
      </c>
      <c r="G65" s="24">
        <f t="shared" si="19"/>
        <v>1289452219</v>
      </c>
      <c r="H65" s="24">
        <f t="shared" si="19"/>
        <v>43327</v>
      </c>
      <c r="I65" s="24">
        <f t="shared" si="19"/>
        <v>1265942464</v>
      </c>
      <c r="J65" s="31">
        <f t="shared" si="10"/>
        <v>460642</v>
      </c>
      <c r="K65" s="31">
        <f t="shared" si="11"/>
        <v>14830378021</v>
      </c>
      <c r="L65" s="24">
        <f>SUM(L44,L47,L52:L55,L63,L64)</f>
        <v>325212</v>
      </c>
      <c r="M65" s="24">
        <f>SUM(M44,M47,M52:M55,M63,M64)</f>
        <v>11298928126</v>
      </c>
      <c r="N65" s="139">
        <f t="shared" si="12"/>
        <v>1.4164360478703122</v>
      </c>
      <c r="O65" s="139">
        <f t="shared" si="13"/>
        <v>1.3125473368463836</v>
      </c>
    </row>
  </sheetData>
  <mergeCells count="69">
    <mergeCell ref="A22:C22"/>
    <mergeCell ref="B24:C24"/>
    <mergeCell ref="B25:C25"/>
    <mergeCell ref="A16:C16"/>
    <mergeCell ref="A23:C23"/>
    <mergeCell ref="A11:C11"/>
    <mergeCell ref="A12:C12"/>
    <mergeCell ref="A5:C5"/>
    <mergeCell ref="A6:C6"/>
    <mergeCell ref="A7:C7"/>
    <mergeCell ref="A8:C8"/>
    <mergeCell ref="A9:C9"/>
    <mergeCell ref="A10:C10"/>
    <mergeCell ref="A33:C33"/>
    <mergeCell ref="A17:C17"/>
    <mergeCell ref="A18:C18"/>
    <mergeCell ref="A19:C19"/>
    <mergeCell ref="A20:C20"/>
    <mergeCell ref="A31:C31"/>
    <mergeCell ref="A32:C32"/>
    <mergeCell ref="A21:C21"/>
    <mergeCell ref="B26:C26"/>
    <mergeCell ref="B27:C27"/>
    <mergeCell ref="T3:U3"/>
    <mergeCell ref="D35:E35"/>
    <mergeCell ref="F35:G35"/>
    <mergeCell ref="A3:C4"/>
    <mergeCell ref="D3:E3"/>
    <mergeCell ref="F3:G3"/>
    <mergeCell ref="H3:I3"/>
    <mergeCell ref="A13:C13"/>
    <mergeCell ref="A14:C14"/>
    <mergeCell ref="A15:C15"/>
    <mergeCell ref="N3:O3"/>
    <mergeCell ref="P3:Q3"/>
    <mergeCell ref="R3:S3"/>
    <mergeCell ref="H35:I35"/>
    <mergeCell ref="J3:K3"/>
    <mergeCell ref="L3:M3"/>
    <mergeCell ref="J35:K35"/>
    <mergeCell ref="L35:M35"/>
    <mergeCell ref="N35:O35"/>
    <mergeCell ref="A35:C36"/>
    <mergeCell ref="A37:C37"/>
    <mergeCell ref="A38:C38"/>
    <mergeCell ref="A39:C39"/>
    <mergeCell ref="A40:C40"/>
    <mergeCell ref="A41:C41"/>
    <mergeCell ref="A42:C42"/>
    <mergeCell ref="A43:C43"/>
    <mergeCell ref="A49:C49"/>
    <mergeCell ref="A50:C50"/>
    <mergeCell ref="A44:C44"/>
    <mergeCell ref="A45:C45"/>
    <mergeCell ref="A46:C46"/>
    <mergeCell ref="A47:C47"/>
    <mergeCell ref="A48:C48"/>
    <mergeCell ref="A65:C65"/>
    <mergeCell ref="A55:C55"/>
    <mergeCell ref="B56:C56"/>
    <mergeCell ref="B57:C57"/>
    <mergeCell ref="B58:C58"/>
    <mergeCell ref="B59:C59"/>
    <mergeCell ref="A63:C63"/>
    <mergeCell ref="A64:C64"/>
    <mergeCell ref="A51:C51"/>
    <mergeCell ref="A52:C52"/>
    <mergeCell ref="A53:C53"/>
    <mergeCell ref="A54:C54"/>
  </mergeCells>
  <printOptions/>
  <pageMargins left="0.984251968503937" right="0.3937007874015748" top="0.7874015748031497" bottom="0.5905511811023623" header="0.5118110236220472" footer="0.31496062992125984"/>
  <pageSetup horizontalDpi="600" verticalDpi="600" orientation="portrait" paperSize="9" r:id="rId2"/>
  <headerFooter alignWithMargins="0">
    <oddFooter>&amp;C&amp;P+19</oddFooter>
  </headerFooter>
  <drawing r:id="rId1"/>
</worksheet>
</file>

<file path=xl/worksheets/sheet4.xml><?xml version="1.0" encoding="utf-8"?>
<worksheet xmlns="http://schemas.openxmlformats.org/spreadsheetml/2006/main" xmlns:r="http://schemas.openxmlformats.org/officeDocument/2006/relationships">
  <dimension ref="A1:X20"/>
  <sheetViews>
    <sheetView view="pageBreakPreview" zoomScale="60" workbookViewId="0" topLeftCell="A1">
      <selection activeCell="A1" sqref="A1"/>
    </sheetView>
  </sheetViews>
  <sheetFormatPr defaultColWidth="9.00390625" defaultRowHeight="24" customHeight="1"/>
  <cols>
    <col min="1" max="1" width="9.125" style="19" customWidth="1"/>
    <col min="2" max="2" width="10.50390625" style="19" customWidth="1"/>
    <col min="3" max="3" width="4.875" style="19" customWidth="1"/>
    <col min="4" max="4" width="8.625" style="19" customWidth="1"/>
    <col min="5" max="5" width="6.75390625" style="19" customWidth="1"/>
    <col min="6" max="6" width="4.875" style="19" customWidth="1"/>
    <col min="7" max="7" width="8.625" style="20" customWidth="1"/>
    <col min="8" max="8" width="6.75390625" style="20" customWidth="1"/>
    <col min="9" max="9" width="4.875" style="20" customWidth="1"/>
    <col min="10" max="10" width="8.625" style="20" customWidth="1"/>
    <col min="11" max="11" width="6.75390625" style="20" customWidth="1"/>
    <col min="12" max="12" width="4.875" style="20" customWidth="1"/>
    <col min="13" max="13" width="8.625" style="20" customWidth="1"/>
    <col min="14" max="14" width="6.75390625" style="20" customWidth="1"/>
    <col min="15" max="15" width="4.875" style="20" customWidth="1"/>
    <col min="16" max="16" width="8.625" style="20" customWidth="1"/>
    <col min="17" max="17" width="6.75390625" style="20" customWidth="1"/>
    <col min="18" max="18" width="4.875" style="20" customWidth="1"/>
    <col min="19" max="19" width="8.625" style="20" customWidth="1"/>
    <col min="20" max="20" width="6.75390625" style="20" customWidth="1"/>
    <col min="21" max="21" width="4.875" style="20" customWidth="1"/>
    <col min="22" max="22" width="8.625" style="20" customWidth="1"/>
    <col min="23" max="23" width="6.75390625" style="20" customWidth="1"/>
    <col min="24" max="24" width="2.875" style="20" customWidth="1"/>
    <col min="25" max="16384" width="9.00390625" style="20" customWidth="1"/>
  </cols>
  <sheetData>
    <row r="1" spans="1:24" s="18" customFormat="1" ht="24" customHeight="1">
      <c r="A1" s="21" t="s">
        <v>78</v>
      </c>
      <c r="D1" s="1"/>
      <c r="E1" s="1"/>
      <c r="F1" s="1"/>
      <c r="G1" s="1"/>
      <c r="H1" s="170" t="s">
        <v>190</v>
      </c>
      <c r="I1" s="1"/>
      <c r="J1" s="1" t="s">
        <v>219</v>
      </c>
      <c r="K1" s="1"/>
      <c r="L1" s="1"/>
      <c r="M1" s="1"/>
      <c r="N1" s="1"/>
      <c r="O1" s="1"/>
      <c r="P1" s="1"/>
      <c r="Q1" s="1"/>
      <c r="R1" s="1"/>
      <c r="S1" s="1"/>
      <c r="T1" s="1"/>
      <c r="U1" s="1"/>
      <c r="V1" s="1" t="s">
        <v>219</v>
      </c>
      <c r="W1" s="67"/>
      <c r="X1" s="1"/>
    </row>
    <row r="2" spans="1:23" s="101" customFormat="1" ht="24" customHeight="1">
      <c r="A2" s="330"/>
      <c r="B2" s="100" t="s">
        <v>72</v>
      </c>
      <c r="C2" s="332" t="s">
        <v>53</v>
      </c>
      <c r="D2" s="333"/>
      <c r="E2" s="334"/>
      <c r="F2" s="332" t="s">
        <v>54</v>
      </c>
      <c r="G2" s="335"/>
      <c r="H2" s="336"/>
      <c r="I2" s="332" t="s">
        <v>55</v>
      </c>
      <c r="J2" s="335"/>
      <c r="K2" s="336"/>
      <c r="L2" s="332" t="s">
        <v>56</v>
      </c>
      <c r="M2" s="335"/>
      <c r="N2" s="336"/>
      <c r="O2" s="332" t="s">
        <v>57</v>
      </c>
      <c r="P2" s="335"/>
      <c r="Q2" s="336"/>
      <c r="R2" s="332" t="s">
        <v>58</v>
      </c>
      <c r="S2" s="335"/>
      <c r="T2" s="336"/>
      <c r="U2" s="332" t="s">
        <v>59</v>
      </c>
      <c r="V2" s="335"/>
      <c r="W2" s="336"/>
    </row>
    <row r="3" spans="1:23" s="101" customFormat="1" ht="24" customHeight="1">
      <c r="A3" s="331"/>
      <c r="B3" s="102" t="s">
        <v>153</v>
      </c>
      <c r="C3" s="103" t="s">
        <v>73</v>
      </c>
      <c r="D3" s="104" t="s">
        <v>71</v>
      </c>
      <c r="E3" s="104" t="s">
        <v>218</v>
      </c>
      <c r="F3" s="103" t="s">
        <v>73</v>
      </c>
      <c r="G3" s="104" t="s">
        <v>71</v>
      </c>
      <c r="H3" s="104" t="s">
        <v>218</v>
      </c>
      <c r="I3" s="103" t="s">
        <v>73</v>
      </c>
      <c r="J3" s="104" t="s">
        <v>71</v>
      </c>
      <c r="K3" s="104" t="s">
        <v>218</v>
      </c>
      <c r="L3" s="103" t="s">
        <v>73</v>
      </c>
      <c r="M3" s="104" t="s">
        <v>71</v>
      </c>
      <c r="N3" s="104" t="s">
        <v>218</v>
      </c>
      <c r="O3" s="103" t="s">
        <v>73</v>
      </c>
      <c r="P3" s="104" t="s">
        <v>71</v>
      </c>
      <c r="Q3" s="104" t="s">
        <v>218</v>
      </c>
      <c r="R3" s="103" t="s">
        <v>73</v>
      </c>
      <c r="S3" s="104" t="s">
        <v>71</v>
      </c>
      <c r="T3" s="104" t="s">
        <v>218</v>
      </c>
      <c r="U3" s="103" t="s">
        <v>73</v>
      </c>
      <c r="V3" s="104" t="s">
        <v>71</v>
      </c>
      <c r="W3" s="104" t="s">
        <v>218</v>
      </c>
    </row>
    <row r="4" spans="1:23" s="101" customFormat="1" ht="24" customHeight="1">
      <c r="A4" s="105" t="s">
        <v>70</v>
      </c>
      <c r="B4" s="106">
        <v>6150</v>
      </c>
      <c r="C4" s="159">
        <v>420</v>
      </c>
      <c r="D4" s="107">
        <v>1029393</v>
      </c>
      <c r="E4" s="183">
        <f aca="true" t="shared" si="0" ref="E4:E9">ROUND(D4/($B4*C4),4)*100</f>
        <v>39.85</v>
      </c>
      <c r="F4" s="162">
        <v>439</v>
      </c>
      <c r="G4" s="107">
        <v>1123397</v>
      </c>
      <c r="H4" s="183">
        <f aca="true" t="shared" si="1" ref="H4:H9">ROUND(G4/($B4*F4),4)*100</f>
        <v>41.61</v>
      </c>
      <c r="I4" s="162">
        <v>463</v>
      </c>
      <c r="J4" s="107">
        <v>1154990</v>
      </c>
      <c r="K4" s="183">
        <f aca="true" t="shared" si="2" ref="K4:K9">ROUND(J4/($B4*I4),4)*100</f>
        <v>40.56</v>
      </c>
      <c r="L4" s="162">
        <v>473</v>
      </c>
      <c r="M4" s="107">
        <v>1198084</v>
      </c>
      <c r="N4" s="183">
        <f aca="true" t="shared" si="3" ref="N4:N9">ROUND(M4/($B4*L4),4)*100</f>
        <v>41.19</v>
      </c>
      <c r="O4" s="162">
        <v>468</v>
      </c>
      <c r="P4" s="107">
        <f>1195269+20836</f>
        <v>1216105</v>
      </c>
      <c r="Q4" s="183">
        <f aca="true" t="shared" si="4" ref="Q4:Q9">ROUND(P4/($B4*O4),4)*100</f>
        <v>42.25</v>
      </c>
      <c r="R4" s="162">
        <v>459</v>
      </c>
      <c r="S4" s="107">
        <f>1119897</f>
        <v>1119897</v>
      </c>
      <c r="T4" s="183">
        <f aca="true" t="shared" si="5" ref="T4:T9">ROUND(S4/($B4*R4),4)*100</f>
        <v>39.67</v>
      </c>
      <c r="U4" s="162">
        <v>491</v>
      </c>
      <c r="V4" s="107">
        <f>1247928+4814</f>
        <v>1252742</v>
      </c>
      <c r="W4" s="183">
        <f aca="true" t="shared" si="6" ref="W4:W9">ROUND(V4/($B4*U4),4)*100</f>
        <v>41.49</v>
      </c>
    </row>
    <row r="5" spans="1:23" s="101" customFormat="1" ht="24" customHeight="1">
      <c r="A5" s="108" t="s">
        <v>65</v>
      </c>
      <c r="B5" s="109">
        <v>16580</v>
      </c>
      <c r="C5" s="160">
        <v>1698</v>
      </c>
      <c r="D5" s="110">
        <v>8217129</v>
      </c>
      <c r="E5" s="188">
        <f t="shared" si="0"/>
        <v>29.189999999999998</v>
      </c>
      <c r="F5" s="163">
        <v>1737</v>
      </c>
      <c r="G5" s="110">
        <v>8943000</v>
      </c>
      <c r="H5" s="188">
        <f t="shared" si="1"/>
        <v>31.05</v>
      </c>
      <c r="I5" s="163">
        <v>1798</v>
      </c>
      <c r="J5" s="110">
        <v>9496979</v>
      </c>
      <c r="K5" s="188">
        <f t="shared" si="2"/>
        <v>31.86</v>
      </c>
      <c r="L5" s="163">
        <v>1875</v>
      </c>
      <c r="M5" s="110">
        <v>9878465</v>
      </c>
      <c r="N5" s="188">
        <f t="shared" si="3"/>
        <v>31.78</v>
      </c>
      <c r="O5" s="163">
        <v>1891</v>
      </c>
      <c r="P5" s="110">
        <f>9358317+429810</f>
        <v>9788127</v>
      </c>
      <c r="Q5" s="188">
        <f t="shared" si="4"/>
        <v>31.22</v>
      </c>
      <c r="R5" s="163">
        <v>1934</v>
      </c>
      <c r="S5" s="110">
        <f>9359117+253526</f>
        <v>9612643</v>
      </c>
      <c r="T5" s="188">
        <f t="shared" si="5"/>
        <v>29.98</v>
      </c>
      <c r="U5" s="163">
        <v>2042</v>
      </c>
      <c r="V5" s="110">
        <f>10548234+370038</f>
        <v>10918272</v>
      </c>
      <c r="W5" s="188">
        <f t="shared" si="6"/>
        <v>32.25</v>
      </c>
    </row>
    <row r="6" spans="1:23" s="101" customFormat="1" ht="24" customHeight="1">
      <c r="A6" s="108" t="s">
        <v>66</v>
      </c>
      <c r="B6" s="109">
        <v>19480</v>
      </c>
      <c r="C6" s="160">
        <v>1223</v>
      </c>
      <c r="D6" s="111">
        <v>9548083</v>
      </c>
      <c r="E6" s="188">
        <f t="shared" si="0"/>
        <v>40.08</v>
      </c>
      <c r="F6" s="163">
        <v>1285</v>
      </c>
      <c r="G6" s="110">
        <v>10689568</v>
      </c>
      <c r="H6" s="188">
        <f t="shared" si="1"/>
        <v>42.699999999999996</v>
      </c>
      <c r="I6" s="163">
        <v>1297</v>
      </c>
      <c r="J6" s="110">
        <v>11012786</v>
      </c>
      <c r="K6" s="188">
        <f t="shared" si="2"/>
        <v>43.59</v>
      </c>
      <c r="L6" s="163">
        <v>1359</v>
      </c>
      <c r="M6" s="110">
        <v>11546645</v>
      </c>
      <c r="N6" s="188">
        <f t="shared" si="3"/>
        <v>43.62</v>
      </c>
      <c r="O6" s="163">
        <v>1382</v>
      </c>
      <c r="P6" s="110">
        <f>10708838+930945</f>
        <v>11639783</v>
      </c>
      <c r="Q6" s="188">
        <f t="shared" si="4"/>
        <v>43.24</v>
      </c>
      <c r="R6" s="163">
        <v>1470</v>
      </c>
      <c r="S6" s="110">
        <f>10854962+699208</f>
        <v>11554170</v>
      </c>
      <c r="T6" s="188">
        <f t="shared" si="5"/>
        <v>40.35</v>
      </c>
      <c r="U6" s="163">
        <v>1543</v>
      </c>
      <c r="V6" s="110">
        <f>11641789+799318</f>
        <v>12441107</v>
      </c>
      <c r="W6" s="188">
        <f t="shared" si="6"/>
        <v>41.39</v>
      </c>
    </row>
    <row r="7" spans="1:23" s="101" customFormat="1" ht="24" customHeight="1">
      <c r="A7" s="108" t="s">
        <v>67</v>
      </c>
      <c r="B7" s="109">
        <v>26750</v>
      </c>
      <c r="C7" s="160">
        <v>715</v>
      </c>
      <c r="D7" s="110">
        <v>8071509</v>
      </c>
      <c r="E7" s="188">
        <f t="shared" si="0"/>
        <v>42.199999999999996</v>
      </c>
      <c r="F7" s="163">
        <v>717</v>
      </c>
      <c r="G7" s="110">
        <v>8667928</v>
      </c>
      <c r="H7" s="188">
        <f t="shared" si="1"/>
        <v>45.190000000000005</v>
      </c>
      <c r="I7" s="163">
        <v>721</v>
      </c>
      <c r="J7" s="110">
        <v>9074947</v>
      </c>
      <c r="K7" s="188">
        <f t="shared" si="2"/>
        <v>47.05</v>
      </c>
      <c r="L7" s="163">
        <v>724</v>
      </c>
      <c r="M7" s="110">
        <v>8908080</v>
      </c>
      <c r="N7" s="188">
        <f t="shared" si="3"/>
        <v>46</v>
      </c>
      <c r="O7" s="163">
        <v>709</v>
      </c>
      <c r="P7" s="110">
        <f>8113804+943737</f>
        <v>9057541</v>
      </c>
      <c r="Q7" s="188">
        <f t="shared" si="4"/>
        <v>47.760000000000005</v>
      </c>
      <c r="R7" s="163">
        <v>718</v>
      </c>
      <c r="S7" s="110">
        <f>8019156+941098</f>
        <v>8960254</v>
      </c>
      <c r="T7" s="188">
        <f t="shared" si="5"/>
        <v>46.650000000000006</v>
      </c>
      <c r="U7" s="163">
        <v>747</v>
      </c>
      <c r="V7" s="110">
        <f>8805829+1207274</f>
        <v>10013103</v>
      </c>
      <c r="W7" s="188">
        <f t="shared" si="6"/>
        <v>50.11</v>
      </c>
    </row>
    <row r="8" spans="1:23" s="101" customFormat="1" ht="24" customHeight="1">
      <c r="A8" s="108" t="s">
        <v>68</v>
      </c>
      <c r="B8" s="109">
        <v>30600</v>
      </c>
      <c r="C8" s="160">
        <v>576</v>
      </c>
      <c r="D8" s="110">
        <v>7315098</v>
      </c>
      <c r="E8" s="188">
        <f t="shared" si="0"/>
        <v>41.5</v>
      </c>
      <c r="F8" s="163">
        <v>607</v>
      </c>
      <c r="G8" s="110">
        <v>8057186</v>
      </c>
      <c r="H8" s="188">
        <f t="shared" si="1"/>
        <v>43.38</v>
      </c>
      <c r="I8" s="163">
        <v>607</v>
      </c>
      <c r="J8" s="110">
        <v>8316504</v>
      </c>
      <c r="K8" s="188">
        <f t="shared" si="2"/>
        <v>44.769999999999996</v>
      </c>
      <c r="L8" s="163">
        <v>594</v>
      </c>
      <c r="M8" s="110">
        <v>8375531</v>
      </c>
      <c r="N8" s="188">
        <f t="shared" si="3"/>
        <v>46.08</v>
      </c>
      <c r="O8" s="163">
        <v>609</v>
      </c>
      <c r="P8" s="110">
        <f>7526450+1265679</f>
        <v>8792129</v>
      </c>
      <c r="Q8" s="188">
        <f t="shared" si="4"/>
        <v>47.18</v>
      </c>
      <c r="R8" s="163">
        <v>616</v>
      </c>
      <c r="S8" s="110">
        <f>7172106+1102938</f>
        <v>8275044</v>
      </c>
      <c r="T8" s="188">
        <f t="shared" si="5"/>
        <v>43.9</v>
      </c>
      <c r="U8" s="163">
        <v>658</v>
      </c>
      <c r="V8" s="110">
        <f>8236888+955309</f>
        <v>9192197</v>
      </c>
      <c r="W8" s="188">
        <f t="shared" si="6"/>
        <v>45.65</v>
      </c>
    </row>
    <row r="9" spans="1:23" s="101" customFormat="1" ht="24" customHeight="1">
      <c r="A9" s="112" t="s">
        <v>69</v>
      </c>
      <c r="B9" s="113">
        <v>35830</v>
      </c>
      <c r="C9" s="161">
        <v>473</v>
      </c>
      <c r="D9" s="114">
        <v>7678619</v>
      </c>
      <c r="E9" s="195">
        <f t="shared" si="0"/>
        <v>45.31</v>
      </c>
      <c r="F9" s="164">
        <v>482</v>
      </c>
      <c r="G9" s="114">
        <v>8395712</v>
      </c>
      <c r="H9" s="195">
        <f t="shared" si="1"/>
        <v>48.61</v>
      </c>
      <c r="I9" s="164">
        <v>490</v>
      </c>
      <c r="J9" s="114">
        <v>8309800</v>
      </c>
      <c r="K9" s="195">
        <f t="shared" si="2"/>
        <v>47.33</v>
      </c>
      <c r="L9" s="164">
        <v>478</v>
      </c>
      <c r="M9" s="114">
        <v>8510080</v>
      </c>
      <c r="N9" s="195">
        <f t="shared" si="3"/>
        <v>49.69</v>
      </c>
      <c r="O9" s="164">
        <v>480</v>
      </c>
      <c r="P9" s="114">
        <f>7243652+1655131</f>
        <v>8898783</v>
      </c>
      <c r="Q9" s="195">
        <f t="shared" si="4"/>
        <v>51.739999999999995</v>
      </c>
      <c r="R9" s="164">
        <v>491</v>
      </c>
      <c r="S9" s="114">
        <f>7118364+1569746</f>
        <v>8688110</v>
      </c>
      <c r="T9" s="195">
        <f t="shared" si="5"/>
        <v>49.39</v>
      </c>
      <c r="U9" s="164">
        <v>508</v>
      </c>
      <c r="V9" s="114">
        <f>7700525+1529717</f>
        <v>9230242</v>
      </c>
      <c r="W9" s="195">
        <f t="shared" si="6"/>
        <v>50.71</v>
      </c>
    </row>
    <row r="10" spans="1:23" s="101" customFormat="1" ht="24" customHeight="1">
      <c r="A10" s="115" t="s">
        <v>77</v>
      </c>
      <c r="B10" s="116"/>
      <c r="C10" s="158">
        <f aca="true" t="shared" si="7" ref="C10:P10">SUM(C4:C9)</f>
        <v>5105</v>
      </c>
      <c r="D10" s="116">
        <f t="shared" si="7"/>
        <v>41859831</v>
      </c>
      <c r="E10" s="185">
        <f>ROUND(D10/($B4*C4+$B5*C5+$B6*C6+$B7*C7+$B8*C8+$B9*C9),4)*100</f>
        <v>38.67</v>
      </c>
      <c r="F10" s="158">
        <f t="shared" si="7"/>
        <v>5267</v>
      </c>
      <c r="G10" s="116">
        <f>SUM(G4:G9)</f>
        <v>45876791</v>
      </c>
      <c r="H10" s="185">
        <f>ROUND(G10/($B4*F4+$B5*F5+$B6*F6+$B7*F7+$B8*F8+$B9*F9),4)*100</f>
        <v>41.120000000000005</v>
      </c>
      <c r="I10" s="158">
        <f t="shared" si="7"/>
        <v>5376</v>
      </c>
      <c r="J10" s="116">
        <f t="shared" si="7"/>
        <v>47366006</v>
      </c>
      <c r="K10" s="185">
        <f>ROUND(J10/($B4*I4+$B5*I5+$B6*I6+$B7*I7+$B8*I8+$B9*I9),4)*100</f>
        <v>41.79</v>
      </c>
      <c r="L10" s="158">
        <f t="shared" si="7"/>
        <v>5503</v>
      </c>
      <c r="M10" s="116">
        <f t="shared" si="7"/>
        <v>48416885</v>
      </c>
      <c r="N10" s="185">
        <f>ROUND(M10/($B4*L4+$B5*L5+$B6*L6+$B7*L7+$B8*L8+$B9*L9),4)*100</f>
        <v>42.05</v>
      </c>
      <c r="O10" s="158">
        <f t="shared" si="7"/>
        <v>5539</v>
      </c>
      <c r="P10" s="116">
        <f t="shared" si="7"/>
        <v>49392468</v>
      </c>
      <c r="Q10" s="185">
        <f>ROUND(P10/($B4*O4+$B5*O5+$B6*O6+$B7*O7+$B8*O8+$B9*O9),4)*100</f>
        <v>42.6</v>
      </c>
      <c r="R10" s="158">
        <f>SUM(R4:R9)</f>
        <v>5688</v>
      </c>
      <c r="S10" s="116">
        <f>SUM(S4:S9)</f>
        <v>48210118</v>
      </c>
      <c r="T10" s="185">
        <f>ROUND(S10/($B4*R4+$B5*R5+$B6*R6+$B7*R7+$B8*R8+$B9*R9),4)*100</f>
        <v>40.45</v>
      </c>
      <c r="U10" s="158">
        <f>SUM(U4:U9)</f>
        <v>5989</v>
      </c>
      <c r="V10" s="116">
        <f>SUM(V4:V9)</f>
        <v>53047663</v>
      </c>
      <c r="W10" s="185">
        <f>ROUND(V10/($B4*U4+$B5*U5+$B6*U6+$B7*U7+$B8*U8+$B9*U9),4)*100</f>
        <v>42.35</v>
      </c>
    </row>
    <row r="11" spans="1:6" s="118" customFormat="1" ht="24" customHeight="1" thickBot="1">
      <c r="A11" s="117"/>
      <c r="B11" s="117"/>
      <c r="C11" s="117"/>
      <c r="D11" s="117"/>
      <c r="E11" s="184"/>
      <c r="F11" s="117"/>
    </row>
    <row r="12" spans="1:24" s="118" customFormat="1" ht="24" customHeight="1" thickBot="1">
      <c r="A12" s="330"/>
      <c r="B12" s="100" t="s">
        <v>72</v>
      </c>
      <c r="C12" s="337" t="s">
        <v>60</v>
      </c>
      <c r="D12" s="338"/>
      <c r="E12" s="339"/>
      <c r="F12" s="332" t="s">
        <v>61</v>
      </c>
      <c r="G12" s="340"/>
      <c r="H12" s="336"/>
      <c r="I12" s="332" t="s">
        <v>62</v>
      </c>
      <c r="J12" s="340"/>
      <c r="K12" s="336"/>
      <c r="L12" s="332" t="s">
        <v>63</v>
      </c>
      <c r="M12" s="340"/>
      <c r="N12" s="336"/>
      <c r="O12" s="337" t="s">
        <v>64</v>
      </c>
      <c r="P12" s="344"/>
      <c r="Q12" s="345"/>
      <c r="R12" s="346" t="s">
        <v>40</v>
      </c>
      <c r="S12" s="347"/>
      <c r="T12" s="348"/>
      <c r="V12" s="341" t="s">
        <v>179</v>
      </c>
      <c r="W12" s="342"/>
      <c r="X12" s="343"/>
    </row>
    <row r="13" spans="1:24" s="118" customFormat="1" ht="24" customHeight="1">
      <c r="A13" s="331"/>
      <c r="B13" s="102" t="s">
        <v>153</v>
      </c>
      <c r="C13" s="103" t="s">
        <v>73</v>
      </c>
      <c r="D13" s="104" t="s">
        <v>71</v>
      </c>
      <c r="E13" s="104" t="s">
        <v>218</v>
      </c>
      <c r="F13" s="103" t="s">
        <v>73</v>
      </c>
      <c r="G13" s="104" t="s">
        <v>71</v>
      </c>
      <c r="H13" s="104" t="s">
        <v>218</v>
      </c>
      <c r="I13" s="103" t="s">
        <v>73</v>
      </c>
      <c r="J13" s="104" t="s">
        <v>71</v>
      </c>
      <c r="K13" s="104" t="s">
        <v>218</v>
      </c>
      <c r="L13" s="103" t="s">
        <v>73</v>
      </c>
      <c r="M13" s="104" t="s">
        <v>71</v>
      </c>
      <c r="N13" s="104" t="s">
        <v>218</v>
      </c>
      <c r="O13" s="103" t="s">
        <v>73</v>
      </c>
      <c r="P13" s="104" t="s">
        <v>71</v>
      </c>
      <c r="Q13" s="104" t="s">
        <v>218</v>
      </c>
      <c r="R13" s="119" t="s">
        <v>73</v>
      </c>
      <c r="S13" s="104" t="s">
        <v>71</v>
      </c>
      <c r="T13" s="120" t="s">
        <v>218</v>
      </c>
      <c r="V13" s="171" t="s">
        <v>194</v>
      </c>
      <c r="W13" s="351" t="s">
        <v>71</v>
      </c>
      <c r="X13" s="352"/>
    </row>
    <row r="14" spans="1:24" s="118" customFormat="1" ht="24" customHeight="1">
      <c r="A14" s="105" t="s">
        <v>70</v>
      </c>
      <c r="B14" s="106">
        <v>6150</v>
      </c>
      <c r="C14" s="162">
        <v>478</v>
      </c>
      <c r="D14" s="107">
        <f>1202109+3166</f>
        <v>1205275</v>
      </c>
      <c r="E14" s="183">
        <f aca="true" t="shared" si="8" ref="E14:E19">ROUND(D14/($B4*C14),4)*100</f>
        <v>41</v>
      </c>
      <c r="F14" s="162">
        <v>485</v>
      </c>
      <c r="G14" s="107">
        <f>1204897+28180</f>
        <v>1233077</v>
      </c>
      <c r="H14" s="183">
        <f aca="true" t="shared" si="9" ref="H14:H19">ROUND(G14/($B14*F14),4)*100</f>
        <v>41.339999999999996</v>
      </c>
      <c r="I14" s="165">
        <v>465</v>
      </c>
      <c r="J14" s="121">
        <v>1093269</v>
      </c>
      <c r="K14" s="183">
        <f aca="true" t="shared" si="10" ref="K14:K19">ROUND(J14/($B14*I14),4)*100</f>
        <v>38.23</v>
      </c>
      <c r="L14" s="165">
        <v>465</v>
      </c>
      <c r="M14" s="121">
        <v>1122281</v>
      </c>
      <c r="N14" s="183">
        <f aca="true" t="shared" si="11" ref="N14:N19">ROUND(M14/($B14*L14),4)*100</f>
        <v>39.24</v>
      </c>
      <c r="O14" s="192">
        <v>482</v>
      </c>
      <c r="P14" s="121">
        <v>1243209</v>
      </c>
      <c r="Q14" s="189">
        <f aca="true" t="shared" si="12" ref="Q14:Q19">ROUND(P14/($B14*O14),4)*100</f>
        <v>41.94</v>
      </c>
      <c r="R14" s="122">
        <f>ROUND(AVERAGE(O14,L14,I14,F14,C14,U4,R4,O4,L4,I4,F4,C4),0)</f>
        <v>466</v>
      </c>
      <c r="S14" s="123">
        <f>ROUND(AVERAGE(P14,M14,J14,G14,D14,V4,S4,P4,M4,J4,G4,D4),0)</f>
        <v>1165977</v>
      </c>
      <c r="T14" s="189">
        <f aca="true" t="shared" si="13" ref="T14:T19">ROUND(S14/($B14*R14),4)*100</f>
        <v>40.68</v>
      </c>
      <c r="V14" s="172">
        <f aca="true" t="shared" si="14" ref="V14:W20">SUM(C4,F4,I4,L4,O4,R4,U4,C14,F14,I14,L14,O14)</f>
        <v>5588</v>
      </c>
      <c r="W14" s="349">
        <f t="shared" si="14"/>
        <v>13991719</v>
      </c>
      <c r="X14" s="350"/>
    </row>
    <row r="15" spans="1:24" s="118" customFormat="1" ht="24" customHeight="1">
      <c r="A15" s="108" t="s">
        <v>65</v>
      </c>
      <c r="B15" s="109">
        <v>16580</v>
      </c>
      <c r="C15" s="163">
        <v>2102</v>
      </c>
      <c r="D15" s="110">
        <f>10496039+329398</f>
        <v>10825437</v>
      </c>
      <c r="E15" s="188">
        <f t="shared" si="8"/>
        <v>31.06</v>
      </c>
      <c r="F15" s="163">
        <v>2093</v>
      </c>
      <c r="G15" s="110">
        <f>10181849+356668</f>
        <v>10538517</v>
      </c>
      <c r="H15" s="188">
        <f t="shared" si="9"/>
        <v>30.37</v>
      </c>
      <c r="I15" s="166">
        <v>2078</v>
      </c>
      <c r="J15" s="124">
        <v>9845949</v>
      </c>
      <c r="K15" s="188">
        <f t="shared" si="10"/>
        <v>28.58</v>
      </c>
      <c r="L15" s="166">
        <v>2132</v>
      </c>
      <c r="M15" s="124">
        <v>10224630</v>
      </c>
      <c r="N15" s="188">
        <f t="shared" si="11"/>
        <v>28.93</v>
      </c>
      <c r="O15" s="193">
        <v>2192</v>
      </c>
      <c r="P15" s="124">
        <v>11189923</v>
      </c>
      <c r="Q15" s="190">
        <f t="shared" si="12"/>
        <v>30.79</v>
      </c>
      <c r="R15" s="125">
        <f aca="true" t="shared" si="15" ref="R15:S20">ROUND(AVERAGE(O15,L15,I15,F15,C15,U5,R5,O5,L5,I5,F5,C5),0)</f>
        <v>1964</v>
      </c>
      <c r="S15" s="126">
        <f t="shared" si="15"/>
        <v>9956589</v>
      </c>
      <c r="T15" s="189">
        <f t="shared" si="13"/>
        <v>30.580000000000002</v>
      </c>
      <c r="V15" s="172">
        <f t="shared" si="14"/>
        <v>23572</v>
      </c>
      <c r="W15" s="349">
        <f t="shared" si="14"/>
        <v>119479071</v>
      </c>
      <c r="X15" s="350"/>
    </row>
    <row r="16" spans="1:24" s="118" customFormat="1" ht="24" customHeight="1">
      <c r="A16" s="108" t="s">
        <v>66</v>
      </c>
      <c r="B16" s="109">
        <v>19480</v>
      </c>
      <c r="C16" s="163">
        <v>1536</v>
      </c>
      <c r="D16" s="110">
        <f>11943317+738809</f>
        <v>12682126</v>
      </c>
      <c r="E16" s="188">
        <f t="shared" si="8"/>
        <v>42.38</v>
      </c>
      <c r="F16" s="163">
        <v>1534</v>
      </c>
      <c r="G16" s="110">
        <f>11332151+779978</f>
        <v>12112129</v>
      </c>
      <c r="H16" s="188">
        <f t="shared" si="9"/>
        <v>40.53</v>
      </c>
      <c r="I16" s="166">
        <v>1569</v>
      </c>
      <c r="J16" s="124">
        <v>12182373</v>
      </c>
      <c r="K16" s="188">
        <f t="shared" si="10"/>
        <v>39.86</v>
      </c>
      <c r="L16" s="166">
        <v>1565</v>
      </c>
      <c r="M16" s="124">
        <v>12468167</v>
      </c>
      <c r="N16" s="188">
        <f t="shared" si="11"/>
        <v>40.9</v>
      </c>
      <c r="O16" s="193">
        <v>1614</v>
      </c>
      <c r="P16" s="124">
        <v>13339360</v>
      </c>
      <c r="Q16" s="190">
        <f t="shared" si="12"/>
        <v>42.43</v>
      </c>
      <c r="R16" s="125">
        <f t="shared" si="15"/>
        <v>1448</v>
      </c>
      <c r="S16" s="126">
        <f t="shared" si="15"/>
        <v>11768025</v>
      </c>
      <c r="T16" s="189">
        <f t="shared" si="13"/>
        <v>41.72</v>
      </c>
      <c r="V16" s="172">
        <f t="shared" si="14"/>
        <v>17377</v>
      </c>
      <c r="W16" s="349">
        <f t="shared" si="14"/>
        <v>141216297</v>
      </c>
      <c r="X16" s="350"/>
    </row>
    <row r="17" spans="1:24" s="118" customFormat="1" ht="24" customHeight="1">
      <c r="A17" s="108" t="s">
        <v>67</v>
      </c>
      <c r="B17" s="109">
        <v>26750</v>
      </c>
      <c r="C17" s="163">
        <v>774</v>
      </c>
      <c r="D17" s="110">
        <f>8652126+1227985</f>
        <v>9880111</v>
      </c>
      <c r="E17" s="188">
        <f t="shared" si="8"/>
        <v>47.72</v>
      </c>
      <c r="F17" s="163">
        <v>795</v>
      </c>
      <c r="G17" s="110">
        <f>8637605+1178565</f>
        <v>9816170</v>
      </c>
      <c r="H17" s="188">
        <f t="shared" si="9"/>
        <v>46.160000000000004</v>
      </c>
      <c r="I17" s="166">
        <v>840</v>
      </c>
      <c r="J17" s="124">
        <v>10035103</v>
      </c>
      <c r="K17" s="188">
        <f t="shared" si="10"/>
        <v>44.66</v>
      </c>
      <c r="L17" s="166">
        <v>855</v>
      </c>
      <c r="M17" s="124">
        <v>10606090</v>
      </c>
      <c r="N17" s="188">
        <f t="shared" si="11"/>
        <v>46.37</v>
      </c>
      <c r="O17" s="193">
        <v>868</v>
      </c>
      <c r="P17" s="124">
        <v>10364697</v>
      </c>
      <c r="Q17" s="190">
        <f t="shared" si="12"/>
        <v>44.64</v>
      </c>
      <c r="R17" s="125">
        <f t="shared" si="15"/>
        <v>765</v>
      </c>
      <c r="S17" s="126">
        <f t="shared" si="15"/>
        <v>9454628</v>
      </c>
      <c r="T17" s="189">
        <f t="shared" si="13"/>
        <v>46.2</v>
      </c>
      <c r="V17" s="172">
        <f t="shared" si="14"/>
        <v>9183</v>
      </c>
      <c r="W17" s="349">
        <f t="shared" si="14"/>
        <v>113455533</v>
      </c>
      <c r="X17" s="353"/>
    </row>
    <row r="18" spans="1:24" s="118" customFormat="1" ht="24" customHeight="1">
      <c r="A18" s="108" t="s">
        <v>68</v>
      </c>
      <c r="B18" s="109">
        <v>30600</v>
      </c>
      <c r="C18" s="163">
        <v>650</v>
      </c>
      <c r="D18" s="110">
        <f>8029912+1058777</f>
        <v>9088689</v>
      </c>
      <c r="E18" s="188">
        <f t="shared" si="8"/>
        <v>45.69</v>
      </c>
      <c r="F18" s="163">
        <v>650</v>
      </c>
      <c r="G18" s="110">
        <f>7979854+1415417</f>
        <v>9395271</v>
      </c>
      <c r="H18" s="188">
        <f t="shared" si="9"/>
        <v>47.24</v>
      </c>
      <c r="I18" s="166">
        <v>634</v>
      </c>
      <c r="J18" s="124">
        <v>8972349</v>
      </c>
      <c r="K18" s="188">
        <f t="shared" si="10"/>
        <v>46.25</v>
      </c>
      <c r="L18" s="166">
        <v>667</v>
      </c>
      <c r="M18" s="124">
        <v>9450287</v>
      </c>
      <c r="N18" s="188">
        <f t="shared" si="11"/>
        <v>46.300000000000004</v>
      </c>
      <c r="O18" s="193">
        <v>657</v>
      </c>
      <c r="P18" s="124">
        <v>9711547</v>
      </c>
      <c r="Q18" s="190">
        <f t="shared" si="12"/>
        <v>48.309999999999995</v>
      </c>
      <c r="R18" s="125">
        <f t="shared" si="15"/>
        <v>627</v>
      </c>
      <c r="S18" s="126">
        <f t="shared" si="15"/>
        <v>8745153</v>
      </c>
      <c r="T18" s="189">
        <f t="shared" si="13"/>
        <v>45.58</v>
      </c>
      <c r="V18" s="172">
        <f t="shared" si="14"/>
        <v>7525</v>
      </c>
      <c r="W18" s="349">
        <f t="shared" si="14"/>
        <v>104941832</v>
      </c>
      <c r="X18" s="350"/>
    </row>
    <row r="19" spans="1:24" s="118" customFormat="1" ht="24" customHeight="1">
      <c r="A19" s="112" t="s">
        <v>69</v>
      </c>
      <c r="B19" s="113">
        <v>35830</v>
      </c>
      <c r="C19" s="164">
        <v>501</v>
      </c>
      <c r="D19" s="114">
        <f>7691406+1421711</f>
        <v>9113117</v>
      </c>
      <c r="E19" s="195">
        <f t="shared" si="8"/>
        <v>50.77</v>
      </c>
      <c r="F19" s="164">
        <v>489</v>
      </c>
      <c r="G19" s="114">
        <f>7324793+1472183</f>
        <v>8796976</v>
      </c>
      <c r="H19" s="195">
        <f t="shared" si="9"/>
        <v>50.21</v>
      </c>
      <c r="I19" s="167">
        <v>502</v>
      </c>
      <c r="J19" s="127">
        <v>8913415</v>
      </c>
      <c r="K19" s="195">
        <f t="shared" si="10"/>
        <v>49.559999999999995</v>
      </c>
      <c r="L19" s="167">
        <v>498</v>
      </c>
      <c r="M19" s="127">
        <v>8975598</v>
      </c>
      <c r="N19" s="195">
        <f t="shared" si="11"/>
        <v>50.3</v>
      </c>
      <c r="O19" s="194">
        <v>510</v>
      </c>
      <c r="P19" s="127">
        <v>9366030</v>
      </c>
      <c r="Q19" s="191">
        <f t="shared" si="12"/>
        <v>51.25999999999999</v>
      </c>
      <c r="R19" s="128">
        <f t="shared" si="15"/>
        <v>492</v>
      </c>
      <c r="S19" s="129">
        <f t="shared" si="15"/>
        <v>8739707</v>
      </c>
      <c r="T19" s="189">
        <f t="shared" si="13"/>
        <v>49.58</v>
      </c>
      <c r="V19" s="172">
        <f t="shared" si="14"/>
        <v>5902</v>
      </c>
      <c r="W19" s="349">
        <f t="shared" si="14"/>
        <v>104876482</v>
      </c>
      <c r="X19" s="350"/>
    </row>
    <row r="20" spans="1:24" s="118" customFormat="1" ht="24" customHeight="1" thickBot="1">
      <c r="A20" s="115" t="s">
        <v>77</v>
      </c>
      <c r="B20" s="116"/>
      <c r="C20" s="158">
        <f>SUM(C14:C19)</f>
        <v>6041</v>
      </c>
      <c r="D20" s="116">
        <f>SUM(D14:D19)</f>
        <v>52794755</v>
      </c>
      <c r="E20" s="185">
        <f>ROUND(D20/($B4*C14+$B5*C15+$B6*C16+$B7*C17+$B8*C18+$B9*C19),4)*100</f>
        <v>41.82</v>
      </c>
      <c r="F20" s="158">
        <f>SUM(F14:F19)</f>
        <v>6046</v>
      </c>
      <c r="G20" s="116">
        <f>SUM(G14:G19)</f>
        <v>51892140</v>
      </c>
      <c r="H20" s="185">
        <f>ROUND(G20/($B14*F14+$B15*F15+$B16*F16+$B17*F17+$B18*F18+$B19*F19),4)*100</f>
        <v>41.099999999999994</v>
      </c>
      <c r="I20" s="158">
        <f>SUM(I14:I19)</f>
        <v>6088</v>
      </c>
      <c r="J20" s="116">
        <f>SUM(J14:J19)</f>
        <v>51042458</v>
      </c>
      <c r="K20" s="185">
        <f>ROUND(J20/($B14*I14+$B15*I15+$B16*I16+$B17*I17+$B18*I18+$B19*I19),4)*100</f>
        <v>39.96</v>
      </c>
      <c r="L20" s="158">
        <f>SUM(L14:L19)</f>
        <v>6182</v>
      </c>
      <c r="M20" s="116">
        <f>SUM(M14:M19)</f>
        <v>52847053</v>
      </c>
      <c r="N20" s="185">
        <f>ROUND(M20/($B14*L14+$B15*L15+$B16*L16+$B17*L17+$B18*L18+$B19*L19),4)*100</f>
        <v>40.71</v>
      </c>
      <c r="O20" s="158">
        <f>SUM(O14:O19)</f>
        <v>6323</v>
      </c>
      <c r="P20" s="116">
        <f>SUM(P14:P19)</f>
        <v>55214766</v>
      </c>
      <c r="Q20" s="186">
        <f>ROUND(P20/($B14*O14+$B15*O15+$B16*O16+$B17*O17+$B18*O18+$B19*O19),4)*100</f>
        <v>41.72</v>
      </c>
      <c r="R20" s="130">
        <f t="shared" si="15"/>
        <v>5762</v>
      </c>
      <c r="S20" s="131">
        <f t="shared" si="15"/>
        <v>49830078</v>
      </c>
      <c r="T20" s="187">
        <f>ROUND(S20/($B14*R14+$B15*R15+$B16*R16+$B17*R17+$B18*R18+$B19*R19),4)*100</f>
        <v>41.21</v>
      </c>
      <c r="V20" s="173">
        <f t="shared" si="14"/>
        <v>69147</v>
      </c>
      <c r="W20" s="354">
        <f t="shared" si="14"/>
        <v>597960934</v>
      </c>
      <c r="X20" s="355"/>
    </row>
  </sheetData>
  <mergeCells count="24">
    <mergeCell ref="W17:X17"/>
    <mergeCell ref="W18:X18"/>
    <mergeCell ref="W19:X19"/>
    <mergeCell ref="W20:X20"/>
    <mergeCell ref="W14:X14"/>
    <mergeCell ref="W15:X15"/>
    <mergeCell ref="W16:X16"/>
    <mergeCell ref="W13:X13"/>
    <mergeCell ref="V12:X12"/>
    <mergeCell ref="O2:Q2"/>
    <mergeCell ref="R2:T2"/>
    <mergeCell ref="U2:W2"/>
    <mergeCell ref="O12:Q12"/>
    <mergeCell ref="R12:T12"/>
    <mergeCell ref="I2:K2"/>
    <mergeCell ref="L2:N2"/>
    <mergeCell ref="I12:K12"/>
    <mergeCell ref="L12:N12"/>
    <mergeCell ref="A12:A13"/>
    <mergeCell ref="C2:E2"/>
    <mergeCell ref="F2:H2"/>
    <mergeCell ref="A2:A3"/>
    <mergeCell ref="C12:E12"/>
    <mergeCell ref="F12:H12"/>
  </mergeCells>
  <printOptions/>
  <pageMargins left="0.984251968503937" right="0.984251968503937" top="0.7874015748031497" bottom="0.5905511811023623" header="0.5118110236220472" footer="0.31496062992125984"/>
  <pageSetup horizontalDpi="600" verticalDpi="600" orientation="portrait" paperSize="9" scale="96" r:id="rId2"/>
  <headerFooter alignWithMargins="0">
    <oddFooter>&amp;C&amp;P+21</oddFooter>
  </headerFooter>
  <colBreaks count="1" manualBreakCount="1">
    <brk id="11" max="33" man="1"/>
  </colBreaks>
  <drawing r:id="rId1"/>
</worksheet>
</file>

<file path=xl/worksheets/sheet5.xml><?xml version="1.0" encoding="utf-8"?>
<worksheet xmlns="http://schemas.openxmlformats.org/spreadsheetml/2006/main" xmlns:r="http://schemas.openxmlformats.org/officeDocument/2006/relationships">
  <dimension ref="A1:AE46"/>
  <sheetViews>
    <sheetView workbookViewId="0" topLeftCell="A1">
      <selection activeCell="A1" sqref="A1"/>
    </sheetView>
  </sheetViews>
  <sheetFormatPr defaultColWidth="9.00390625" defaultRowHeight="13.5"/>
  <cols>
    <col min="1" max="45" width="2.75390625" style="55" customWidth="1"/>
    <col min="46" max="16384" width="9.00390625" style="55" customWidth="1"/>
  </cols>
  <sheetData>
    <row r="1" spans="1:2" s="44" customFormat="1" ht="18" customHeight="1">
      <c r="A1" s="45" t="s">
        <v>90</v>
      </c>
      <c r="B1" s="45"/>
    </row>
    <row r="2" spans="1:12" ht="13.5" customHeight="1">
      <c r="A2" s="52" t="s">
        <v>201</v>
      </c>
      <c r="B2" s="52"/>
      <c r="L2" s="58" t="s">
        <v>185</v>
      </c>
    </row>
    <row r="3" spans="1:2" ht="13.5" customHeight="1">
      <c r="A3" s="52"/>
      <c r="B3" s="52"/>
    </row>
    <row r="4" spans="1:31" s="75" customFormat="1" ht="18" customHeight="1">
      <c r="A4" s="74"/>
      <c r="B4" s="357"/>
      <c r="C4" s="357"/>
      <c r="D4" s="357"/>
      <c r="E4" s="357"/>
      <c r="F4" s="357"/>
      <c r="G4" s="357"/>
      <c r="H4" s="357"/>
      <c r="I4" s="357"/>
      <c r="J4" s="357"/>
      <c r="K4" s="357" t="s">
        <v>123</v>
      </c>
      <c r="L4" s="357"/>
      <c r="M4" s="357"/>
      <c r="N4" s="357"/>
      <c r="O4" s="357"/>
      <c r="P4" s="357"/>
      <c r="Q4" s="357"/>
      <c r="R4" s="357" t="s">
        <v>89</v>
      </c>
      <c r="S4" s="357"/>
      <c r="T4" s="357"/>
      <c r="U4" s="357"/>
      <c r="V4" s="357"/>
      <c r="W4" s="357"/>
      <c r="X4" s="357"/>
      <c r="Y4" s="357" t="s">
        <v>125</v>
      </c>
      <c r="Z4" s="357"/>
      <c r="AA4" s="357"/>
      <c r="AB4" s="357"/>
      <c r="AC4" s="357"/>
      <c r="AD4" s="357"/>
      <c r="AE4" s="357"/>
    </row>
    <row r="5" spans="1:31" s="75" customFormat="1" ht="18" customHeight="1">
      <c r="A5" s="74"/>
      <c r="B5" s="357" t="s">
        <v>138</v>
      </c>
      <c r="C5" s="357"/>
      <c r="D5" s="357"/>
      <c r="E5" s="357"/>
      <c r="F5" s="357"/>
      <c r="G5" s="357"/>
      <c r="H5" s="357"/>
      <c r="I5" s="357"/>
      <c r="J5" s="357"/>
      <c r="K5" s="356">
        <v>10</v>
      </c>
      <c r="L5" s="356"/>
      <c r="M5" s="356"/>
      <c r="N5" s="356"/>
      <c r="O5" s="356"/>
      <c r="P5" s="356"/>
      <c r="Q5" s="356"/>
      <c r="R5" s="356">
        <v>291</v>
      </c>
      <c r="S5" s="356"/>
      <c r="T5" s="356"/>
      <c r="U5" s="356"/>
      <c r="V5" s="356"/>
      <c r="W5" s="356"/>
      <c r="X5" s="356"/>
      <c r="Y5" s="356">
        <f>SUM(K5:X5)</f>
        <v>301</v>
      </c>
      <c r="Z5" s="356"/>
      <c r="AA5" s="356"/>
      <c r="AB5" s="356"/>
      <c r="AC5" s="356"/>
      <c r="AD5" s="356"/>
      <c r="AE5" s="356"/>
    </row>
    <row r="6" spans="1:31" s="75" customFormat="1" ht="18" customHeight="1">
      <c r="A6" s="74"/>
      <c r="B6" s="357" t="s">
        <v>137</v>
      </c>
      <c r="C6" s="357"/>
      <c r="D6" s="357"/>
      <c r="E6" s="357"/>
      <c r="F6" s="357"/>
      <c r="G6" s="357"/>
      <c r="H6" s="357"/>
      <c r="I6" s="357"/>
      <c r="J6" s="357"/>
      <c r="K6" s="356">
        <v>41529</v>
      </c>
      <c r="L6" s="356"/>
      <c r="M6" s="356"/>
      <c r="N6" s="356"/>
      <c r="O6" s="356"/>
      <c r="P6" s="356"/>
      <c r="Q6" s="356"/>
      <c r="R6" s="356">
        <v>4976005</v>
      </c>
      <c r="S6" s="356"/>
      <c r="T6" s="356"/>
      <c r="U6" s="356"/>
      <c r="V6" s="356"/>
      <c r="W6" s="356"/>
      <c r="X6" s="356"/>
      <c r="Y6" s="356">
        <f>SUM(K6:X6)</f>
        <v>5017534</v>
      </c>
      <c r="Z6" s="356"/>
      <c r="AA6" s="356"/>
      <c r="AB6" s="356"/>
      <c r="AC6" s="356"/>
      <c r="AD6" s="356"/>
      <c r="AE6" s="356"/>
    </row>
    <row r="7" spans="2:25" ht="13.5" customHeight="1">
      <c r="B7" s="56"/>
      <c r="C7" s="56"/>
      <c r="D7" s="56"/>
      <c r="E7" s="56"/>
      <c r="F7" s="56"/>
      <c r="G7" s="56"/>
      <c r="H7" s="56"/>
      <c r="I7" s="56"/>
      <c r="J7" s="56"/>
      <c r="K7" s="56"/>
      <c r="L7" s="56"/>
      <c r="M7" s="56"/>
      <c r="N7" s="56"/>
      <c r="O7" s="56"/>
      <c r="P7" s="56"/>
      <c r="Q7" s="56"/>
      <c r="R7" s="56"/>
      <c r="S7" s="56"/>
      <c r="T7" s="56"/>
      <c r="U7" s="56"/>
      <c r="V7" s="56"/>
      <c r="W7" s="56"/>
      <c r="X7" s="56"/>
      <c r="Y7" s="56"/>
    </row>
    <row r="8" spans="1:12" ht="13.5" customHeight="1">
      <c r="A8" s="55" t="s">
        <v>203</v>
      </c>
      <c r="L8" s="58" t="s">
        <v>187</v>
      </c>
    </row>
    <row r="9" ht="13.5" customHeight="1"/>
    <row r="10" spans="1:31" s="75" customFormat="1" ht="18" customHeight="1">
      <c r="A10" s="74"/>
      <c r="B10" s="357"/>
      <c r="C10" s="357"/>
      <c r="D10" s="357"/>
      <c r="E10" s="357"/>
      <c r="F10" s="357"/>
      <c r="G10" s="357"/>
      <c r="H10" s="357"/>
      <c r="I10" s="357"/>
      <c r="J10" s="357"/>
      <c r="K10" s="357" t="s">
        <v>123</v>
      </c>
      <c r="L10" s="357"/>
      <c r="M10" s="357"/>
      <c r="N10" s="357"/>
      <c r="O10" s="357"/>
      <c r="P10" s="357"/>
      <c r="Q10" s="357"/>
      <c r="R10" s="357" t="s">
        <v>89</v>
      </c>
      <c r="S10" s="357"/>
      <c r="T10" s="357"/>
      <c r="U10" s="357"/>
      <c r="V10" s="357"/>
      <c r="W10" s="357"/>
      <c r="X10" s="357"/>
      <c r="Y10" s="357" t="s">
        <v>125</v>
      </c>
      <c r="Z10" s="357"/>
      <c r="AA10" s="357"/>
      <c r="AB10" s="357"/>
      <c r="AC10" s="357"/>
      <c r="AD10" s="357"/>
      <c r="AE10" s="357"/>
    </row>
    <row r="11" spans="1:31" s="75" customFormat="1" ht="18" customHeight="1">
      <c r="A11" s="74"/>
      <c r="B11" s="357" t="s">
        <v>138</v>
      </c>
      <c r="C11" s="357"/>
      <c r="D11" s="357"/>
      <c r="E11" s="357"/>
      <c r="F11" s="357"/>
      <c r="G11" s="357"/>
      <c r="H11" s="357"/>
      <c r="I11" s="357"/>
      <c r="J11" s="357"/>
      <c r="K11" s="356">
        <v>902</v>
      </c>
      <c r="L11" s="356"/>
      <c r="M11" s="356"/>
      <c r="N11" s="356"/>
      <c r="O11" s="356"/>
      <c r="P11" s="356"/>
      <c r="Q11" s="356"/>
      <c r="R11" s="356">
        <v>11055</v>
      </c>
      <c r="S11" s="356"/>
      <c r="T11" s="356"/>
      <c r="U11" s="356"/>
      <c r="V11" s="356"/>
      <c r="W11" s="356"/>
      <c r="X11" s="356"/>
      <c r="Y11" s="356">
        <f>SUM(K11:X11)</f>
        <v>11957</v>
      </c>
      <c r="Z11" s="356"/>
      <c r="AA11" s="356"/>
      <c r="AB11" s="356"/>
      <c r="AC11" s="356"/>
      <c r="AD11" s="356"/>
      <c r="AE11" s="356"/>
    </row>
    <row r="12" spans="1:31" s="75" customFormat="1" ht="18" customHeight="1">
      <c r="A12" s="74"/>
      <c r="B12" s="357" t="s">
        <v>137</v>
      </c>
      <c r="C12" s="357"/>
      <c r="D12" s="357"/>
      <c r="E12" s="357"/>
      <c r="F12" s="357"/>
      <c r="G12" s="357"/>
      <c r="H12" s="357"/>
      <c r="I12" s="357"/>
      <c r="J12" s="357"/>
      <c r="K12" s="356">
        <v>10335011</v>
      </c>
      <c r="L12" s="356"/>
      <c r="M12" s="356"/>
      <c r="N12" s="356"/>
      <c r="O12" s="356"/>
      <c r="P12" s="356"/>
      <c r="Q12" s="356"/>
      <c r="R12" s="356">
        <v>77505895</v>
      </c>
      <c r="S12" s="356"/>
      <c r="T12" s="356"/>
      <c r="U12" s="356"/>
      <c r="V12" s="356"/>
      <c r="W12" s="356"/>
      <c r="X12" s="356"/>
      <c r="Y12" s="356">
        <f>SUM(K12:X12)</f>
        <v>87840906</v>
      </c>
      <c r="Z12" s="356"/>
      <c r="AA12" s="356"/>
      <c r="AB12" s="356"/>
      <c r="AC12" s="356"/>
      <c r="AD12" s="356"/>
      <c r="AE12" s="356"/>
    </row>
    <row r="13" s="58" customFormat="1" ht="13.5" customHeight="1"/>
    <row r="14" spans="1:12" ht="13.5" customHeight="1">
      <c r="A14" s="55" t="s">
        <v>204</v>
      </c>
      <c r="L14" s="58" t="s">
        <v>186</v>
      </c>
    </row>
    <row r="15" ht="13.5" customHeight="1"/>
    <row r="16" spans="1:31" s="75" customFormat="1" ht="18" customHeight="1">
      <c r="A16" s="74"/>
      <c r="B16" s="357"/>
      <c r="C16" s="357"/>
      <c r="D16" s="357"/>
      <c r="E16" s="357"/>
      <c r="F16" s="357"/>
      <c r="G16" s="357"/>
      <c r="H16" s="357"/>
      <c r="I16" s="357"/>
      <c r="J16" s="357"/>
      <c r="K16" s="357" t="s">
        <v>123</v>
      </c>
      <c r="L16" s="357"/>
      <c r="M16" s="357"/>
      <c r="N16" s="357"/>
      <c r="O16" s="357"/>
      <c r="P16" s="357"/>
      <c r="Q16" s="357"/>
      <c r="R16" s="357" t="s">
        <v>89</v>
      </c>
      <c r="S16" s="357"/>
      <c r="T16" s="357"/>
      <c r="U16" s="357"/>
      <c r="V16" s="357"/>
      <c r="W16" s="357"/>
      <c r="X16" s="357"/>
      <c r="Y16" s="357" t="s">
        <v>125</v>
      </c>
      <c r="Z16" s="357"/>
      <c r="AA16" s="357"/>
      <c r="AB16" s="357"/>
      <c r="AC16" s="357"/>
      <c r="AD16" s="357"/>
      <c r="AE16" s="357"/>
    </row>
    <row r="17" spans="1:31" s="75" customFormat="1" ht="18" customHeight="1">
      <c r="A17" s="74"/>
      <c r="B17" s="357" t="s">
        <v>138</v>
      </c>
      <c r="C17" s="357"/>
      <c r="D17" s="357"/>
      <c r="E17" s="357"/>
      <c r="F17" s="357"/>
      <c r="G17" s="357"/>
      <c r="H17" s="357"/>
      <c r="I17" s="357"/>
      <c r="J17" s="357"/>
      <c r="K17" s="356">
        <v>846</v>
      </c>
      <c r="L17" s="356"/>
      <c r="M17" s="356"/>
      <c r="N17" s="356"/>
      <c r="O17" s="356"/>
      <c r="P17" s="356"/>
      <c r="Q17" s="356"/>
      <c r="R17" s="356">
        <v>1425</v>
      </c>
      <c r="S17" s="356"/>
      <c r="T17" s="356"/>
      <c r="U17" s="356"/>
      <c r="V17" s="356"/>
      <c r="W17" s="356"/>
      <c r="X17" s="356"/>
      <c r="Y17" s="356">
        <f>SUM(K17:X17)</f>
        <v>2271</v>
      </c>
      <c r="Z17" s="356"/>
      <c r="AA17" s="356"/>
      <c r="AB17" s="356"/>
      <c r="AC17" s="356"/>
      <c r="AD17" s="356"/>
      <c r="AE17" s="356"/>
    </row>
    <row r="18" spans="1:31" s="75" customFormat="1" ht="18" customHeight="1">
      <c r="A18" s="74"/>
      <c r="B18" s="357" t="s">
        <v>137</v>
      </c>
      <c r="C18" s="357"/>
      <c r="D18" s="357"/>
      <c r="E18" s="357"/>
      <c r="F18" s="357"/>
      <c r="G18" s="357"/>
      <c r="H18" s="357"/>
      <c r="I18" s="357"/>
      <c r="J18" s="357"/>
      <c r="K18" s="356">
        <v>7016911</v>
      </c>
      <c r="L18" s="356"/>
      <c r="M18" s="356"/>
      <c r="N18" s="356"/>
      <c r="O18" s="356"/>
      <c r="P18" s="356"/>
      <c r="Q18" s="356"/>
      <c r="R18" s="356">
        <v>6734268</v>
      </c>
      <c r="S18" s="356"/>
      <c r="T18" s="356"/>
      <c r="U18" s="356"/>
      <c r="V18" s="356"/>
      <c r="W18" s="356"/>
      <c r="X18" s="356"/>
      <c r="Y18" s="356">
        <f>SUM(K18:X18)</f>
        <v>13751179</v>
      </c>
      <c r="Z18" s="356"/>
      <c r="AA18" s="356"/>
      <c r="AB18" s="356"/>
      <c r="AC18" s="356"/>
      <c r="AD18" s="356"/>
      <c r="AE18" s="356"/>
    </row>
    <row r="19" ht="13.5" customHeight="1"/>
    <row r="20" ht="13.5" customHeight="1">
      <c r="A20" s="55" t="s">
        <v>205</v>
      </c>
    </row>
    <row r="21" ht="13.5" customHeight="1"/>
    <row r="22" spans="1:31" s="75" customFormat="1" ht="18" customHeight="1">
      <c r="A22" s="74"/>
      <c r="B22" s="357"/>
      <c r="C22" s="357"/>
      <c r="D22" s="357"/>
      <c r="E22" s="357"/>
      <c r="F22" s="357"/>
      <c r="G22" s="357"/>
      <c r="H22" s="357"/>
      <c r="I22" s="357"/>
      <c r="J22" s="357"/>
      <c r="K22" s="357" t="s">
        <v>123</v>
      </c>
      <c r="L22" s="357"/>
      <c r="M22" s="357"/>
      <c r="N22" s="357"/>
      <c r="O22" s="357"/>
      <c r="P22" s="357"/>
      <c r="Q22" s="357"/>
      <c r="R22" s="357" t="s">
        <v>89</v>
      </c>
      <c r="S22" s="357"/>
      <c r="T22" s="357"/>
      <c r="U22" s="357"/>
      <c r="V22" s="357"/>
      <c r="W22" s="357"/>
      <c r="X22" s="357"/>
      <c r="Y22" s="357" t="s">
        <v>125</v>
      </c>
      <c r="Z22" s="357"/>
      <c r="AA22" s="357"/>
      <c r="AB22" s="357"/>
      <c r="AC22" s="357"/>
      <c r="AD22" s="357"/>
      <c r="AE22" s="357"/>
    </row>
    <row r="23" spans="1:31" s="75" customFormat="1" ht="18" customHeight="1">
      <c r="A23" s="74"/>
      <c r="B23" s="357" t="s">
        <v>138</v>
      </c>
      <c r="C23" s="357"/>
      <c r="D23" s="357"/>
      <c r="E23" s="357"/>
      <c r="F23" s="357"/>
      <c r="G23" s="357"/>
      <c r="H23" s="357"/>
      <c r="I23" s="357"/>
      <c r="J23" s="357"/>
      <c r="K23" s="356">
        <f>SUM(K5,K11,K17)</f>
        <v>1758</v>
      </c>
      <c r="L23" s="356"/>
      <c r="M23" s="356"/>
      <c r="N23" s="356"/>
      <c r="O23" s="356"/>
      <c r="P23" s="356"/>
      <c r="Q23" s="356"/>
      <c r="R23" s="356">
        <f>SUM(R5,R11,R17)</f>
        <v>12771</v>
      </c>
      <c r="S23" s="356"/>
      <c r="T23" s="356"/>
      <c r="U23" s="356"/>
      <c r="V23" s="356"/>
      <c r="W23" s="356"/>
      <c r="X23" s="356"/>
      <c r="Y23" s="356">
        <f>SUM(K23:X23)</f>
        <v>14529</v>
      </c>
      <c r="Z23" s="356"/>
      <c r="AA23" s="356"/>
      <c r="AB23" s="356"/>
      <c r="AC23" s="356"/>
      <c r="AD23" s="356"/>
      <c r="AE23" s="356"/>
    </row>
    <row r="24" spans="1:31" s="75" customFormat="1" ht="18" customHeight="1">
      <c r="A24" s="74"/>
      <c r="B24" s="357" t="s">
        <v>137</v>
      </c>
      <c r="C24" s="357"/>
      <c r="D24" s="357"/>
      <c r="E24" s="357"/>
      <c r="F24" s="357"/>
      <c r="G24" s="357"/>
      <c r="H24" s="357"/>
      <c r="I24" s="357"/>
      <c r="J24" s="357"/>
      <c r="K24" s="356">
        <f>SUM(K6,K12,K18)</f>
        <v>17393451</v>
      </c>
      <c r="L24" s="356"/>
      <c r="M24" s="356"/>
      <c r="N24" s="356"/>
      <c r="O24" s="356"/>
      <c r="P24" s="356"/>
      <c r="Q24" s="356"/>
      <c r="R24" s="356">
        <f>SUM(R6,R12,R18)</f>
        <v>89216168</v>
      </c>
      <c r="S24" s="356"/>
      <c r="T24" s="356"/>
      <c r="U24" s="356"/>
      <c r="V24" s="356"/>
      <c r="W24" s="356"/>
      <c r="X24" s="356"/>
      <c r="Y24" s="356">
        <f>SUM(K24:X24)</f>
        <v>106609619</v>
      </c>
      <c r="Z24" s="356"/>
      <c r="AA24" s="356"/>
      <c r="AB24" s="356"/>
      <c r="AC24" s="356"/>
      <c r="AD24" s="356"/>
      <c r="AE24" s="356"/>
    </row>
    <row r="25" spans="1:31" ht="13.5" customHeight="1">
      <c r="A25" s="52"/>
      <c r="B25" s="57"/>
      <c r="C25" s="57"/>
      <c r="D25" s="57"/>
      <c r="E25" s="57"/>
      <c r="F25" s="57"/>
      <c r="G25" s="57"/>
      <c r="H25" s="57"/>
      <c r="I25" s="57"/>
      <c r="J25" s="57"/>
      <c r="K25" s="56"/>
      <c r="L25" s="56"/>
      <c r="M25" s="56"/>
      <c r="N25" s="56"/>
      <c r="O25" s="56"/>
      <c r="P25" s="56"/>
      <c r="Q25" s="56"/>
      <c r="R25" s="56"/>
      <c r="S25" s="56"/>
      <c r="T25" s="56"/>
      <c r="U25" s="56"/>
      <c r="V25" s="56"/>
      <c r="W25" s="56"/>
      <c r="X25" s="56"/>
      <c r="Y25" s="56"/>
      <c r="Z25" s="56"/>
      <c r="AA25" s="56"/>
      <c r="AB25" s="56"/>
      <c r="AC25" s="56"/>
      <c r="AD25" s="56"/>
      <c r="AE25" s="56"/>
    </row>
    <row r="26" spans="1:31" ht="13.5" customHeight="1">
      <c r="A26" s="52"/>
      <c r="B26" s="57"/>
      <c r="C26" s="57"/>
      <c r="D26" s="57"/>
      <c r="E26" s="57"/>
      <c r="F26" s="57"/>
      <c r="G26" s="57"/>
      <c r="H26" s="57"/>
      <c r="I26" s="57"/>
      <c r="J26" s="57"/>
      <c r="K26" s="56"/>
      <c r="L26" s="56"/>
      <c r="M26" s="56"/>
      <c r="N26" s="56"/>
      <c r="O26" s="56"/>
      <c r="P26" s="56"/>
      <c r="Q26" s="56"/>
      <c r="R26" s="56"/>
      <c r="S26" s="56"/>
      <c r="T26" s="56"/>
      <c r="U26" s="56"/>
      <c r="V26" s="56"/>
      <c r="W26" s="56"/>
      <c r="X26" s="56"/>
      <c r="Y26" s="56"/>
      <c r="Z26" s="56"/>
      <c r="AA26" s="56"/>
      <c r="AB26" s="56"/>
      <c r="AC26" s="56"/>
      <c r="AD26" s="56"/>
      <c r="AE26" s="56"/>
    </row>
    <row r="27" ht="13.5" customHeight="1"/>
    <row r="28" ht="13.5" customHeight="1">
      <c r="A28" s="55" t="s">
        <v>160</v>
      </c>
    </row>
    <row r="29" ht="13.5" customHeight="1">
      <c r="A29" s="55" t="s">
        <v>202</v>
      </c>
    </row>
    <row r="30" spans="1:31" ht="13.5" customHeight="1">
      <c r="A30" s="52"/>
      <c r="B30" s="52"/>
      <c r="AE30" s="65" t="s">
        <v>139</v>
      </c>
    </row>
    <row r="31" spans="2:31" s="75" customFormat="1" ht="13.5" customHeight="1">
      <c r="B31" s="357"/>
      <c r="C31" s="357"/>
      <c r="D31" s="357"/>
      <c r="E31" s="357"/>
      <c r="F31" s="357"/>
      <c r="G31" s="357"/>
      <c r="H31" s="357"/>
      <c r="I31" s="357"/>
      <c r="J31" s="357"/>
      <c r="K31" s="358" t="s">
        <v>118</v>
      </c>
      <c r="L31" s="359"/>
      <c r="M31" s="359"/>
      <c r="N31" s="359"/>
      <c r="O31" s="360"/>
      <c r="P31" s="358" t="s">
        <v>118</v>
      </c>
      <c r="Q31" s="359"/>
      <c r="R31" s="359"/>
      <c r="S31" s="359"/>
      <c r="T31" s="360"/>
      <c r="U31" s="358" t="s">
        <v>120</v>
      </c>
      <c r="V31" s="359"/>
      <c r="W31" s="359"/>
      <c r="X31" s="359"/>
      <c r="Y31" s="360"/>
      <c r="Z31" s="358" t="s">
        <v>130</v>
      </c>
      <c r="AA31" s="359"/>
      <c r="AB31" s="359"/>
      <c r="AC31" s="359"/>
      <c r="AD31" s="359"/>
      <c r="AE31" s="360"/>
    </row>
    <row r="32" spans="2:31" s="75" customFormat="1" ht="13.5" customHeight="1">
      <c r="B32" s="357"/>
      <c r="C32" s="357"/>
      <c r="D32" s="357"/>
      <c r="E32" s="357"/>
      <c r="F32" s="357"/>
      <c r="G32" s="357"/>
      <c r="H32" s="357"/>
      <c r="I32" s="357"/>
      <c r="J32" s="357"/>
      <c r="K32" s="361" t="s">
        <v>131</v>
      </c>
      <c r="L32" s="362"/>
      <c r="M32" s="362"/>
      <c r="N32" s="362"/>
      <c r="O32" s="363"/>
      <c r="P32" s="361" t="s">
        <v>119</v>
      </c>
      <c r="Q32" s="362"/>
      <c r="R32" s="362"/>
      <c r="S32" s="362"/>
      <c r="T32" s="363"/>
      <c r="U32" s="361" t="s">
        <v>121</v>
      </c>
      <c r="V32" s="362"/>
      <c r="W32" s="362"/>
      <c r="X32" s="362"/>
      <c r="Y32" s="363"/>
      <c r="Z32" s="361"/>
      <c r="AA32" s="362"/>
      <c r="AB32" s="362"/>
      <c r="AC32" s="362"/>
      <c r="AD32" s="362"/>
      <c r="AE32" s="363"/>
    </row>
    <row r="33" spans="2:31" s="75" customFormat="1" ht="18" customHeight="1">
      <c r="B33" s="357" t="s">
        <v>117</v>
      </c>
      <c r="C33" s="357"/>
      <c r="D33" s="357"/>
      <c r="E33" s="357"/>
      <c r="F33" s="357"/>
      <c r="G33" s="357"/>
      <c r="H33" s="357"/>
      <c r="I33" s="357"/>
      <c r="J33" s="357"/>
      <c r="K33" s="356">
        <v>243</v>
      </c>
      <c r="L33" s="356"/>
      <c r="M33" s="356"/>
      <c r="N33" s="356"/>
      <c r="O33" s="356"/>
      <c r="P33" s="356">
        <v>206</v>
      </c>
      <c r="Q33" s="356"/>
      <c r="R33" s="356"/>
      <c r="S33" s="356"/>
      <c r="T33" s="356"/>
      <c r="U33" s="356">
        <v>114</v>
      </c>
      <c r="V33" s="356"/>
      <c r="W33" s="356"/>
      <c r="X33" s="356"/>
      <c r="Y33" s="356"/>
      <c r="Z33" s="356">
        <f>SUM(K33:Y33)</f>
        <v>563</v>
      </c>
      <c r="AA33" s="356"/>
      <c r="AB33" s="356"/>
      <c r="AC33" s="356"/>
      <c r="AD33" s="356"/>
      <c r="AE33" s="356"/>
    </row>
    <row r="34" spans="2:31" s="75" customFormat="1" ht="18" customHeight="1">
      <c r="B34" s="357" t="s">
        <v>122</v>
      </c>
      <c r="C34" s="357"/>
      <c r="D34" s="357"/>
      <c r="E34" s="357"/>
      <c r="F34" s="357"/>
      <c r="G34" s="357"/>
      <c r="H34" s="357"/>
      <c r="I34" s="357"/>
      <c r="J34" s="357"/>
      <c r="K34" s="356">
        <v>57</v>
      </c>
      <c r="L34" s="356"/>
      <c r="M34" s="356"/>
      <c r="N34" s="356"/>
      <c r="O34" s="356"/>
      <c r="P34" s="356">
        <v>34</v>
      </c>
      <c r="Q34" s="356"/>
      <c r="R34" s="356"/>
      <c r="S34" s="356"/>
      <c r="T34" s="356"/>
      <c r="U34" s="356">
        <v>40</v>
      </c>
      <c r="V34" s="356"/>
      <c r="W34" s="356"/>
      <c r="X34" s="356"/>
      <c r="Y34" s="356"/>
      <c r="Z34" s="356">
        <f>SUM(K34:Y34)</f>
        <v>131</v>
      </c>
      <c r="AA34" s="356"/>
      <c r="AB34" s="356"/>
      <c r="AC34" s="356"/>
      <c r="AD34" s="356"/>
      <c r="AE34" s="356"/>
    </row>
    <row r="35" ht="13.5" customHeight="1"/>
    <row r="36" ht="13.5" customHeight="1">
      <c r="A36" s="55" t="s">
        <v>206</v>
      </c>
    </row>
    <row r="37" ht="13.5" customHeight="1">
      <c r="O37" s="65" t="s">
        <v>139</v>
      </c>
    </row>
    <row r="38" spans="2:15" s="75" customFormat="1" ht="18" customHeight="1">
      <c r="B38" s="357" t="s">
        <v>147</v>
      </c>
      <c r="C38" s="357"/>
      <c r="D38" s="357"/>
      <c r="E38" s="357"/>
      <c r="F38" s="357"/>
      <c r="G38" s="357"/>
      <c r="H38" s="357"/>
      <c r="I38" s="357"/>
      <c r="J38" s="357"/>
      <c r="K38" s="357"/>
      <c r="L38" s="357"/>
      <c r="M38" s="357"/>
      <c r="N38" s="357"/>
      <c r="O38" s="357"/>
    </row>
    <row r="39" spans="2:15" s="75" customFormat="1" ht="18" customHeight="1">
      <c r="B39" s="357" t="s">
        <v>145</v>
      </c>
      <c r="C39" s="357"/>
      <c r="D39" s="357"/>
      <c r="E39" s="357"/>
      <c r="F39" s="357"/>
      <c r="G39" s="357"/>
      <c r="H39" s="357"/>
      <c r="I39" s="357"/>
      <c r="J39" s="357"/>
      <c r="K39" s="356">
        <v>0</v>
      </c>
      <c r="L39" s="356"/>
      <c r="M39" s="356"/>
      <c r="N39" s="356"/>
      <c r="O39" s="356"/>
    </row>
    <row r="40" spans="2:15" s="75" customFormat="1" ht="18" customHeight="1">
      <c r="B40" s="357" t="s">
        <v>146</v>
      </c>
      <c r="C40" s="357"/>
      <c r="D40" s="357"/>
      <c r="E40" s="357"/>
      <c r="F40" s="357"/>
      <c r="G40" s="357"/>
      <c r="H40" s="357"/>
      <c r="I40" s="357"/>
      <c r="J40" s="357"/>
      <c r="K40" s="356">
        <v>0</v>
      </c>
      <c r="L40" s="356"/>
      <c r="M40" s="356"/>
      <c r="N40" s="356"/>
      <c r="O40" s="356"/>
    </row>
    <row r="41" ht="13.5" customHeight="1"/>
    <row r="42" ht="13.5" customHeight="1">
      <c r="A42" s="55" t="s">
        <v>207</v>
      </c>
    </row>
    <row r="43" spans="15:31" ht="13.5" customHeight="1">
      <c r="O43" s="65" t="s">
        <v>139</v>
      </c>
      <c r="AE43" s="65" t="s">
        <v>139</v>
      </c>
    </row>
    <row r="44" spans="2:31" s="75" customFormat="1" ht="18" customHeight="1">
      <c r="B44" s="357" t="s">
        <v>128</v>
      </c>
      <c r="C44" s="357"/>
      <c r="D44" s="357"/>
      <c r="E44" s="357"/>
      <c r="F44" s="357"/>
      <c r="G44" s="357"/>
      <c r="H44" s="357"/>
      <c r="I44" s="357"/>
      <c r="J44" s="357"/>
      <c r="K44" s="357"/>
      <c r="L44" s="357"/>
      <c r="M44" s="357"/>
      <c r="N44" s="357"/>
      <c r="O44" s="357"/>
      <c r="R44" s="357" t="s">
        <v>129</v>
      </c>
      <c r="S44" s="357"/>
      <c r="T44" s="357"/>
      <c r="U44" s="357"/>
      <c r="V44" s="357"/>
      <c r="W44" s="357"/>
      <c r="X44" s="357"/>
      <c r="Y44" s="357"/>
      <c r="Z44" s="357"/>
      <c r="AA44" s="357"/>
      <c r="AB44" s="357"/>
      <c r="AC44" s="357"/>
      <c r="AD44" s="357"/>
      <c r="AE44" s="357"/>
    </row>
    <row r="45" spans="2:31" s="75" customFormat="1" ht="18" customHeight="1">
      <c r="B45" s="357" t="s">
        <v>117</v>
      </c>
      <c r="C45" s="357"/>
      <c r="D45" s="357"/>
      <c r="E45" s="357"/>
      <c r="F45" s="357"/>
      <c r="G45" s="357"/>
      <c r="H45" s="357"/>
      <c r="I45" s="357"/>
      <c r="J45" s="357"/>
      <c r="K45" s="356">
        <v>500</v>
      </c>
      <c r="L45" s="356"/>
      <c r="M45" s="356"/>
      <c r="N45" s="356"/>
      <c r="O45" s="356"/>
      <c r="R45" s="357" t="s">
        <v>126</v>
      </c>
      <c r="S45" s="357"/>
      <c r="T45" s="357"/>
      <c r="U45" s="357"/>
      <c r="V45" s="357"/>
      <c r="W45" s="357"/>
      <c r="X45" s="357"/>
      <c r="Y45" s="357"/>
      <c r="Z45" s="357"/>
      <c r="AA45" s="356">
        <v>604</v>
      </c>
      <c r="AB45" s="356"/>
      <c r="AC45" s="356"/>
      <c r="AD45" s="356"/>
      <c r="AE45" s="356"/>
    </row>
    <row r="46" spans="2:31" s="75" customFormat="1" ht="18" customHeight="1">
      <c r="B46" s="357" t="s">
        <v>122</v>
      </c>
      <c r="C46" s="357"/>
      <c r="D46" s="357"/>
      <c r="E46" s="357"/>
      <c r="F46" s="357"/>
      <c r="G46" s="357"/>
      <c r="H46" s="357"/>
      <c r="I46" s="357"/>
      <c r="J46" s="357"/>
      <c r="K46" s="356">
        <v>257</v>
      </c>
      <c r="L46" s="356"/>
      <c r="M46" s="356"/>
      <c r="N46" s="356"/>
      <c r="O46" s="356"/>
      <c r="R46" s="357" t="s">
        <v>127</v>
      </c>
      <c r="S46" s="357"/>
      <c r="T46" s="357"/>
      <c r="U46" s="357"/>
      <c r="V46" s="357"/>
      <c r="W46" s="357"/>
      <c r="X46" s="357"/>
      <c r="Y46" s="357"/>
      <c r="Z46" s="357"/>
      <c r="AA46" s="356">
        <v>156</v>
      </c>
      <c r="AB46" s="356"/>
      <c r="AC46" s="356"/>
      <c r="AD46" s="356"/>
      <c r="AE46" s="356"/>
    </row>
    <row r="47" ht="18" customHeight="1"/>
    <row r="48" ht="18" customHeight="1"/>
    <row r="49" ht="13.5" customHeight="1"/>
    <row r="50" ht="13.5" customHeight="1"/>
    <row r="51" ht="13.5" customHeight="1"/>
    <row r="52" ht="18" customHeight="1"/>
    <row r="53" ht="18" customHeight="1"/>
    <row r="54" ht="18" customHeight="1"/>
    <row r="55" ht="18" customHeight="1"/>
  </sheetData>
  <mergeCells count="81">
    <mergeCell ref="B6:J6"/>
    <mergeCell ref="B12:J12"/>
    <mergeCell ref="B5:J5"/>
    <mergeCell ref="B4:J4"/>
    <mergeCell ref="B40:J40"/>
    <mergeCell ref="K40:O40"/>
    <mergeCell ref="B44:O44"/>
    <mergeCell ref="K33:O33"/>
    <mergeCell ref="B34:J34"/>
    <mergeCell ref="K34:O34"/>
    <mergeCell ref="B39:J39"/>
    <mergeCell ref="K39:O39"/>
    <mergeCell ref="B33:J33"/>
    <mergeCell ref="R44:AE44"/>
    <mergeCell ref="B38:O38"/>
    <mergeCell ref="B31:J32"/>
    <mergeCell ref="K6:Q6"/>
    <mergeCell ref="R6:X6"/>
    <mergeCell ref="Y6:AE6"/>
    <mergeCell ref="K10:Q10"/>
    <mergeCell ref="K11:Q11"/>
    <mergeCell ref="K12:Q12"/>
    <mergeCell ref="R11:X11"/>
    <mergeCell ref="Y11:AE11"/>
    <mergeCell ref="R12:X12"/>
    <mergeCell ref="Y12:AE12"/>
    <mergeCell ref="Z33:AE33"/>
    <mergeCell ref="P33:T33"/>
    <mergeCell ref="U33:Y33"/>
    <mergeCell ref="K18:Q18"/>
    <mergeCell ref="R18:X18"/>
    <mergeCell ref="Y18:AE18"/>
    <mergeCell ref="K22:Q22"/>
    <mergeCell ref="K31:O31"/>
    <mergeCell ref="P31:T31"/>
    <mergeCell ref="K32:O32"/>
    <mergeCell ref="P32:T32"/>
    <mergeCell ref="B23:J23"/>
    <mergeCell ref="K23:Q23"/>
    <mergeCell ref="R23:X23"/>
    <mergeCell ref="B46:J46"/>
    <mergeCell ref="K46:O46"/>
    <mergeCell ref="R46:Z46"/>
    <mergeCell ref="B45:J45"/>
    <mergeCell ref="K45:O45"/>
    <mergeCell ref="R45:Z45"/>
    <mergeCell ref="Z31:AE32"/>
    <mergeCell ref="K4:Q4"/>
    <mergeCell ref="R4:X4"/>
    <mergeCell ref="Y4:AE4"/>
    <mergeCell ref="K5:Q5"/>
    <mergeCell ref="R5:X5"/>
    <mergeCell ref="Y5:AE5"/>
    <mergeCell ref="B22:J22"/>
    <mergeCell ref="B10:J10"/>
    <mergeCell ref="R10:X10"/>
    <mergeCell ref="Y10:AE10"/>
    <mergeCell ref="B11:J11"/>
    <mergeCell ref="B16:J16"/>
    <mergeCell ref="K16:Q16"/>
    <mergeCell ref="R16:X16"/>
    <mergeCell ref="Y16:AE16"/>
    <mergeCell ref="B18:J18"/>
    <mergeCell ref="B17:J17"/>
    <mergeCell ref="K17:Q17"/>
    <mergeCell ref="R17:X17"/>
    <mergeCell ref="Y17:AE17"/>
    <mergeCell ref="B24:J24"/>
    <mergeCell ref="K24:Q24"/>
    <mergeCell ref="R24:X24"/>
    <mergeCell ref="Y24:AE24"/>
    <mergeCell ref="AA46:AE46"/>
    <mergeCell ref="R22:X22"/>
    <mergeCell ref="Y22:AE22"/>
    <mergeCell ref="Y23:AE23"/>
    <mergeCell ref="Z34:AE34"/>
    <mergeCell ref="AA45:AE45"/>
    <mergeCell ref="P34:T34"/>
    <mergeCell ref="U34:Y34"/>
    <mergeCell ref="U31:Y31"/>
    <mergeCell ref="U32:Y32"/>
  </mergeCells>
  <printOptions/>
  <pageMargins left="0.75" right="0.75" top="1" bottom="1" header="0.512" footer="0.512"/>
  <pageSetup horizontalDpi="600" verticalDpi="600" orientation="portrait" paperSize="9" r:id="rId2"/>
  <headerFooter alignWithMargins="0">
    <oddFooter>&amp;C&amp;P+23</oddFooter>
  </headerFooter>
  <drawing r:id="rId1"/>
</worksheet>
</file>

<file path=xl/worksheets/sheet6.xml><?xml version="1.0" encoding="utf-8"?>
<worksheet xmlns="http://schemas.openxmlformats.org/spreadsheetml/2006/main" xmlns:r="http://schemas.openxmlformats.org/officeDocument/2006/relationships">
  <dimension ref="A1:E33"/>
  <sheetViews>
    <sheetView workbookViewId="0" topLeftCell="A1">
      <selection activeCell="B4" sqref="B4"/>
    </sheetView>
  </sheetViews>
  <sheetFormatPr defaultColWidth="9.00390625" defaultRowHeight="24.75" customHeight="1"/>
  <cols>
    <col min="1" max="1" width="8.25390625" style="2" customWidth="1"/>
    <col min="2" max="9" width="10.875" style="2" customWidth="1"/>
    <col min="10" max="16384" width="9.00390625" style="2" customWidth="1"/>
  </cols>
  <sheetData>
    <row r="1" spans="1:2" s="5" customFormat="1" ht="24.75" customHeight="1">
      <c r="A1" s="8" t="s">
        <v>44</v>
      </c>
      <c r="B1" s="9"/>
    </row>
    <row r="2" spans="1:2" s="5" customFormat="1" ht="24.75" customHeight="1">
      <c r="A2" s="8"/>
      <c r="B2" s="9"/>
    </row>
    <row r="3" spans="1:2" s="5" customFormat="1" ht="24.75" customHeight="1">
      <c r="A3" s="10" t="s">
        <v>39</v>
      </c>
      <c r="B3" s="11" t="s">
        <v>28</v>
      </c>
    </row>
    <row r="4" spans="1:2" s="5" customFormat="1" ht="24.75" customHeight="1">
      <c r="A4" s="12" t="s">
        <v>74</v>
      </c>
      <c r="B4" s="13">
        <f>ROUND('2 月別支給額済'!$E$33/1000,0)</f>
        <v>1149338</v>
      </c>
    </row>
    <row r="5" spans="1:2" s="4" customFormat="1" ht="24.75" customHeight="1">
      <c r="A5" s="12" t="s">
        <v>26</v>
      </c>
      <c r="B5" s="13">
        <f>ROUND('2 月別支給額済'!$G$33/1000,0)</f>
        <v>1102681</v>
      </c>
    </row>
    <row r="6" spans="1:2" s="4" customFormat="1" ht="24.75" customHeight="1">
      <c r="A6" s="14" t="s">
        <v>9</v>
      </c>
      <c r="B6" s="15">
        <f>ROUND('2 月別支給額済'!$I$33/1000,0)</f>
        <v>1192764</v>
      </c>
    </row>
    <row r="7" spans="1:2" ht="24.75" customHeight="1">
      <c r="A7" s="14" t="s">
        <v>10</v>
      </c>
      <c r="B7" s="15">
        <f>ROUND('2 月別支給額済'!$K$33/1000,0)</f>
        <v>1205267</v>
      </c>
    </row>
    <row r="8" spans="1:2" ht="24.75" customHeight="1">
      <c r="A8" s="14" t="s">
        <v>11</v>
      </c>
      <c r="B8" s="15">
        <f>ROUND('2 月別支給額済'!$M$33/1000,0)</f>
        <v>1238470</v>
      </c>
    </row>
    <row r="9" spans="1:2" ht="24.75" customHeight="1">
      <c r="A9" s="14" t="s">
        <v>12</v>
      </c>
      <c r="B9" s="15">
        <f>ROUND('2 月別支給額済'!$O$33/1000,0)</f>
        <v>1278866</v>
      </c>
    </row>
    <row r="10" spans="1:2" ht="24.75" customHeight="1">
      <c r="A10" s="14" t="s">
        <v>13</v>
      </c>
      <c r="B10" s="15">
        <f>ROUND('2 月別支給額済'!$Q$33/1000,0)</f>
        <v>1210480</v>
      </c>
    </row>
    <row r="11" spans="1:2" ht="24.75" customHeight="1">
      <c r="A11" s="14" t="s">
        <v>14</v>
      </c>
      <c r="B11" s="15">
        <f>ROUND('2 月別支給額済'!$S$33/1000,0)</f>
        <v>1265217</v>
      </c>
    </row>
    <row r="12" spans="1:2" ht="24.75" customHeight="1">
      <c r="A12" s="14" t="s">
        <v>15</v>
      </c>
      <c r="B12" s="15">
        <f>ROUND('2 月別支給額済'!$U$33/1000,0)</f>
        <v>1306757</v>
      </c>
    </row>
    <row r="13" spans="1:2" ht="24.75" customHeight="1">
      <c r="A13" s="14" t="s">
        <v>16</v>
      </c>
      <c r="B13" s="15">
        <f>ROUND('2 月別支給額済'!$E$65/1000,0)</f>
        <v>1325144</v>
      </c>
    </row>
    <row r="14" spans="1:2" ht="24.75" customHeight="1">
      <c r="A14" s="14" t="s">
        <v>17</v>
      </c>
      <c r="B14" s="15">
        <f>ROUND('2 月別支給額済'!$G$65/1000,0)</f>
        <v>1289452</v>
      </c>
    </row>
    <row r="15" spans="1:2" ht="24.75" customHeight="1">
      <c r="A15" s="14" t="s">
        <v>36</v>
      </c>
      <c r="B15" s="15">
        <f>ROUND('2 月別支給額済'!$I$65/1000,0)</f>
        <v>1265942</v>
      </c>
    </row>
    <row r="16" spans="1:2" ht="24.75" customHeight="1">
      <c r="A16" s="10" t="s">
        <v>35</v>
      </c>
      <c r="B16" s="16">
        <f>SUM(B4:B15)</f>
        <v>14830378</v>
      </c>
    </row>
    <row r="18" ht="24.75" customHeight="1">
      <c r="A18" s="2" t="s">
        <v>45</v>
      </c>
    </row>
    <row r="20" spans="1:5" ht="24.75" customHeight="1">
      <c r="A20" s="10" t="s">
        <v>39</v>
      </c>
      <c r="B20" s="11" t="s">
        <v>38</v>
      </c>
      <c r="C20" s="6"/>
      <c r="D20" s="3" t="s">
        <v>76</v>
      </c>
      <c r="E20" s="11" t="s">
        <v>38</v>
      </c>
    </row>
    <row r="21" spans="1:5" ht="24.75" customHeight="1">
      <c r="A21" s="14" t="s">
        <v>74</v>
      </c>
      <c r="B21" s="17">
        <f>'3 支給限度額に対するサービス利用率済'!E10</f>
        <v>38.67</v>
      </c>
      <c r="C21" s="7"/>
      <c r="D21" s="3" t="s">
        <v>46</v>
      </c>
      <c r="E21" s="23">
        <f>'3 支給限度額に対するサービス利用率済'!T14</f>
        <v>40.68</v>
      </c>
    </row>
    <row r="22" spans="1:5" ht="24.75" customHeight="1">
      <c r="A22" s="14" t="s">
        <v>75</v>
      </c>
      <c r="B22" s="17">
        <f>'3 支給限度額に対するサービス利用率済'!H10</f>
        <v>41.120000000000005</v>
      </c>
      <c r="C22" s="7"/>
      <c r="D22" s="3" t="s">
        <v>47</v>
      </c>
      <c r="E22" s="23">
        <f>'3 支給限度額に対するサービス利用率済'!T15</f>
        <v>30.580000000000002</v>
      </c>
    </row>
    <row r="23" spans="1:5" ht="24.75" customHeight="1">
      <c r="A23" s="14" t="s">
        <v>9</v>
      </c>
      <c r="B23" s="17">
        <f>'3 支給限度額に対するサービス利用率済'!K10</f>
        <v>41.79</v>
      </c>
      <c r="C23" s="7"/>
      <c r="D23" s="3" t="s">
        <v>48</v>
      </c>
      <c r="E23" s="23">
        <f>'3 支給限度額に対するサービス利用率済'!T16</f>
        <v>41.72</v>
      </c>
    </row>
    <row r="24" spans="1:5" ht="24.75" customHeight="1">
      <c r="A24" s="14" t="s">
        <v>10</v>
      </c>
      <c r="B24" s="17">
        <f>'3 支給限度額に対するサービス利用率済'!N10</f>
        <v>42.05</v>
      </c>
      <c r="C24" s="7"/>
      <c r="D24" s="3" t="s">
        <v>49</v>
      </c>
      <c r="E24" s="23">
        <f>'3 支給限度額に対するサービス利用率済'!T17</f>
        <v>46.2</v>
      </c>
    </row>
    <row r="25" spans="1:5" ht="24.75" customHeight="1">
      <c r="A25" s="14" t="s">
        <v>11</v>
      </c>
      <c r="B25" s="17">
        <f>'3 支給限度額に対するサービス利用率済'!Q10</f>
        <v>42.6</v>
      </c>
      <c r="C25" s="7"/>
      <c r="D25" s="3" t="s">
        <v>50</v>
      </c>
      <c r="E25" s="23">
        <f>'3 支給限度額に対するサービス利用率済'!T18</f>
        <v>45.58</v>
      </c>
    </row>
    <row r="26" spans="1:5" ht="24.75" customHeight="1">
      <c r="A26" s="14" t="s">
        <v>12</v>
      </c>
      <c r="B26" s="17">
        <f>'3 支給限度額に対するサービス利用率済'!T10</f>
        <v>40.45</v>
      </c>
      <c r="C26" s="7"/>
      <c r="D26" s="3" t="s">
        <v>51</v>
      </c>
      <c r="E26" s="23">
        <f>'3 支給限度額に対するサービス利用率済'!T19</f>
        <v>49.58</v>
      </c>
    </row>
    <row r="27" spans="1:3" ht="24.75" customHeight="1">
      <c r="A27" s="14" t="s">
        <v>13</v>
      </c>
      <c r="B27" s="17">
        <f>'3 支給限度額に対するサービス利用率済'!W10</f>
        <v>42.35</v>
      </c>
      <c r="C27" s="7"/>
    </row>
    <row r="28" spans="1:3" ht="24.75" customHeight="1">
      <c r="A28" s="14" t="s">
        <v>14</v>
      </c>
      <c r="B28" s="17">
        <f>'3 支給限度額に対するサービス利用率済'!E20</f>
        <v>41.82</v>
      </c>
      <c r="C28" s="7"/>
    </row>
    <row r="29" spans="1:3" ht="24.75" customHeight="1">
      <c r="A29" s="14" t="s">
        <v>15</v>
      </c>
      <c r="B29" s="17">
        <f>'3 支給限度額に対するサービス利用率済'!H20</f>
        <v>41.099999999999994</v>
      </c>
      <c r="C29" s="7"/>
    </row>
    <row r="30" spans="1:3" ht="24.75" customHeight="1">
      <c r="A30" s="14" t="s">
        <v>16</v>
      </c>
      <c r="B30" s="17">
        <f>'3 支給限度額に対するサービス利用率済'!K20</f>
        <v>39.96</v>
      </c>
      <c r="C30" s="7"/>
    </row>
    <row r="31" spans="1:3" ht="24.75" customHeight="1">
      <c r="A31" s="14" t="s">
        <v>17</v>
      </c>
      <c r="B31" s="17">
        <f>'3 支給限度額に対するサービス利用率済'!N20</f>
        <v>40.71</v>
      </c>
      <c r="C31" s="7"/>
    </row>
    <row r="32" spans="1:3" ht="24.75" customHeight="1">
      <c r="A32" s="14" t="s">
        <v>36</v>
      </c>
      <c r="B32" s="17">
        <f>'3 支給限度額に対するサービス利用率済'!Q20</f>
        <v>41.72</v>
      </c>
      <c r="C32" s="22"/>
    </row>
    <row r="33" spans="1:2" ht="24.75" customHeight="1">
      <c r="A33" s="10" t="s">
        <v>40</v>
      </c>
      <c r="B33" s="17">
        <f>AVERAGE(B21:B32)</f>
        <v>41.195</v>
      </c>
    </row>
  </sheetData>
  <printOptions/>
  <pageMargins left="0.984251968503937" right="0.7874015748031497" top="0.7874015748031497" bottom="0.5905511811023623" header="0.5118110236220472"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4"/>
  <dimension ref="A1:Y40"/>
  <sheetViews>
    <sheetView workbookViewId="0" topLeftCell="A1">
      <selection activeCell="A1" sqref="A1:O1"/>
    </sheetView>
  </sheetViews>
  <sheetFormatPr defaultColWidth="9.00390625" defaultRowHeight="13.5"/>
  <cols>
    <col min="1" max="2" width="4.25390625" style="44" customWidth="1"/>
    <col min="3" max="3" width="3.50390625" style="44" customWidth="1"/>
    <col min="4" max="4" width="5.00390625" style="44" customWidth="1"/>
    <col min="5" max="6" width="4.875" style="44" customWidth="1"/>
    <col min="7" max="21" width="4.50390625" style="44" customWidth="1"/>
    <col min="22" max="22" width="5.875" style="44" customWidth="1"/>
    <col min="23" max="16384" width="9.00390625" style="44" customWidth="1"/>
  </cols>
  <sheetData>
    <row r="1" spans="1:15" s="45" customFormat="1" ht="24" customHeight="1">
      <c r="A1" s="426" t="s">
        <v>91</v>
      </c>
      <c r="B1" s="426"/>
      <c r="C1" s="426"/>
      <c r="D1" s="426"/>
      <c r="E1" s="426"/>
      <c r="F1" s="426"/>
      <c r="G1" s="426"/>
      <c r="H1" s="426"/>
      <c r="I1" s="426"/>
      <c r="J1" s="426"/>
      <c r="K1" s="426"/>
      <c r="L1" s="426"/>
      <c r="M1" s="426"/>
      <c r="N1" s="426"/>
      <c r="O1" s="426"/>
    </row>
    <row r="2" spans="1:22" s="45" customFormat="1" ht="24" customHeight="1">
      <c r="A2" s="46" t="s">
        <v>208</v>
      </c>
      <c r="B2" s="46"/>
      <c r="C2" s="46"/>
      <c r="D2" s="46"/>
      <c r="E2" s="46"/>
      <c r="F2" s="46"/>
      <c r="G2" s="46"/>
      <c r="H2" s="46"/>
      <c r="I2" s="47"/>
      <c r="J2" s="47"/>
      <c r="K2" s="48"/>
      <c r="L2" s="48"/>
      <c r="V2" s="68"/>
    </row>
    <row r="3" spans="14:22" ht="24" customHeight="1">
      <c r="N3" s="412" t="s">
        <v>143</v>
      </c>
      <c r="O3" s="413"/>
      <c r="P3" s="413"/>
      <c r="Q3" s="413"/>
      <c r="R3" s="413"/>
      <c r="S3" s="413"/>
      <c r="T3" s="413"/>
      <c r="U3" s="413"/>
      <c r="V3" s="413"/>
    </row>
    <row r="4" spans="1:22" ht="22.5" customHeight="1">
      <c r="A4" s="59"/>
      <c r="B4" s="60" t="s">
        <v>92</v>
      </c>
      <c r="C4" s="61"/>
      <c r="D4" s="63"/>
      <c r="E4" s="476" t="s">
        <v>93</v>
      </c>
      <c r="F4" s="477"/>
      <c r="G4" s="477"/>
      <c r="H4" s="477"/>
      <c r="I4" s="477"/>
      <c r="J4" s="478"/>
      <c r="K4" s="474" t="s">
        <v>94</v>
      </c>
      <c r="L4" s="476"/>
      <c r="M4" s="476"/>
      <c r="N4" s="476"/>
      <c r="O4" s="476"/>
      <c r="P4" s="475"/>
      <c r="Q4" s="449" t="s">
        <v>124</v>
      </c>
      <c r="R4" s="484"/>
      <c r="S4" s="484"/>
      <c r="T4" s="484"/>
      <c r="U4" s="484"/>
      <c r="V4" s="450"/>
    </row>
    <row r="5" spans="1:22" ht="22.5" customHeight="1">
      <c r="A5" s="62" t="s">
        <v>95</v>
      </c>
      <c r="B5" s="49"/>
      <c r="C5" s="58"/>
      <c r="D5" s="64"/>
      <c r="E5" s="476" t="s">
        <v>96</v>
      </c>
      <c r="F5" s="475"/>
      <c r="G5" s="474" t="s">
        <v>97</v>
      </c>
      <c r="H5" s="475"/>
      <c r="I5" s="474" t="s">
        <v>135</v>
      </c>
      <c r="J5" s="478"/>
      <c r="K5" s="474" t="s">
        <v>96</v>
      </c>
      <c r="L5" s="475"/>
      <c r="M5" s="474" t="s">
        <v>97</v>
      </c>
      <c r="N5" s="475"/>
      <c r="O5" s="474" t="s">
        <v>140</v>
      </c>
      <c r="P5" s="475"/>
      <c r="Q5" s="474" t="s">
        <v>96</v>
      </c>
      <c r="R5" s="476"/>
      <c r="S5" s="474" t="s">
        <v>97</v>
      </c>
      <c r="T5" s="476"/>
      <c r="U5" s="474" t="s">
        <v>88</v>
      </c>
      <c r="V5" s="475"/>
    </row>
    <row r="6" spans="1:22" ht="22.5" customHeight="1">
      <c r="A6" s="429" t="s">
        <v>98</v>
      </c>
      <c r="B6" s="429"/>
      <c r="C6" s="429"/>
      <c r="D6" s="430"/>
      <c r="E6" s="473">
        <v>127</v>
      </c>
      <c r="F6" s="464"/>
      <c r="G6" s="473">
        <v>247</v>
      </c>
      <c r="H6" s="464"/>
      <c r="I6" s="464">
        <f>SUM(E6:H6)</f>
        <v>374</v>
      </c>
      <c r="J6" s="464"/>
      <c r="K6" s="473">
        <v>14</v>
      </c>
      <c r="L6" s="464"/>
      <c r="M6" s="473">
        <v>49</v>
      </c>
      <c r="N6" s="464"/>
      <c r="O6" s="464">
        <f>SUM(K6:N6)</f>
        <v>63</v>
      </c>
      <c r="P6" s="464"/>
      <c r="Q6" s="464">
        <f aca="true" t="shared" si="0" ref="Q6:Q22">E6+K6</f>
        <v>141</v>
      </c>
      <c r="R6" s="464"/>
      <c r="S6" s="464">
        <f aca="true" t="shared" si="1" ref="S6:S22">G6+M6</f>
        <v>296</v>
      </c>
      <c r="T6" s="464"/>
      <c r="U6" s="464">
        <f aca="true" t="shared" si="2" ref="U6:U22">I6+O6</f>
        <v>437</v>
      </c>
      <c r="V6" s="464"/>
    </row>
    <row r="7" spans="1:22" ht="22.5" customHeight="1">
      <c r="A7" s="429" t="s">
        <v>99</v>
      </c>
      <c r="B7" s="429"/>
      <c r="C7" s="429"/>
      <c r="D7" s="430"/>
      <c r="E7" s="473">
        <v>37</v>
      </c>
      <c r="F7" s="464"/>
      <c r="G7" s="464">
        <v>28</v>
      </c>
      <c r="H7" s="464"/>
      <c r="I7" s="464">
        <f aca="true" t="shared" si="3" ref="I7:I21">SUM(E7:H7)</f>
        <v>65</v>
      </c>
      <c r="J7" s="464"/>
      <c r="K7" s="473">
        <v>5</v>
      </c>
      <c r="L7" s="464"/>
      <c r="M7" s="464">
        <v>4</v>
      </c>
      <c r="N7" s="464"/>
      <c r="O7" s="464">
        <f>SUM(K7:N7)</f>
        <v>9</v>
      </c>
      <c r="P7" s="464"/>
      <c r="Q7" s="464">
        <f t="shared" si="0"/>
        <v>42</v>
      </c>
      <c r="R7" s="464"/>
      <c r="S7" s="464">
        <f t="shared" si="1"/>
        <v>32</v>
      </c>
      <c r="T7" s="464"/>
      <c r="U7" s="464">
        <f t="shared" si="2"/>
        <v>74</v>
      </c>
      <c r="V7" s="464"/>
    </row>
    <row r="8" spans="1:22" ht="22.5" customHeight="1">
      <c r="A8" s="431" t="s">
        <v>161</v>
      </c>
      <c r="B8" s="432"/>
      <c r="C8" s="451" t="s">
        <v>100</v>
      </c>
      <c r="D8" s="452"/>
      <c r="E8" s="471">
        <v>53</v>
      </c>
      <c r="F8" s="470"/>
      <c r="G8" s="469">
        <v>60</v>
      </c>
      <c r="H8" s="470"/>
      <c r="I8" s="465">
        <f t="shared" si="3"/>
        <v>113</v>
      </c>
      <c r="J8" s="465"/>
      <c r="K8" s="471">
        <v>12</v>
      </c>
      <c r="L8" s="470"/>
      <c r="M8" s="469">
        <v>17</v>
      </c>
      <c r="N8" s="470"/>
      <c r="O8" s="465">
        <f>SUM(K8:N8)</f>
        <v>29</v>
      </c>
      <c r="P8" s="465"/>
      <c r="Q8" s="469">
        <f t="shared" si="0"/>
        <v>65</v>
      </c>
      <c r="R8" s="470"/>
      <c r="S8" s="469">
        <f t="shared" si="1"/>
        <v>77</v>
      </c>
      <c r="T8" s="470"/>
      <c r="U8" s="469">
        <f t="shared" si="2"/>
        <v>142</v>
      </c>
      <c r="V8" s="470"/>
    </row>
    <row r="9" spans="1:22" ht="22.5" customHeight="1">
      <c r="A9" s="433"/>
      <c r="B9" s="434"/>
      <c r="C9" s="420" t="s">
        <v>101</v>
      </c>
      <c r="D9" s="421"/>
      <c r="E9" s="462">
        <v>3</v>
      </c>
      <c r="F9" s="463"/>
      <c r="G9" s="468">
        <v>2</v>
      </c>
      <c r="H9" s="463"/>
      <c r="I9" s="457">
        <f t="shared" si="3"/>
        <v>5</v>
      </c>
      <c r="J9" s="457"/>
      <c r="K9" s="462">
        <v>0</v>
      </c>
      <c r="L9" s="463"/>
      <c r="M9" s="468">
        <v>0</v>
      </c>
      <c r="N9" s="463"/>
      <c r="O9" s="457">
        <f>SUM(K9:N9)</f>
        <v>0</v>
      </c>
      <c r="P9" s="457"/>
      <c r="Q9" s="468">
        <f t="shared" si="0"/>
        <v>3</v>
      </c>
      <c r="R9" s="463"/>
      <c r="S9" s="468">
        <f t="shared" si="1"/>
        <v>2</v>
      </c>
      <c r="T9" s="463"/>
      <c r="U9" s="468">
        <f t="shared" si="2"/>
        <v>5</v>
      </c>
      <c r="V9" s="463"/>
    </row>
    <row r="10" spans="1:22" ht="22.5" customHeight="1">
      <c r="A10" s="435"/>
      <c r="B10" s="436"/>
      <c r="C10" s="427" t="s">
        <v>135</v>
      </c>
      <c r="D10" s="428"/>
      <c r="E10" s="455">
        <f>SUM(E8:F9)</f>
        <v>56</v>
      </c>
      <c r="F10" s="456"/>
      <c r="G10" s="455">
        <f>SUM(G8:H9)</f>
        <v>62</v>
      </c>
      <c r="H10" s="456"/>
      <c r="I10" s="458">
        <f>SUM(I8:J9)</f>
        <v>118</v>
      </c>
      <c r="J10" s="459"/>
      <c r="K10" s="455">
        <f>SUM(K8:L9)</f>
        <v>12</v>
      </c>
      <c r="L10" s="456"/>
      <c r="M10" s="455">
        <f>SUM(M8:N9)</f>
        <v>17</v>
      </c>
      <c r="N10" s="456"/>
      <c r="O10" s="458">
        <f>SUM(O8:P9)</f>
        <v>29</v>
      </c>
      <c r="P10" s="459"/>
      <c r="Q10" s="481">
        <f t="shared" si="0"/>
        <v>68</v>
      </c>
      <c r="R10" s="456"/>
      <c r="S10" s="481">
        <f t="shared" si="1"/>
        <v>79</v>
      </c>
      <c r="T10" s="456"/>
      <c r="U10" s="481">
        <f t="shared" si="2"/>
        <v>147</v>
      </c>
      <c r="V10" s="456"/>
    </row>
    <row r="11" spans="1:22" ht="22.5" customHeight="1">
      <c r="A11" s="437" t="s">
        <v>162</v>
      </c>
      <c r="B11" s="438"/>
      <c r="C11" s="453" t="s">
        <v>100</v>
      </c>
      <c r="D11" s="454"/>
      <c r="E11" s="472">
        <v>97</v>
      </c>
      <c r="F11" s="467"/>
      <c r="G11" s="466">
        <v>132</v>
      </c>
      <c r="H11" s="467"/>
      <c r="I11" s="465">
        <f t="shared" si="3"/>
        <v>229</v>
      </c>
      <c r="J11" s="465"/>
      <c r="K11" s="472">
        <v>22</v>
      </c>
      <c r="L11" s="467"/>
      <c r="M11" s="466">
        <v>22</v>
      </c>
      <c r="N11" s="467"/>
      <c r="O11" s="465">
        <f>SUM(K11:N11)</f>
        <v>44</v>
      </c>
      <c r="P11" s="465"/>
      <c r="Q11" s="466">
        <f t="shared" si="0"/>
        <v>119</v>
      </c>
      <c r="R11" s="467"/>
      <c r="S11" s="466">
        <f t="shared" si="1"/>
        <v>154</v>
      </c>
      <c r="T11" s="467"/>
      <c r="U11" s="466">
        <f t="shared" si="2"/>
        <v>273</v>
      </c>
      <c r="V11" s="467"/>
    </row>
    <row r="12" spans="1:22" ht="22.5" customHeight="1">
      <c r="A12" s="433"/>
      <c r="B12" s="434"/>
      <c r="C12" s="420" t="s">
        <v>101</v>
      </c>
      <c r="D12" s="421"/>
      <c r="E12" s="462">
        <v>3</v>
      </c>
      <c r="F12" s="463"/>
      <c r="G12" s="468">
        <v>1</v>
      </c>
      <c r="H12" s="463"/>
      <c r="I12" s="457">
        <f t="shared" si="3"/>
        <v>4</v>
      </c>
      <c r="J12" s="457"/>
      <c r="K12" s="462">
        <v>0</v>
      </c>
      <c r="L12" s="463"/>
      <c r="M12" s="468">
        <v>1</v>
      </c>
      <c r="N12" s="463"/>
      <c r="O12" s="457">
        <f>SUM(K12:N12)</f>
        <v>1</v>
      </c>
      <c r="P12" s="457"/>
      <c r="Q12" s="468">
        <f t="shared" si="0"/>
        <v>3</v>
      </c>
      <c r="R12" s="463"/>
      <c r="S12" s="468">
        <f t="shared" si="1"/>
        <v>2</v>
      </c>
      <c r="T12" s="463"/>
      <c r="U12" s="468">
        <f t="shared" si="2"/>
        <v>5</v>
      </c>
      <c r="V12" s="463"/>
    </row>
    <row r="13" spans="1:22" ht="22.5" customHeight="1">
      <c r="A13" s="439"/>
      <c r="B13" s="440"/>
      <c r="C13" s="427" t="s">
        <v>135</v>
      </c>
      <c r="D13" s="428"/>
      <c r="E13" s="455">
        <f>SUM(E11:F12)</f>
        <v>100</v>
      </c>
      <c r="F13" s="456"/>
      <c r="G13" s="455">
        <f>SUM(G11:H12)</f>
        <v>133</v>
      </c>
      <c r="H13" s="456"/>
      <c r="I13" s="458">
        <f>SUM(I11:J12)</f>
        <v>233</v>
      </c>
      <c r="J13" s="459"/>
      <c r="K13" s="455">
        <f>SUM(K11:L12)</f>
        <v>22</v>
      </c>
      <c r="L13" s="456"/>
      <c r="M13" s="455">
        <f>SUM(M11:N12)</f>
        <v>23</v>
      </c>
      <c r="N13" s="456"/>
      <c r="O13" s="458">
        <f>SUM(O11:P12)</f>
        <v>45</v>
      </c>
      <c r="P13" s="459"/>
      <c r="Q13" s="455">
        <f>SUM(Q11:R12)</f>
        <v>122</v>
      </c>
      <c r="R13" s="456"/>
      <c r="S13" s="482">
        <f t="shared" si="1"/>
        <v>156</v>
      </c>
      <c r="T13" s="483"/>
      <c r="U13" s="482">
        <f t="shared" si="2"/>
        <v>278</v>
      </c>
      <c r="V13" s="483"/>
    </row>
    <row r="14" spans="1:22" ht="22.5" customHeight="1">
      <c r="A14" s="431" t="s">
        <v>163</v>
      </c>
      <c r="B14" s="432"/>
      <c r="C14" s="451" t="s">
        <v>100</v>
      </c>
      <c r="D14" s="452"/>
      <c r="E14" s="471">
        <v>85</v>
      </c>
      <c r="F14" s="470"/>
      <c r="G14" s="469">
        <v>161</v>
      </c>
      <c r="H14" s="470"/>
      <c r="I14" s="465">
        <f t="shared" si="3"/>
        <v>246</v>
      </c>
      <c r="J14" s="465"/>
      <c r="K14" s="471">
        <v>18</v>
      </c>
      <c r="L14" s="470"/>
      <c r="M14" s="469">
        <v>26</v>
      </c>
      <c r="N14" s="470"/>
      <c r="O14" s="465">
        <f>SUM(K14:N14)</f>
        <v>44</v>
      </c>
      <c r="P14" s="465"/>
      <c r="Q14" s="469">
        <f t="shared" si="0"/>
        <v>103</v>
      </c>
      <c r="R14" s="470"/>
      <c r="S14" s="469">
        <f t="shared" si="1"/>
        <v>187</v>
      </c>
      <c r="T14" s="470"/>
      <c r="U14" s="469">
        <f t="shared" si="2"/>
        <v>290</v>
      </c>
      <c r="V14" s="470"/>
    </row>
    <row r="15" spans="1:22" ht="22.5" customHeight="1">
      <c r="A15" s="433"/>
      <c r="B15" s="434"/>
      <c r="C15" s="420" t="s">
        <v>101</v>
      </c>
      <c r="D15" s="421"/>
      <c r="E15" s="462">
        <v>0</v>
      </c>
      <c r="F15" s="463"/>
      <c r="G15" s="468">
        <v>1</v>
      </c>
      <c r="H15" s="463"/>
      <c r="I15" s="457">
        <f t="shared" si="3"/>
        <v>1</v>
      </c>
      <c r="J15" s="457"/>
      <c r="K15" s="462">
        <v>0</v>
      </c>
      <c r="L15" s="463"/>
      <c r="M15" s="468">
        <v>0</v>
      </c>
      <c r="N15" s="463"/>
      <c r="O15" s="457">
        <f>SUM(K15:N15)</f>
        <v>0</v>
      </c>
      <c r="P15" s="457"/>
      <c r="Q15" s="468">
        <f t="shared" si="0"/>
        <v>0</v>
      </c>
      <c r="R15" s="463"/>
      <c r="S15" s="468">
        <f t="shared" si="1"/>
        <v>1</v>
      </c>
      <c r="T15" s="463"/>
      <c r="U15" s="468">
        <f t="shared" si="2"/>
        <v>1</v>
      </c>
      <c r="V15" s="463"/>
    </row>
    <row r="16" spans="1:22" ht="22.5" customHeight="1">
      <c r="A16" s="435"/>
      <c r="B16" s="436"/>
      <c r="C16" s="427" t="s">
        <v>135</v>
      </c>
      <c r="D16" s="428"/>
      <c r="E16" s="455">
        <f>SUM(E14:F15)</f>
        <v>85</v>
      </c>
      <c r="F16" s="456"/>
      <c r="G16" s="455">
        <f>SUM(G14:H15)</f>
        <v>162</v>
      </c>
      <c r="H16" s="456"/>
      <c r="I16" s="458">
        <f>SUM(I14:J15)</f>
        <v>247</v>
      </c>
      <c r="J16" s="459"/>
      <c r="K16" s="455">
        <f>SUM(K14:L15)</f>
        <v>18</v>
      </c>
      <c r="L16" s="456"/>
      <c r="M16" s="455">
        <f>SUM(M14:N15)</f>
        <v>26</v>
      </c>
      <c r="N16" s="456"/>
      <c r="O16" s="458">
        <f>SUM(O14:P15)</f>
        <v>44</v>
      </c>
      <c r="P16" s="459"/>
      <c r="Q16" s="481">
        <f t="shared" si="0"/>
        <v>103</v>
      </c>
      <c r="R16" s="456"/>
      <c r="S16" s="481">
        <f t="shared" si="1"/>
        <v>188</v>
      </c>
      <c r="T16" s="456"/>
      <c r="U16" s="481">
        <f t="shared" si="2"/>
        <v>291</v>
      </c>
      <c r="V16" s="456"/>
    </row>
    <row r="17" spans="1:22" ht="22.5" customHeight="1">
      <c r="A17" s="431" t="s">
        <v>164</v>
      </c>
      <c r="B17" s="432"/>
      <c r="C17" s="451" t="s">
        <v>100</v>
      </c>
      <c r="D17" s="452"/>
      <c r="E17" s="471">
        <v>74</v>
      </c>
      <c r="F17" s="470"/>
      <c r="G17" s="469">
        <v>271</v>
      </c>
      <c r="H17" s="470"/>
      <c r="I17" s="465">
        <f t="shared" si="3"/>
        <v>345</v>
      </c>
      <c r="J17" s="465"/>
      <c r="K17" s="471">
        <v>14</v>
      </c>
      <c r="L17" s="470"/>
      <c r="M17" s="469">
        <v>49</v>
      </c>
      <c r="N17" s="470"/>
      <c r="O17" s="465">
        <f>SUM(K17:N17)</f>
        <v>63</v>
      </c>
      <c r="P17" s="465"/>
      <c r="Q17" s="469">
        <f t="shared" si="0"/>
        <v>88</v>
      </c>
      <c r="R17" s="470"/>
      <c r="S17" s="469">
        <f t="shared" si="1"/>
        <v>320</v>
      </c>
      <c r="T17" s="470"/>
      <c r="U17" s="469">
        <f t="shared" si="2"/>
        <v>408</v>
      </c>
      <c r="V17" s="470"/>
    </row>
    <row r="18" spans="1:22" ht="22.5" customHeight="1">
      <c r="A18" s="433"/>
      <c r="B18" s="434"/>
      <c r="C18" s="420" t="s">
        <v>101</v>
      </c>
      <c r="D18" s="421"/>
      <c r="E18" s="462">
        <v>3</v>
      </c>
      <c r="F18" s="463"/>
      <c r="G18" s="468">
        <v>1</v>
      </c>
      <c r="H18" s="463"/>
      <c r="I18" s="457">
        <f t="shared" si="3"/>
        <v>4</v>
      </c>
      <c r="J18" s="457"/>
      <c r="K18" s="462">
        <v>1</v>
      </c>
      <c r="L18" s="463"/>
      <c r="M18" s="468">
        <v>0</v>
      </c>
      <c r="N18" s="463"/>
      <c r="O18" s="457">
        <f>SUM(K18:N18)</f>
        <v>1</v>
      </c>
      <c r="P18" s="457"/>
      <c r="Q18" s="468">
        <f t="shared" si="0"/>
        <v>4</v>
      </c>
      <c r="R18" s="463"/>
      <c r="S18" s="468">
        <f t="shared" si="1"/>
        <v>1</v>
      </c>
      <c r="T18" s="463"/>
      <c r="U18" s="468">
        <f t="shared" si="2"/>
        <v>5</v>
      </c>
      <c r="V18" s="463"/>
    </row>
    <row r="19" spans="1:22" ht="22.5" customHeight="1">
      <c r="A19" s="435"/>
      <c r="B19" s="436"/>
      <c r="C19" s="427" t="s">
        <v>135</v>
      </c>
      <c r="D19" s="428"/>
      <c r="E19" s="455">
        <f>SUM(E17:F18)</f>
        <v>77</v>
      </c>
      <c r="F19" s="456"/>
      <c r="G19" s="455">
        <f>SUM(G17:H18)</f>
        <v>272</v>
      </c>
      <c r="H19" s="456"/>
      <c r="I19" s="458">
        <f>SUM(I17:J18)</f>
        <v>349</v>
      </c>
      <c r="J19" s="459"/>
      <c r="K19" s="455">
        <f>SUM(K17:L18)</f>
        <v>15</v>
      </c>
      <c r="L19" s="456"/>
      <c r="M19" s="455">
        <f>SUM(M17:N18)</f>
        <v>49</v>
      </c>
      <c r="N19" s="456"/>
      <c r="O19" s="458">
        <f>SUM(O17:P18)</f>
        <v>64</v>
      </c>
      <c r="P19" s="459"/>
      <c r="Q19" s="481">
        <f t="shared" si="0"/>
        <v>92</v>
      </c>
      <c r="R19" s="456"/>
      <c r="S19" s="481">
        <f t="shared" si="1"/>
        <v>321</v>
      </c>
      <c r="T19" s="456"/>
      <c r="U19" s="481">
        <f t="shared" si="2"/>
        <v>413</v>
      </c>
      <c r="V19" s="456"/>
    </row>
    <row r="20" spans="1:22" ht="22.5" customHeight="1">
      <c r="A20" s="441" t="s">
        <v>165</v>
      </c>
      <c r="B20" s="442"/>
      <c r="C20" s="453" t="s">
        <v>100</v>
      </c>
      <c r="D20" s="454"/>
      <c r="E20" s="472">
        <v>104</v>
      </c>
      <c r="F20" s="467"/>
      <c r="G20" s="466">
        <v>233</v>
      </c>
      <c r="H20" s="467"/>
      <c r="I20" s="465">
        <f t="shared" si="3"/>
        <v>337</v>
      </c>
      <c r="J20" s="465"/>
      <c r="K20" s="472">
        <v>18</v>
      </c>
      <c r="L20" s="467"/>
      <c r="M20" s="466">
        <v>54</v>
      </c>
      <c r="N20" s="467"/>
      <c r="O20" s="465">
        <f>SUM(K20:N20)</f>
        <v>72</v>
      </c>
      <c r="P20" s="465"/>
      <c r="Q20" s="466">
        <f t="shared" si="0"/>
        <v>122</v>
      </c>
      <c r="R20" s="467"/>
      <c r="S20" s="466">
        <f t="shared" si="1"/>
        <v>287</v>
      </c>
      <c r="T20" s="467"/>
      <c r="U20" s="466">
        <f t="shared" si="2"/>
        <v>409</v>
      </c>
      <c r="V20" s="467"/>
    </row>
    <row r="21" spans="1:22" ht="22.5" customHeight="1">
      <c r="A21" s="443"/>
      <c r="B21" s="444"/>
      <c r="C21" s="420" t="s">
        <v>101</v>
      </c>
      <c r="D21" s="421"/>
      <c r="E21" s="462">
        <v>0</v>
      </c>
      <c r="F21" s="463"/>
      <c r="G21" s="468">
        <v>0</v>
      </c>
      <c r="H21" s="463"/>
      <c r="I21" s="457">
        <f t="shared" si="3"/>
        <v>0</v>
      </c>
      <c r="J21" s="457"/>
      <c r="K21" s="462">
        <v>0</v>
      </c>
      <c r="L21" s="463"/>
      <c r="M21" s="468">
        <v>0</v>
      </c>
      <c r="N21" s="463"/>
      <c r="O21" s="457">
        <f>SUM(K21:N21)</f>
        <v>0</v>
      </c>
      <c r="P21" s="457"/>
      <c r="Q21" s="468">
        <f t="shared" si="0"/>
        <v>0</v>
      </c>
      <c r="R21" s="463"/>
      <c r="S21" s="468">
        <f t="shared" si="1"/>
        <v>0</v>
      </c>
      <c r="T21" s="463"/>
      <c r="U21" s="468">
        <f t="shared" si="2"/>
        <v>0</v>
      </c>
      <c r="V21" s="463"/>
    </row>
    <row r="22" spans="1:22" ht="22.5" customHeight="1" thickBot="1">
      <c r="A22" s="445"/>
      <c r="B22" s="446"/>
      <c r="C22" s="422" t="s">
        <v>135</v>
      </c>
      <c r="D22" s="423"/>
      <c r="E22" s="455">
        <f>SUM(E20:F21)</f>
        <v>104</v>
      </c>
      <c r="F22" s="456"/>
      <c r="G22" s="455">
        <f>SUM(G20:H21)</f>
        <v>233</v>
      </c>
      <c r="H22" s="456"/>
      <c r="I22" s="458">
        <f>SUM(I20:J21)</f>
        <v>337</v>
      </c>
      <c r="J22" s="459"/>
      <c r="K22" s="455">
        <f>SUM(K20:L21)</f>
        <v>18</v>
      </c>
      <c r="L22" s="456"/>
      <c r="M22" s="455">
        <f>SUM(M20:N21)</f>
        <v>54</v>
      </c>
      <c r="N22" s="456"/>
      <c r="O22" s="458">
        <f>SUM(O20:P21)</f>
        <v>72</v>
      </c>
      <c r="P22" s="459"/>
      <c r="Q22" s="479">
        <f t="shared" si="0"/>
        <v>122</v>
      </c>
      <c r="R22" s="480"/>
      <c r="S22" s="479">
        <f t="shared" si="1"/>
        <v>287</v>
      </c>
      <c r="T22" s="480"/>
      <c r="U22" s="479">
        <f t="shared" si="2"/>
        <v>409</v>
      </c>
      <c r="V22" s="480"/>
    </row>
    <row r="23" spans="1:22" ht="22.5" customHeight="1" thickTop="1">
      <c r="A23" s="447" t="s">
        <v>125</v>
      </c>
      <c r="B23" s="448"/>
      <c r="C23" s="424" t="s">
        <v>100</v>
      </c>
      <c r="D23" s="425"/>
      <c r="E23" s="460">
        <f>SUM(E8,E11,E14,E17,E20)</f>
        <v>413</v>
      </c>
      <c r="F23" s="461"/>
      <c r="G23" s="460">
        <f>SUM(G8,G11,G14,G17,G20)</f>
        <v>857</v>
      </c>
      <c r="H23" s="461"/>
      <c r="I23" s="460">
        <f>SUM(I8,I11,I14,I17,I20)</f>
        <v>1270</v>
      </c>
      <c r="J23" s="461"/>
      <c r="K23" s="460">
        <f>SUM(K8,K11,K14,K17,K20)</f>
        <v>84</v>
      </c>
      <c r="L23" s="461"/>
      <c r="M23" s="460">
        <f>SUM(M8,M11,M14,M17,M20)</f>
        <v>168</v>
      </c>
      <c r="N23" s="461"/>
      <c r="O23" s="460">
        <f>SUM(O8,O11,O14,O17,O20)</f>
        <v>252</v>
      </c>
      <c r="P23" s="461"/>
      <c r="Q23" s="460">
        <f>SUM(Q8,Q11,Q14,Q17,Q20)</f>
        <v>497</v>
      </c>
      <c r="R23" s="461"/>
      <c r="S23" s="460">
        <f>SUM(S8,S11,S14,S17,S20)</f>
        <v>1025</v>
      </c>
      <c r="T23" s="461"/>
      <c r="U23" s="460">
        <f>SUM(U8,U11,U14,U17,U20)</f>
        <v>1522</v>
      </c>
      <c r="V23" s="461"/>
    </row>
    <row r="24" spans="1:22" ht="22.5" customHeight="1">
      <c r="A24" s="449"/>
      <c r="B24" s="450"/>
      <c r="C24" s="420" t="s">
        <v>101</v>
      </c>
      <c r="D24" s="421"/>
      <c r="E24" s="462">
        <f>SUM(E6,E7,E9,E12,E15,E18,E21)</f>
        <v>173</v>
      </c>
      <c r="F24" s="463"/>
      <c r="G24" s="462">
        <f>SUM(G6,G7,G9,G12,G15,G18,G21)</f>
        <v>280</v>
      </c>
      <c r="H24" s="463"/>
      <c r="I24" s="462">
        <f>SUM(I6,I7,I9,I12,I15,I18,I21)</f>
        <v>453</v>
      </c>
      <c r="J24" s="463"/>
      <c r="K24" s="462">
        <f>SUM(K6,K7,K9,K12,K15,K18,K21)</f>
        <v>20</v>
      </c>
      <c r="L24" s="463"/>
      <c r="M24" s="462">
        <f>SUM(M6,M7,M9,M12,M15,M18,M21)</f>
        <v>54</v>
      </c>
      <c r="N24" s="463"/>
      <c r="O24" s="462">
        <f>SUM(O6,O7,O9,O12,O15,O18,O21)</f>
        <v>74</v>
      </c>
      <c r="P24" s="463"/>
      <c r="Q24" s="462">
        <f>SUM(Q6,Q7,Q9,Q12,Q15,Q18,Q21)</f>
        <v>193</v>
      </c>
      <c r="R24" s="463"/>
      <c r="S24" s="462">
        <f>SUM(S6,S7,S9,S12,S15,S18,S21)</f>
        <v>334</v>
      </c>
      <c r="T24" s="463"/>
      <c r="U24" s="462">
        <f>SUM(U6,U7,U9,U12,U15,U18,U21)</f>
        <v>527</v>
      </c>
      <c r="V24" s="463"/>
    </row>
    <row r="25" spans="1:22" ht="22.5" customHeight="1">
      <c r="A25" s="449"/>
      <c r="B25" s="450"/>
      <c r="C25" s="427" t="s">
        <v>35</v>
      </c>
      <c r="D25" s="428"/>
      <c r="E25" s="455">
        <f>SUM(E6,E7,E10,E13,E16,E19,E22)</f>
        <v>586</v>
      </c>
      <c r="F25" s="456"/>
      <c r="G25" s="455">
        <f>SUM(G6,G7,G10,G13,G16,G19,G22)</f>
        <v>1137</v>
      </c>
      <c r="H25" s="456"/>
      <c r="I25" s="455">
        <f>SUM(I6,I7,I10,I13,I16,I19,I22)</f>
        <v>1723</v>
      </c>
      <c r="J25" s="456"/>
      <c r="K25" s="455">
        <f>SUM(K6,K7,K10,K13,K16,K19,K22)</f>
        <v>104</v>
      </c>
      <c r="L25" s="456"/>
      <c r="M25" s="455">
        <f>SUM(M6,M7,M10,M13,M16,M19,M22)</f>
        <v>222</v>
      </c>
      <c r="N25" s="456"/>
      <c r="O25" s="455">
        <f>SUM(O6,O7,O10,O13,O16,O19,O22)</f>
        <v>326</v>
      </c>
      <c r="P25" s="456"/>
      <c r="Q25" s="455">
        <f>SUM(Q6,Q7,Q10,Q13,Q16,Q19,Q22)</f>
        <v>690</v>
      </c>
      <c r="R25" s="456"/>
      <c r="S25" s="455">
        <f>SUM(S6,S7,S10,S13,S16,S19,S22)</f>
        <v>1359</v>
      </c>
      <c r="T25" s="456"/>
      <c r="U25" s="455">
        <f>SUM(U6,U7,U10,U13,U16,U19,U22)</f>
        <v>2049</v>
      </c>
      <c r="V25" s="456"/>
    </row>
    <row r="26" ht="24" customHeight="1">
      <c r="A26" s="44" t="s">
        <v>132</v>
      </c>
    </row>
    <row r="27" spans="1:22" ht="34.5" customHeight="1">
      <c r="A27" s="416" t="s">
        <v>152</v>
      </c>
      <c r="B27" s="416"/>
      <c r="C27" s="416"/>
      <c r="D27" s="416"/>
      <c r="E27" s="416"/>
      <c r="F27" s="416"/>
      <c r="G27" s="416"/>
      <c r="H27" s="416"/>
      <c r="I27" s="416"/>
      <c r="J27" s="416"/>
      <c r="K27" s="416"/>
      <c r="L27" s="416"/>
      <c r="M27" s="416"/>
      <c r="N27" s="416"/>
      <c r="O27" s="416"/>
      <c r="P27" s="416"/>
      <c r="Q27" s="416"/>
      <c r="R27" s="416"/>
      <c r="S27" s="416"/>
      <c r="T27" s="416"/>
      <c r="U27" s="416"/>
      <c r="V27" s="416"/>
    </row>
    <row r="28" ht="24" customHeight="1"/>
    <row r="29" spans="1:10" s="45" customFormat="1" ht="24" customHeight="1">
      <c r="A29" s="417" t="s">
        <v>144</v>
      </c>
      <c r="B29" s="417"/>
      <c r="C29" s="417"/>
      <c r="D29" s="417"/>
      <c r="E29" s="417"/>
      <c r="F29" s="417"/>
      <c r="G29" s="417"/>
      <c r="H29" s="417"/>
      <c r="I29" s="418"/>
      <c r="J29" s="418"/>
    </row>
    <row r="30" spans="14:22" ht="24" customHeight="1" thickBot="1">
      <c r="N30" s="419" t="s">
        <v>52</v>
      </c>
      <c r="O30" s="419"/>
      <c r="P30" s="419"/>
      <c r="Q30" s="419"/>
      <c r="R30" s="419"/>
      <c r="S30" s="419"/>
      <c r="T30" s="419"/>
      <c r="U30" s="419"/>
      <c r="V30" s="419"/>
    </row>
    <row r="31" spans="1:22" s="74" customFormat="1" ht="24.75" customHeight="1">
      <c r="A31" s="378" t="s">
        <v>177</v>
      </c>
      <c r="B31" s="379"/>
      <c r="C31" s="382" t="s">
        <v>171</v>
      </c>
      <c r="D31" s="376"/>
      <c r="E31" s="376"/>
      <c r="F31" s="376"/>
      <c r="G31" s="375" t="s">
        <v>172</v>
      </c>
      <c r="H31" s="376"/>
      <c r="I31" s="376"/>
      <c r="J31" s="376"/>
      <c r="K31" s="375" t="s">
        <v>173</v>
      </c>
      <c r="L31" s="376"/>
      <c r="M31" s="376"/>
      <c r="N31" s="376"/>
      <c r="O31" s="375" t="s">
        <v>174</v>
      </c>
      <c r="P31" s="376"/>
      <c r="Q31" s="376"/>
      <c r="R31" s="376"/>
      <c r="S31" s="375" t="s">
        <v>125</v>
      </c>
      <c r="T31" s="376"/>
      <c r="U31" s="376"/>
      <c r="V31" s="377"/>
    </row>
    <row r="32" spans="1:22" s="74" customFormat="1" ht="24.75" customHeight="1" thickBot="1">
      <c r="A32" s="380"/>
      <c r="B32" s="381"/>
      <c r="C32" s="383" t="s">
        <v>102</v>
      </c>
      <c r="D32" s="373"/>
      <c r="E32" s="372" t="s">
        <v>103</v>
      </c>
      <c r="F32" s="373"/>
      <c r="G32" s="372" t="s">
        <v>102</v>
      </c>
      <c r="H32" s="373"/>
      <c r="I32" s="372" t="s">
        <v>103</v>
      </c>
      <c r="J32" s="373"/>
      <c r="K32" s="372" t="s">
        <v>102</v>
      </c>
      <c r="L32" s="373"/>
      <c r="M32" s="372" t="s">
        <v>103</v>
      </c>
      <c r="N32" s="373"/>
      <c r="O32" s="372" t="s">
        <v>102</v>
      </c>
      <c r="P32" s="373"/>
      <c r="Q32" s="372" t="s">
        <v>103</v>
      </c>
      <c r="R32" s="373"/>
      <c r="S32" s="372" t="s">
        <v>102</v>
      </c>
      <c r="T32" s="373"/>
      <c r="U32" s="372" t="s">
        <v>103</v>
      </c>
      <c r="V32" s="374"/>
    </row>
    <row r="33" spans="1:25" ht="24.75" customHeight="1" thickTop="1">
      <c r="A33" s="366" t="s">
        <v>178</v>
      </c>
      <c r="B33" s="367"/>
      <c r="C33" s="411">
        <v>1371</v>
      </c>
      <c r="D33" s="395"/>
      <c r="E33" s="390">
        <v>368540</v>
      </c>
      <c r="F33" s="395"/>
      <c r="G33" s="414">
        <v>1444</v>
      </c>
      <c r="H33" s="415"/>
      <c r="I33" s="390">
        <v>377150</v>
      </c>
      <c r="J33" s="395"/>
      <c r="K33" s="390">
        <v>1297</v>
      </c>
      <c r="L33" s="395"/>
      <c r="M33" s="227">
        <v>351450</v>
      </c>
      <c r="N33" s="401"/>
      <c r="O33" s="390">
        <v>1088</v>
      </c>
      <c r="P33" s="395"/>
      <c r="Q33" s="390">
        <v>281570</v>
      </c>
      <c r="R33" s="395"/>
      <c r="S33" s="390">
        <f>SUM(C33,G33,K33,O33)</f>
        <v>5200</v>
      </c>
      <c r="T33" s="395">
        <f>SUM(H33,N33)</f>
        <v>0</v>
      </c>
      <c r="U33" s="390">
        <f>SUM(E33,I33,M33,Q33)</f>
        <v>1378710</v>
      </c>
      <c r="V33" s="391"/>
      <c r="X33" s="96"/>
      <c r="Y33" s="97"/>
    </row>
    <row r="34" spans="1:25" ht="24.75" customHeight="1">
      <c r="A34" s="368" t="s">
        <v>99</v>
      </c>
      <c r="B34" s="369"/>
      <c r="C34" s="408">
        <v>223</v>
      </c>
      <c r="D34" s="392"/>
      <c r="E34" s="384">
        <v>44600</v>
      </c>
      <c r="F34" s="392"/>
      <c r="G34" s="402">
        <v>233</v>
      </c>
      <c r="H34" s="403"/>
      <c r="I34" s="384">
        <v>46600</v>
      </c>
      <c r="J34" s="392"/>
      <c r="K34" s="384">
        <v>224</v>
      </c>
      <c r="L34" s="392"/>
      <c r="M34" s="226">
        <v>44800</v>
      </c>
      <c r="N34" s="398"/>
      <c r="O34" s="384">
        <v>302</v>
      </c>
      <c r="P34" s="392"/>
      <c r="Q34" s="384">
        <v>60400</v>
      </c>
      <c r="R34" s="392"/>
      <c r="S34" s="384">
        <f aca="true" t="shared" si="4" ref="S34:S40">SUM(C34,G34,K34,O34)</f>
        <v>982</v>
      </c>
      <c r="T34" s="392">
        <f aca="true" t="shared" si="5" ref="T34:T40">SUM(H34,N34)</f>
        <v>0</v>
      </c>
      <c r="U34" s="384">
        <f aca="true" t="shared" si="6" ref="U34:U40">SUM(E34,I34,M34,Q34)</f>
        <v>196400</v>
      </c>
      <c r="V34" s="385"/>
      <c r="X34" s="96"/>
      <c r="Y34" s="97"/>
    </row>
    <row r="35" spans="1:25" ht="24.75" customHeight="1">
      <c r="A35" s="368" t="s">
        <v>166</v>
      </c>
      <c r="B35" s="369"/>
      <c r="C35" s="408">
        <v>1331</v>
      </c>
      <c r="D35" s="392"/>
      <c r="E35" s="384">
        <v>532400</v>
      </c>
      <c r="F35" s="392"/>
      <c r="G35" s="402">
        <v>1603</v>
      </c>
      <c r="H35" s="403"/>
      <c r="I35" s="384">
        <v>641200</v>
      </c>
      <c r="J35" s="392"/>
      <c r="K35" s="384">
        <v>1383</v>
      </c>
      <c r="L35" s="392"/>
      <c r="M35" s="226">
        <v>553200</v>
      </c>
      <c r="N35" s="398"/>
      <c r="O35" s="384">
        <v>1467</v>
      </c>
      <c r="P35" s="392"/>
      <c r="Q35" s="384">
        <v>586800</v>
      </c>
      <c r="R35" s="392"/>
      <c r="S35" s="384">
        <f t="shared" si="4"/>
        <v>5784</v>
      </c>
      <c r="T35" s="392">
        <f t="shared" si="5"/>
        <v>0</v>
      </c>
      <c r="U35" s="384">
        <f t="shared" si="6"/>
        <v>2313600</v>
      </c>
      <c r="V35" s="385"/>
      <c r="X35" s="96"/>
      <c r="Y35" s="97"/>
    </row>
    <row r="36" spans="1:25" ht="24.75" customHeight="1">
      <c r="A36" s="368" t="s">
        <v>167</v>
      </c>
      <c r="B36" s="369"/>
      <c r="C36" s="408">
        <v>2076</v>
      </c>
      <c r="D36" s="392"/>
      <c r="E36" s="384">
        <v>830400</v>
      </c>
      <c r="F36" s="392"/>
      <c r="G36" s="402">
        <v>2227</v>
      </c>
      <c r="H36" s="403"/>
      <c r="I36" s="384">
        <v>890800</v>
      </c>
      <c r="J36" s="392"/>
      <c r="K36" s="384">
        <v>2617</v>
      </c>
      <c r="L36" s="392"/>
      <c r="M36" s="226">
        <v>1046800</v>
      </c>
      <c r="N36" s="398"/>
      <c r="O36" s="384">
        <v>2788</v>
      </c>
      <c r="P36" s="392"/>
      <c r="Q36" s="384">
        <v>1115200</v>
      </c>
      <c r="R36" s="392"/>
      <c r="S36" s="384">
        <f t="shared" si="4"/>
        <v>9708</v>
      </c>
      <c r="T36" s="392">
        <f t="shared" si="5"/>
        <v>0</v>
      </c>
      <c r="U36" s="384">
        <f t="shared" si="6"/>
        <v>3883200</v>
      </c>
      <c r="V36" s="385"/>
      <c r="X36" s="96"/>
      <c r="Y36" s="97"/>
    </row>
    <row r="37" spans="1:25" ht="24.75" customHeight="1">
      <c r="A37" s="368" t="s">
        <v>168</v>
      </c>
      <c r="B37" s="369"/>
      <c r="C37" s="408">
        <v>2328</v>
      </c>
      <c r="D37" s="392"/>
      <c r="E37" s="384">
        <v>931200</v>
      </c>
      <c r="F37" s="392"/>
      <c r="G37" s="402">
        <v>2686</v>
      </c>
      <c r="H37" s="403"/>
      <c r="I37" s="384">
        <v>1074400</v>
      </c>
      <c r="J37" s="392"/>
      <c r="K37" s="384">
        <v>2929</v>
      </c>
      <c r="L37" s="392"/>
      <c r="M37" s="226">
        <v>1171600</v>
      </c>
      <c r="N37" s="398"/>
      <c r="O37" s="384">
        <v>2791</v>
      </c>
      <c r="P37" s="392"/>
      <c r="Q37" s="384">
        <v>1116400</v>
      </c>
      <c r="R37" s="392"/>
      <c r="S37" s="384">
        <f t="shared" si="4"/>
        <v>10734</v>
      </c>
      <c r="T37" s="392">
        <f t="shared" si="5"/>
        <v>0</v>
      </c>
      <c r="U37" s="384">
        <f t="shared" si="6"/>
        <v>4293600</v>
      </c>
      <c r="V37" s="385"/>
      <c r="X37" s="96"/>
      <c r="Y37" s="97"/>
    </row>
    <row r="38" spans="1:25" ht="24.75" customHeight="1">
      <c r="A38" s="368" t="s">
        <v>169</v>
      </c>
      <c r="B38" s="369"/>
      <c r="C38" s="408">
        <v>3033</v>
      </c>
      <c r="D38" s="392"/>
      <c r="E38" s="384">
        <v>1213200</v>
      </c>
      <c r="F38" s="392"/>
      <c r="G38" s="402">
        <v>3653</v>
      </c>
      <c r="H38" s="403"/>
      <c r="I38" s="384">
        <v>1461200</v>
      </c>
      <c r="J38" s="392"/>
      <c r="K38" s="384">
        <v>3889</v>
      </c>
      <c r="L38" s="392"/>
      <c r="M38" s="226">
        <v>1555600</v>
      </c>
      <c r="N38" s="398"/>
      <c r="O38" s="384">
        <v>3877</v>
      </c>
      <c r="P38" s="392"/>
      <c r="Q38" s="384">
        <v>1550800</v>
      </c>
      <c r="R38" s="392"/>
      <c r="S38" s="384">
        <f t="shared" si="4"/>
        <v>14452</v>
      </c>
      <c r="T38" s="392">
        <f t="shared" si="5"/>
        <v>0</v>
      </c>
      <c r="U38" s="384">
        <f t="shared" si="6"/>
        <v>5780800</v>
      </c>
      <c r="V38" s="385"/>
      <c r="X38" s="96"/>
      <c r="Y38" s="97"/>
    </row>
    <row r="39" spans="1:25" ht="24.75" customHeight="1" thickBot="1">
      <c r="A39" s="370" t="s">
        <v>170</v>
      </c>
      <c r="B39" s="371"/>
      <c r="C39" s="409">
        <v>3258</v>
      </c>
      <c r="D39" s="393"/>
      <c r="E39" s="386">
        <v>1303200</v>
      </c>
      <c r="F39" s="393"/>
      <c r="G39" s="404">
        <v>3603</v>
      </c>
      <c r="H39" s="405"/>
      <c r="I39" s="386">
        <v>1441200</v>
      </c>
      <c r="J39" s="393"/>
      <c r="K39" s="386">
        <v>3807</v>
      </c>
      <c r="L39" s="393"/>
      <c r="M39" s="399">
        <v>1522800</v>
      </c>
      <c r="N39" s="400"/>
      <c r="O39" s="386">
        <v>3765</v>
      </c>
      <c r="P39" s="393"/>
      <c r="Q39" s="386">
        <v>1506000</v>
      </c>
      <c r="R39" s="393"/>
      <c r="S39" s="386">
        <f t="shared" si="4"/>
        <v>14433</v>
      </c>
      <c r="T39" s="393">
        <f t="shared" si="5"/>
        <v>0</v>
      </c>
      <c r="U39" s="386">
        <f t="shared" si="6"/>
        <v>5773200</v>
      </c>
      <c r="V39" s="387"/>
      <c r="X39" s="96"/>
      <c r="Y39" s="97"/>
    </row>
    <row r="40" spans="1:25" ht="24.75" customHeight="1" thickBot="1" thickTop="1">
      <c r="A40" s="364" t="s">
        <v>125</v>
      </c>
      <c r="B40" s="365"/>
      <c r="C40" s="410">
        <f>SUM(C33:C39)</f>
        <v>13620</v>
      </c>
      <c r="D40" s="397"/>
      <c r="E40" s="396">
        <f>SUM(E33:F39)</f>
        <v>5223540</v>
      </c>
      <c r="F40" s="397"/>
      <c r="G40" s="406">
        <f>SUM(G33:H39)</f>
        <v>15449</v>
      </c>
      <c r="H40" s="407"/>
      <c r="I40" s="396">
        <f>SUM(I33:J39)</f>
        <v>5932550</v>
      </c>
      <c r="J40" s="397"/>
      <c r="K40" s="396">
        <f>SUM(K33:L39)</f>
        <v>16146</v>
      </c>
      <c r="L40" s="397"/>
      <c r="M40" s="396">
        <f>SUM(M33:N39)</f>
        <v>6246250</v>
      </c>
      <c r="N40" s="397"/>
      <c r="O40" s="396">
        <f>SUM(O33:P39)</f>
        <v>16078</v>
      </c>
      <c r="P40" s="397"/>
      <c r="Q40" s="396">
        <f>SUM(Q33:R39)</f>
        <v>6217170</v>
      </c>
      <c r="R40" s="397"/>
      <c r="S40" s="388">
        <f t="shared" si="4"/>
        <v>61293</v>
      </c>
      <c r="T40" s="394">
        <f t="shared" si="5"/>
        <v>0</v>
      </c>
      <c r="U40" s="388">
        <f t="shared" si="6"/>
        <v>23619510</v>
      </c>
      <c r="V40" s="389"/>
      <c r="X40" s="98"/>
      <c r="Y40" s="99"/>
    </row>
  </sheetData>
  <mergeCells count="327">
    <mergeCell ref="K14:L14"/>
    <mergeCell ref="E38:F38"/>
    <mergeCell ref="E39:F39"/>
    <mergeCell ref="E40:F40"/>
    <mergeCell ref="G36:H36"/>
    <mergeCell ref="G37:H37"/>
    <mergeCell ref="K15:L15"/>
    <mergeCell ref="K16:L16"/>
    <mergeCell ref="K17:L17"/>
    <mergeCell ref="K18:L18"/>
    <mergeCell ref="Q4:V4"/>
    <mergeCell ref="Q5:R5"/>
    <mergeCell ref="S5:T5"/>
    <mergeCell ref="U5:V5"/>
    <mergeCell ref="Q6:R6"/>
    <mergeCell ref="Q7:R7"/>
    <mergeCell ref="Q8:R8"/>
    <mergeCell ref="Q9:R9"/>
    <mergeCell ref="Q10:R10"/>
    <mergeCell ref="Q11:R11"/>
    <mergeCell ref="Q12:R12"/>
    <mergeCell ref="Q13:R13"/>
    <mergeCell ref="Q14:R14"/>
    <mergeCell ref="Q15:R15"/>
    <mergeCell ref="Q16:R16"/>
    <mergeCell ref="Q17:R17"/>
    <mergeCell ref="Q18:R18"/>
    <mergeCell ref="Q19:R19"/>
    <mergeCell ref="Q20:R20"/>
    <mergeCell ref="Q21:R21"/>
    <mergeCell ref="Q22:R22"/>
    <mergeCell ref="Q23:R23"/>
    <mergeCell ref="Q24:R24"/>
    <mergeCell ref="Q25:R25"/>
    <mergeCell ref="S6:T6"/>
    <mergeCell ref="S7:T7"/>
    <mergeCell ref="S8:T8"/>
    <mergeCell ref="S9:T9"/>
    <mergeCell ref="S10:T10"/>
    <mergeCell ref="S11:T11"/>
    <mergeCell ref="S12:T12"/>
    <mergeCell ref="S13:T13"/>
    <mergeCell ref="S14:T14"/>
    <mergeCell ref="S15:T15"/>
    <mergeCell ref="S16:T16"/>
    <mergeCell ref="S17:T17"/>
    <mergeCell ref="S18:T18"/>
    <mergeCell ref="S19:T19"/>
    <mergeCell ref="S20:T20"/>
    <mergeCell ref="S21:T21"/>
    <mergeCell ref="S22:T22"/>
    <mergeCell ref="S23:T23"/>
    <mergeCell ref="S24:T24"/>
    <mergeCell ref="S25:T25"/>
    <mergeCell ref="U6:V6"/>
    <mergeCell ref="U7:V7"/>
    <mergeCell ref="U8:V8"/>
    <mergeCell ref="U9:V9"/>
    <mergeCell ref="U10:V10"/>
    <mergeCell ref="U11:V11"/>
    <mergeCell ref="U12:V12"/>
    <mergeCell ref="U13:V13"/>
    <mergeCell ref="U14:V14"/>
    <mergeCell ref="U15:V15"/>
    <mergeCell ref="U16:V16"/>
    <mergeCell ref="U17:V17"/>
    <mergeCell ref="U18:V18"/>
    <mergeCell ref="U19:V19"/>
    <mergeCell ref="U20:V20"/>
    <mergeCell ref="U21:V21"/>
    <mergeCell ref="U22:V22"/>
    <mergeCell ref="U23:V23"/>
    <mergeCell ref="U24:V24"/>
    <mergeCell ref="U25:V25"/>
    <mergeCell ref="O5:P5"/>
    <mergeCell ref="M5:N5"/>
    <mergeCell ref="K5:L5"/>
    <mergeCell ref="K4:P4"/>
    <mergeCell ref="O6:P6"/>
    <mergeCell ref="O7:P7"/>
    <mergeCell ref="O8:P8"/>
    <mergeCell ref="O9:P9"/>
    <mergeCell ref="O10:P10"/>
    <mergeCell ref="O11:P11"/>
    <mergeCell ref="O12:P12"/>
    <mergeCell ref="O13:P13"/>
    <mergeCell ref="O14:P14"/>
    <mergeCell ref="O15:P15"/>
    <mergeCell ref="O16:P16"/>
    <mergeCell ref="O17:P17"/>
    <mergeCell ref="O18:P18"/>
    <mergeCell ref="O19:P19"/>
    <mergeCell ref="O20:P20"/>
    <mergeCell ref="O21:P21"/>
    <mergeCell ref="O22:P22"/>
    <mergeCell ref="O23:P23"/>
    <mergeCell ref="O24:P24"/>
    <mergeCell ref="O25:P25"/>
    <mergeCell ref="M6:N6"/>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K6:L6"/>
    <mergeCell ref="K7:L7"/>
    <mergeCell ref="K8:L8"/>
    <mergeCell ref="K9:L9"/>
    <mergeCell ref="K10:L10"/>
    <mergeCell ref="K11:L11"/>
    <mergeCell ref="K12:L12"/>
    <mergeCell ref="K13:L13"/>
    <mergeCell ref="K19:L19"/>
    <mergeCell ref="K20:L20"/>
    <mergeCell ref="K21:L21"/>
    <mergeCell ref="K22:L22"/>
    <mergeCell ref="K23:L23"/>
    <mergeCell ref="K24:L24"/>
    <mergeCell ref="K25:L25"/>
    <mergeCell ref="I5:J5"/>
    <mergeCell ref="I15:J15"/>
    <mergeCell ref="I16:J16"/>
    <mergeCell ref="I17:J17"/>
    <mergeCell ref="I18:J18"/>
    <mergeCell ref="I19:J19"/>
    <mergeCell ref="I20:J20"/>
    <mergeCell ref="G5:H5"/>
    <mergeCell ref="E4:J4"/>
    <mergeCell ref="E5:F5"/>
    <mergeCell ref="E6:F6"/>
    <mergeCell ref="E7:F7"/>
    <mergeCell ref="G6:H6"/>
    <mergeCell ref="I6:J6"/>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G7:H7"/>
    <mergeCell ref="G8:H8"/>
    <mergeCell ref="G9:H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I7:J7"/>
    <mergeCell ref="I8:J8"/>
    <mergeCell ref="I9:J9"/>
    <mergeCell ref="I10:J10"/>
    <mergeCell ref="I11:J11"/>
    <mergeCell ref="I12:J12"/>
    <mergeCell ref="I13:J13"/>
    <mergeCell ref="I14:J14"/>
    <mergeCell ref="I21:J21"/>
    <mergeCell ref="I22:J22"/>
    <mergeCell ref="I23:J23"/>
    <mergeCell ref="I24:J24"/>
    <mergeCell ref="I25:J25"/>
    <mergeCell ref="C8:D8"/>
    <mergeCell ref="C9:D9"/>
    <mergeCell ref="C10:D10"/>
    <mergeCell ref="C11:D11"/>
    <mergeCell ref="C12:D12"/>
    <mergeCell ref="C13:D13"/>
    <mergeCell ref="C14:D14"/>
    <mergeCell ref="C15:D15"/>
    <mergeCell ref="C16:D16"/>
    <mergeCell ref="C24:D24"/>
    <mergeCell ref="C17:D17"/>
    <mergeCell ref="C18:D18"/>
    <mergeCell ref="C19:D19"/>
    <mergeCell ref="C20:D20"/>
    <mergeCell ref="A1:O1"/>
    <mergeCell ref="C25:D25"/>
    <mergeCell ref="A6:D6"/>
    <mergeCell ref="A7:D7"/>
    <mergeCell ref="A8:B10"/>
    <mergeCell ref="A11:B13"/>
    <mergeCell ref="A14:B16"/>
    <mergeCell ref="A17:B19"/>
    <mergeCell ref="A20:B22"/>
    <mergeCell ref="A23:B25"/>
    <mergeCell ref="E35:F35"/>
    <mergeCell ref="E36:F36"/>
    <mergeCell ref="E37:F37"/>
    <mergeCell ref="G34:H34"/>
    <mergeCell ref="G35:H35"/>
    <mergeCell ref="N3:V3"/>
    <mergeCell ref="E33:F33"/>
    <mergeCell ref="G33:H33"/>
    <mergeCell ref="E34:F34"/>
    <mergeCell ref="A27:V27"/>
    <mergeCell ref="A29:J29"/>
    <mergeCell ref="N30:V30"/>
    <mergeCell ref="C21:D21"/>
    <mergeCell ref="C22:D22"/>
    <mergeCell ref="C23:D23"/>
    <mergeCell ref="C33:D33"/>
    <mergeCell ref="C34:D34"/>
    <mergeCell ref="C35:D35"/>
    <mergeCell ref="C36:D36"/>
    <mergeCell ref="C37:D37"/>
    <mergeCell ref="C38:D38"/>
    <mergeCell ref="C39:D39"/>
    <mergeCell ref="C40:D40"/>
    <mergeCell ref="G38:H38"/>
    <mergeCell ref="G39:H39"/>
    <mergeCell ref="G40:H40"/>
    <mergeCell ref="I33:J33"/>
    <mergeCell ref="I34:J34"/>
    <mergeCell ref="I35:J35"/>
    <mergeCell ref="I36:J36"/>
    <mergeCell ref="I37:J37"/>
    <mergeCell ref="I38:J38"/>
    <mergeCell ref="I39:J39"/>
    <mergeCell ref="I40:J40"/>
    <mergeCell ref="K33:L33"/>
    <mergeCell ref="K34:L34"/>
    <mergeCell ref="K35:L35"/>
    <mergeCell ref="K36:L36"/>
    <mergeCell ref="K37:L37"/>
    <mergeCell ref="K38:L38"/>
    <mergeCell ref="K39:L39"/>
    <mergeCell ref="K40:L40"/>
    <mergeCell ref="M33:N33"/>
    <mergeCell ref="M34:N34"/>
    <mergeCell ref="M35:N35"/>
    <mergeCell ref="M36:N36"/>
    <mergeCell ref="M37:N37"/>
    <mergeCell ref="M38:N38"/>
    <mergeCell ref="M39:N39"/>
    <mergeCell ref="M40:N40"/>
    <mergeCell ref="O33:P33"/>
    <mergeCell ref="O34:P34"/>
    <mergeCell ref="O35:P35"/>
    <mergeCell ref="O36:P36"/>
    <mergeCell ref="O37:P37"/>
    <mergeCell ref="O38:P38"/>
    <mergeCell ref="O39:P39"/>
    <mergeCell ref="O40:P40"/>
    <mergeCell ref="Q33:R33"/>
    <mergeCell ref="Q34:R34"/>
    <mergeCell ref="Q35:R35"/>
    <mergeCell ref="Q36:R36"/>
    <mergeCell ref="Q37:R37"/>
    <mergeCell ref="Q38:R38"/>
    <mergeCell ref="Q39:R39"/>
    <mergeCell ref="Q40:R40"/>
    <mergeCell ref="S33:T33"/>
    <mergeCell ref="S34:T34"/>
    <mergeCell ref="S35:T35"/>
    <mergeCell ref="S36:T36"/>
    <mergeCell ref="S37:T37"/>
    <mergeCell ref="S38:T38"/>
    <mergeCell ref="S39:T39"/>
    <mergeCell ref="S40:T40"/>
    <mergeCell ref="U33:V33"/>
    <mergeCell ref="U34:V34"/>
    <mergeCell ref="U35:V35"/>
    <mergeCell ref="U36:V36"/>
    <mergeCell ref="U37:V37"/>
    <mergeCell ref="U38:V38"/>
    <mergeCell ref="U39:V39"/>
    <mergeCell ref="U40:V40"/>
    <mergeCell ref="A31:B32"/>
    <mergeCell ref="C31:F31"/>
    <mergeCell ref="C32:D32"/>
    <mergeCell ref="E32:F32"/>
    <mergeCell ref="G31:J31"/>
    <mergeCell ref="G32:H32"/>
    <mergeCell ref="I32:J32"/>
    <mergeCell ref="K32:L32"/>
    <mergeCell ref="S32:T32"/>
    <mergeCell ref="U32:V32"/>
    <mergeCell ref="S31:V31"/>
    <mergeCell ref="M32:N32"/>
    <mergeCell ref="K31:N31"/>
    <mergeCell ref="O31:R31"/>
    <mergeCell ref="O32:P32"/>
    <mergeCell ref="Q32:R32"/>
    <mergeCell ref="A40:B40"/>
    <mergeCell ref="A33:B33"/>
    <mergeCell ref="A34:B34"/>
    <mergeCell ref="A35:B35"/>
    <mergeCell ref="A36:B36"/>
    <mergeCell ref="A37:B37"/>
    <mergeCell ref="A38:B38"/>
    <mergeCell ref="A39:B39"/>
  </mergeCells>
  <printOptions/>
  <pageMargins left="0.984251968503937" right="0.7874015748031497" top="0.7874015748031497" bottom="0.5905511811023623" header="0.5118110236220472" footer="0.31496062992125984"/>
  <pageSetup horizontalDpi="300" verticalDpi="300" orientation="portrait" paperSize="9" scale="81" r:id="rId2"/>
  <headerFooter alignWithMargins="0">
    <oddFooter>&amp;C25</oddFooter>
  </headerFooter>
  <drawing r:id="rId1"/>
</worksheet>
</file>

<file path=xl/worksheets/sheet8.xml><?xml version="1.0" encoding="utf-8"?>
<worksheet xmlns="http://schemas.openxmlformats.org/spreadsheetml/2006/main" xmlns:r="http://schemas.openxmlformats.org/officeDocument/2006/relationships">
  <dimension ref="A1:J41"/>
  <sheetViews>
    <sheetView workbookViewId="0" topLeftCell="A1">
      <selection activeCell="A1" sqref="A1"/>
    </sheetView>
  </sheetViews>
  <sheetFormatPr defaultColWidth="9.00390625" defaultRowHeight="13.5"/>
  <cols>
    <col min="1" max="1" width="10.00390625" style="44" customWidth="1"/>
    <col min="2" max="8" width="10.25390625" style="44" customWidth="1"/>
    <col min="9" max="10" width="10.50390625" style="44" bestFit="1" customWidth="1"/>
    <col min="11" max="11" width="2.625" style="44" customWidth="1"/>
    <col min="12" max="16384" width="9.00390625" style="44" customWidth="1"/>
  </cols>
  <sheetData>
    <row r="1" s="45" customFormat="1" ht="18" customHeight="1">
      <c r="A1" s="45" t="s">
        <v>133</v>
      </c>
    </row>
    <row r="2" s="45" customFormat="1" ht="18" customHeight="1">
      <c r="A2" t="s">
        <v>209</v>
      </c>
    </row>
    <row r="3" s="45" customFormat="1" ht="18" customHeight="1">
      <c r="A3" s="45" t="s">
        <v>210</v>
      </c>
    </row>
    <row r="4" ht="15" customHeight="1" thickBot="1">
      <c r="H4" s="44" t="s">
        <v>52</v>
      </c>
    </row>
    <row r="5" spans="1:8" s="74" customFormat="1" ht="21" customHeight="1">
      <c r="A5" s="196"/>
      <c r="B5" s="174" t="s">
        <v>53</v>
      </c>
      <c r="C5" s="174" t="s">
        <v>142</v>
      </c>
      <c r="D5" s="174" t="s">
        <v>55</v>
      </c>
      <c r="E5" s="174" t="s">
        <v>10</v>
      </c>
      <c r="F5" s="174" t="s">
        <v>11</v>
      </c>
      <c r="G5" s="174" t="s">
        <v>12</v>
      </c>
      <c r="H5" s="174" t="s">
        <v>13</v>
      </c>
    </row>
    <row r="6" spans="1:8" s="74" customFormat="1" ht="21" customHeight="1">
      <c r="A6" s="197" t="s">
        <v>148</v>
      </c>
      <c r="B6" s="76">
        <v>1048</v>
      </c>
      <c r="C6" s="76">
        <v>972</v>
      </c>
      <c r="D6" s="76">
        <v>980</v>
      </c>
      <c r="E6" s="76">
        <v>1002</v>
      </c>
      <c r="F6" s="76">
        <v>930</v>
      </c>
      <c r="G6" s="76">
        <v>919</v>
      </c>
      <c r="H6" s="76">
        <v>928</v>
      </c>
    </row>
    <row r="7" spans="1:8" s="74" customFormat="1" ht="21" customHeight="1" thickBot="1">
      <c r="A7" s="198" t="s">
        <v>28</v>
      </c>
      <c r="B7" s="199">
        <v>4008747</v>
      </c>
      <c r="C7" s="199">
        <v>3615003</v>
      </c>
      <c r="D7" s="199">
        <v>3899440</v>
      </c>
      <c r="E7" s="199">
        <v>4048645</v>
      </c>
      <c r="F7" s="199">
        <v>3923572</v>
      </c>
      <c r="G7" s="199">
        <v>3896364</v>
      </c>
      <c r="H7" s="199">
        <v>3788818</v>
      </c>
    </row>
    <row r="8" ht="18" customHeight="1" thickBot="1"/>
    <row r="9" spans="1:8" s="74" customFormat="1" ht="21" customHeight="1">
      <c r="A9" s="174" t="s">
        <v>108</v>
      </c>
      <c r="B9" s="174" t="s">
        <v>109</v>
      </c>
      <c r="C9" s="174" t="s">
        <v>110</v>
      </c>
      <c r="D9" s="174" t="s">
        <v>111</v>
      </c>
      <c r="E9" s="201" t="s">
        <v>149</v>
      </c>
      <c r="F9" s="202" t="s">
        <v>199</v>
      </c>
      <c r="G9" s="203" t="s">
        <v>200</v>
      </c>
      <c r="H9" s="204" t="s">
        <v>198</v>
      </c>
    </row>
    <row r="10" spans="1:8" s="74" customFormat="1" ht="21" customHeight="1">
      <c r="A10" s="77">
        <v>903</v>
      </c>
      <c r="B10" s="77">
        <v>897</v>
      </c>
      <c r="C10" s="77">
        <v>872</v>
      </c>
      <c r="D10" s="77">
        <v>829</v>
      </c>
      <c r="E10" s="81">
        <v>839</v>
      </c>
      <c r="F10" s="168">
        <f>SUM(B6:H6,A10:E10)</f>
        <v>11119</v>
      </c>
      <c r="G10" s="169">
        <v>11810</v>
      </c>
      <c r="H10" s="205">
        <f>F10/G10</f>
        <v>0.9414902624894157</v>
      </c>
    </row>
    <row r="11" spans="1:8" s="74" customFormat="1" ht="21" customHeight="1" thickBot="1">
      <c r="A11" s="199">
        <v>3926813</v>
      </c>
      <c r="B11" s="199">
        <v>3878835</v>
      </c>
      <c r="C11" s="199">
        <v>3606562</v>
      </c>
      <c r="D11" s="199">
        <v>3448153</v>
      </c>
      <c r="E11" s="206">
        <v>3481808</v>
      </c>
      <c r="F11" s="207">
        <f>SUM(B7:H7,A11:E11)</f>
        <v>45522760</v>
      </c>
      <c r="G11" s="208">
        <v>38789402</v>
      </c>
      <c r="H11" s="209">
        <f>F11/G11</f>
        <v>1.1735875690994153</v>
      </c>
    </row>
    <row r="12" spans="2:8" s="74" customFormat="1" ht="12" customHeight="1">
      <c r="B12" s="80"/>
      <c r="C12" s="80"/>
      <c r="D12" s="80"/>
      <c r="E12" s="80"/>
      <c r="F12" s="80"/>
      <c r="G12" s="80"/>
      <c r="H12" s="80"/>
    </row>
    <row r="13" s="83" customFormat="1" ht="12">
      <c r="A13" s="83" t="s">
        <v>150</v>
      </c>
    </row>
    <row r="14" spans="1:10" s="83" customFormat="1" ht="32.25" customHeight="1">
      <c r="A14" s="485" t="s">
        <v>176</v>
      </c>
      <c r="B14" s="485"/>
      <c r="C14" s="485"/>
      <c r="D14" s="485"/>
      <c r="E14" s="485"/>
      <c r="F14" s="485"/>
      <c r="G14" s="485"/>
      <c r="H14" s="485"/>
      <c r="I14" s="84"/>
      <c r="J14" s="84"/>
    </row>
    <row r="15" spans="1:10" ht="15.75" customHeight="1">
      <c r="A15" s="82"/>
      <c r="B15" s="82"/>
      <c r="C15" s="82"/>
      <c r="D15" s="82"/>
      <c r="E15" s="82"/>
      <c r="F15" s="82"/>
      <c r="G15" s="82"/>
      <c r="H15" s="82"/>
      <c r="I15" s="51"/>
      <c r="J15" s="51"/>
    </row>
    <row r="16" s="45" customFormat="1" ht="18" customHeight="1">
      <c r="A16" s="45" t="s">
        <v>211</v>
      </c>
    </row>
    <row r="17" ht="15" customHeight="1" thickBot="1">
      <c r="H17" s="44" t="s">
        <v>52</v>
      </c>
    </row>
    <row r="18" spans="1:8" s="74" customFormat="1" ht="21" customHeight="1">
      <c r="A18" s="196"/>
      <c r="B18" s="174" t="s">
        <v>53</v>
      </c>
      <c r="C18" s="174" t="s">
        <v>142</v>
      </c>
      <c r="D18" s="174" t="s">
        <v>55</v>
      </c>
      <c r="E18" s="174" t="s">
        <v>10</v>
      </c>
      <c r="F18" s="174" t="s">
        <v>11</v>
      </c>
      <c r="G18" s="174" t="s">
        <v>12</v>
      </c>
      <c r="H18" s="174" t="s">
        <v>13</v>
      </c>
    </row>
    <row r="19" spans="1:8" s="74" customFormat="1" ht="21" customHeight="1">
      <c r="A19" s="197" t="s">
        <v>148</v>
      </c>
      <c r="B19" s="76">
        <v>37</v>
      </c>
      <c r="C19" s="76">
        <v>35</v>
      </c>
      <c r="D19" s="76">
        <v>36</v>
      </c>
      <c r="E19" s="76">
        <v>41</v>
      </c>
      <c r="F19" s="76">
        <v>38</v>
      </c>
      <c r="G19" s="76">
        <v>43</v>
      </c>
      <c r="H19" s="76">
        <v>43</v>
      </c>
    </row>
    <row r="20" spans="1:8" s="74" customFormat="1" ht="21" customHeight="1" thickBot="1">
      <c r="A20" s="198" t="s">
        <v>28</v>
      </c>
      <c r="B20" s="199">
        <v>171933</v>
      </c>
      <c r="C20" s="199">
        <v>157127</v>
      </c>
      <c r="D20" s="199">
        <v>179155</v>
      </c>
      <c r="E20" s="199">
        <v>193969</v>
      </c>
      <c r="F20" s="199">
        <v>178004</v>
      </c>
      <c r="G20" s="199">
        <v>222344</v>
      </c>
      <c r="H20" s="199">
        <v>218382</v>
      </c>
    </row>
    <row r="21" ht="18" customHeight="1" thickBot="1"/>
    <row r="22" spans="1:8" s="74" customFormat="1" ht="21" customHeight="1">
      <c r="A22" s="174" t="s">
        <v>108</v>
      </c>
      <c r="B22" s="174" t="s">
        <v>109</v>
      </c>
      <c r="C22" s="174" t="s">
        <v>110</v>
      </c>
      <c r="D22" s="174" t="s">
        <v>111</v>
      </c>
      <c r="E22" s="201" t="s">
        <v>149</v>
      </c>
      <c r="F22" s="202" t="s">
        <v>199</v>
      </c>
      <c r="G22" s="203" t="s">
        <v>200</v>
      </c>
      <c r="H22" s="204" t="s">
        <v>198</v>
      </c>
    </row>
    <row r="23" spans="1:8" s="74" customFormat="1" ht="21" customHeight="1">
      <c r="A23" s="77">
        <v>49</v>
      </c>
      <c r="B23" s="77">
        <v>50</v>
      </c>
      <c r="C23" s="77">
        <v>51</v>
      </c>
      <c r="D23" s="77">
        <v>48</v>
      </c>
      <c r="E23" s="81">
        <v>48</v>
      </c>
      <c r="F23" s="79">
        <f>SUM(B19:H19,A23:E23)</f>
        <v>519</v>
      </c>
      <c r="G23" s="169">
        <v>335</v>
      </c>
      <c r="H23" s="205">
        <f>F23/G23</f>
        <v>1.5492537313432835</v>
      </c>
    </row>
    <row r="24" spans="1:8" s="74" customFormat="1" ht="21" customHeight="1" thickBot="1">
      <c r="A24" s="199">
        <v>282912</v>
      </c>
      <c r="B24" s="199">
        <v>275756</v>
      </c>
      <c r="C24" s="199">
        <v>267047</v>
      </c>
      <c r="D24" s="199">
        <v>248356</v>
      </c>
      <c r="E24" s="210">
        <v>243744</v>
      </c>
      <c r="F24" s="211">
        <f>SUM(B20:H20,A24:E24)</f>
        <v>2638729</v>
      </c>
      <c r="G24" s="208">
        <v>1331467</v>
      </c>
      <c r="H24" s="209">
        <f>F24/G24</f>
        <v>1.981820803669937</v>
      </c>
    </row>
    <row r="25" spans="2:8" s="74" customFormat="1" ht="9.75" customHeight="1">
      <c r="B25" s="80"/>
      <c r="C25" s="80"/>
      <c r="D25" s="80"/>
      <c r="E25" s="80"/>
      <c r="F25" s="80"/>
      <c r="G25" s="80"/>
      <c r="H25" s="80"/>
    </row>
    <row r="26" spans="1:8" ht="13.5">
      <c r="A26" s="83" t="s">
        <v>151</v>
      </c>
      <c r="B26" s="83"/>
      <c r="C26" s="83"/>
      <c r="D26" s="83"/>
      <c r="E26" s="83"/>
      <c r="F26" s="83"/>
      <c r="G26" s="83"/>
      <c r="H26" s="83"/>
    </row>
    <row r="27" spans="1:10" ht="32.25" customHeight="1">
      <c r="A27" s="485" t="s">
        <v>175</v>
      </c>
      <c r="B27" s="485"/>
      <c r="C27" s="485"/>
      <c r="D27" s="485"/>
      <c r="E27" s="485"/>
      <c r="F27" s="485"/>
      <c r="G27" s="485"/>
      <c r="H27" s="485"/>
      <c r="I27" s="51"/>
      <c r="J27" s="51"/>
    </row>
    <row r="28" ht="25.5" customHeight="1"/>
    <row r="29" spans="1:3" s="45" customFormat="1" ht="18" customHeight="1">
      <c r="A29" s="486" t="s">
        <v>212</v>
      </c>
      <c r="B29" s="486"/>
      <c r="C29" s="486"/>
    </row>
    <row r="30" spans="1:8" ht="15" customHeight="1" thickBot="1">
      <c r="A30" s="50"/>
      <c r="B30" s="50"/>
      <c r="C30" s="50"/>
      <c r="H30" s="44" t="s">
        <v>52</v>
      </c>
    </row>
    <row r="31" spans="1:8" s="74" customFormat="1" ht="21" customHeight="1">
      <c r="A31" s="200"/>
      <c r="B31" s="174" t="s">
        <v>53</v>
      </c>
      <c r="C31" s="174" t="s">
        <v>54</v>
      </c>
      <c r="D31" s="174" t="s">
        <v>104</v>
      </c>
      <c r="E31" s="174" t="s">
        <v>105</v>
      </c>
      <c r="F31" s="174" t="s">
        <v>106</v>
      </c>
      <c r="G31" s="174" t="s">
        <v>107</v>
      </c>
      <c r="H31" s="174" t="s">
        <v>112</v>
      </c>
    </row>
    <row r="32" spans="1:8" s="74" customFormat="1" ht="21" customHeight="1">
      <c r="A32" s="197" t="s">
        <v>148</v>
      </c>
      <c r="B32" s="77">
        <v>138</v>
      </c>
      <c r="C32" s="77">
        <v>142</v>
      </c>
      <c r="D32" s="77">
        <v>149</v>
      </c>
      <c r="E32" s="77">
        <v>144</v>
      </c>
      <c r="F32" s="77">
        <v>148</v>
      </c>
      <c r="G32" s="77">
        <v>149</v>
      </c>
      <c r="H32" s="77">
        <v>146</v>
      </c>
    </row>
    <row r="33" spans="1:8" s="74" customFormat="1" ht="21" customHeight="1" thickBot="1">
      <c r="A33" s="198" t="s">
        <v>28</v>
      </c>
      <c r="B33" s="199">
        <v>823712</v>
      </c>
      <c r="C33" s="199">
        <v>846934</v>
      </c>
      <c r="D33" s="199">
        <v>887342</v>
      </c>
      <c r="E33" s="199">
        <v>858614</v>
      </c>
      <c r="F33" s="199">
        <v>882333</v>
      </c>
      <c r="G33" s="199">
        <v>888092</v>
      </c>
      <c r="H33" s="199">
        <v>870565</v>
      </c>
    </row>
    <row r="34" ht="9" customHeight="1"/>
    <row r="35" ht="9" customHeight="1" thickBot="1"/>
    <row r="36" spans="1:8" s="74" customFormat="1" ht="21" customHeight="1">
      <c r="A36" s="174" t="s">
        <v>108</v>
      </c>
      <c r="B36" s="174" t="s">
        <v>109</v>
      </c>
      <c r="C36" s="174" t="s">
        <v>110</v>
      </c>
      <c r="D36" s="174" t="s">
        <v>63</v>
      </c>
      <c r="E36" s="212" t="s">
        <v>113</v>
      </c>
      <c r="F36" s="202" t="s">
        <v>199</v>
      </c>
      <c r="G36" s="203" t="s">
        <v>200</v>
      </c>
      <c r="H36" s="204" t="s">
        <v>198</v>
      </c>
    </row>
    <row r="37" spans="1:8" s="74" customFormat="1" ht="21" customHeight="1">
      <c r="A37" s="77">
        <v>142</v>
      </c>
      <c r="B37" s="77">
        <v>146</v>
      </c>
      <c r="C37" s="77">
        <v>143</v>
      </c>
      <c r="D37" s="77">
        <v>143</v>
      </c>
      <c r="E37" s="78">
        <v>145</v>
      </c>
      <c r="F37" s="79">
        <f>SUM(B32:H32)+SUM(A37:E37)</f>
        <v>1735</v>
      </c>
      <c r="G37" s="169">
        <v>1667</v>
      </c>
      <c r="H37" s="205">
        <f>F37/G37</f>
        <v>1.0407918416316737</v>
      </c>
    </row>
    <row r="38" spans="1:8" s="74" customFormat="1" ht="21" customHeight="1" thickBot="1">
      <c r="A38" s="199">
        <v>846360</v>
      </c>
      <c r="B38" s="199">
        <v>868524</v>
      </c>
      <c r="C38" s="199">
        <v>851949</v>
      </c>
      <c r="D38" s="199">
        <v>852169</v>
      </c>
      <c r="E38" s="206">
        <v>862230</v>
      </c>
      <c r="F38" s="213">
        <f>SUM(B33:H33)+SUM(A38:E38)</f>
        <v>10338824</v>
      </c>
      <c r="G38" s="208">
        <v>9939533</v>
      </c>
      <c r="H38" s="209">
        <f>F38/G38</f>
        <v>1.040172008081265</v>
      </c>
    </row>
    <row r="39" ht="10.5" customHeight="1"/>
    <row r="40" s="83" customFormat="1" ht="12">
      <c r="A40" s="83" t="s">
        <v>141</v>
      </c>
    </row>
    <row r="41" spans="1:10" s="83" customFormat="1" ht="32.25" customHeight="1">
      <c r="A41" s="485" t="s">
        <v>220</v>
      </c>
      <c r="B41" s="485"/>
      <c r="C41" s="485"/>
      <c r="D41" s="485"/>
      <c r="E41" s="485"/>
      <c r="F41" s="485"/>
      <c r="G41" s="485"/>
      <c r="H41" s="485"/>
      <c r="I41" s="84"/>
      <c r="J41" s="84"/>
    </row>
  </sheetData>
  <mergeCells count="4">
    <mergeCell ref="A41:H41"/>
    <mergeCell ref="A29:C29"/>
    <mergeCell ref="A14:H14"/>
    <mergeCell ref="A27:H27"/>
  </mergeCells>
  <printOptions/>
  <pageMargins left="0.984251968503937" right="0.984251968503937" top="0.7874015748031497" bottom="0.5905511811023623" header="0.5118110236220472" footer="0.31496062992125984"/>
  <pageSetup horizontalDpi="300" verticalDpi="300" orientation="portrait" paperSize="9" r:id="rId1"/>
  <headerFooter alignWithMargins="0">
    <oddFooter>&amp;C26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介護保険課</dc:creator>
  <cp:keywords/>
  <dc:description/>
  <cp:lastModifiedBy>ama0023020</cp:lastModifiedBy>
  <cp:lastPrinted>2004-10-12T05:56:42Z</cp:lastPrinted>
  <dcterms:created xsi:type="dcterms:W3CDTF">2001-08-02T01:55:53Z</dcterms:created>
  <dcterms:modified xsi:type="dcterms:W3CDTF">2006-12-18T01:11:06Z</dcterms:modified>
  <cp:category/>
  <cp:version/>
  <cp:contentType/>
  <cp:contentStatus/>
</cp:coreProperties>
</file>