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360" windowWidth="9915" windowHeight="3480" tabRatio="607" activeTab="1"/>
  </bookViews>
  <sheets>
    <sheet name="1 利用者状況" sheetId="1" r:id="rId1"/>
    <sheet name="1 (4)利用者数" sheetId="2" r:id="rId2"/>
    <sheet name="2 月別支給額①" sheetId="3" r:id="rId3"/>
    <sheet name="2 月別支給額②" sheetId="4" r:id="rId4"/>
    <sheet name="3 支給限度額に対するサービス利用率" sheetId="5" r:id="rId5"/>
    <sheet name="2 月別支給額②グラフ" sheetId="6" r:id="rId6"/>
    <sheet name="4 高額介護サービス費支給状況　5 減免認定状況" sheetId="7" r:id="rId7"/>
    <sheet name="6 いきいき健康づくり事業" sheetId="8" r:id="rId8"/>
    <sheet name="7 家族介護用品　8 一般施策" sheetId="9" r:id="rId9"/>
    <sheet name="２の給付費データグラフテーブル。印刷しないこと" sheetId="10" r:id="rId10"/>
  </sheets>
  <definedNames>
    <definedName name="_xlnm.Print_Area" localSheetId="1">'1 (4)利用者数'!$A$1:$J$40</definedName>
    <definedName name="_xlnm.Print_Area" localSheetId="0">'1 利用者状況'!$A$1:$AF$141</definedName>
    <definedName name="_xlnm.Print_Area" localSheetId="2">'2 月別支給額①'!$A$1:$I$67</definedName>
    <definedName name="_xlnm.Print_Area" localSheetId="5">'2 月別支給額②グラフ'!$A$1:$O$60</definedName>
    <definedName name="_xlnm.Print_Area" localSheetId="9">'２の給付費データグラフテーブル。印刷しないこと'!$A$1:$H$35</definedName>
    <definedName name="_xlnm.Print_Area" localSheetId="4">'3 支給限度額に対するサービス利用率'!$A$1:$X$35</definedName>
    <definedName name="_xlnm.Print_Area" localSheetId="7">'6 いきいき健康づくり事業'!$A$1:$Q$47</definedName>
    <definedName name="_xlnm.Print_Area" localSheetId="8">'7 家族介護用品　8 一般施策'!$A$1:$I$35</definedName>
  </definedNames>
  <calcPr fullCalcOnLoad="1"/>
</workbook>
</file>

<file path=xl/sharedStrings.xml><?xml version="1.0" encoding="utf-8"?>
<sst xmlns="http://schemas.openxmlformats.org/spreadsheetml/2006/main" count="1002" uniqueCount="308">
  <si>
    <t>訪問介護</t>
  </si>
  <si>
    <t>訪問入浴介護</t>
  </si>
  <si>
    <t>訪問看護</t>
  </si>
  <si>
    <t>訪問リハビリ</t>
  </si>
  <si>
    <t>通所介護</t>
  </si>
  <si>
    <t>通所リハビリ</t>
  </si>
  <si>
    <t>福祉用具貸与</t>
  </si>
  <si>
    <t>居宅療養管理指導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</si>
  <si>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</si>
  <si>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</si>
  <si>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</si>
  <si>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</si>
  <si>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</si>
  <si>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</si>
  <si>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</si>
  <si>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</si>
  <si>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</si>
  <si>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審査支払手数料</t>
  </si>
  <si>
    <t>高額介護サービス費</t>
  </si>
  <si>
    <t>居宅サービス計画費</t>
  </si>
  <si>
    <t>福祉用具購入費</t>
  </si>
  <si>
    <t>住宅改修費</t>
  </si>
  <si>
    <t>保険給付費合計</t>
  </si>
  <si>
    <t>うち食費（再掲）</t>
  </si>
  <si>
    <t>サービス種類</t>
  </si>
  <si>
    <t>5月</t>
  </si>
  <si>
    <t>件数</t>
  </si>
  <si>
    <t>支給額</t>
  </si>
  <si>
    <t>訪問通所計</t>
  </si>
  <si>
    <t>短期入所計</t>
  </si>
  <si>
    <t>その他単品計</t>
  </si>
  <si>
    <t>施設サービス費</t>
  </si>
  <si>
    <t>合計</t>
  </si>
  <si>
    <t>3月</t>
  </si>
  <si>
    <t>4月</t>
  </si>
  <si>
    <t>利用率</t>
  </si>
  <si>
    <t>対象月</t>
  </si>
  <si>
    <t>年平均</t>
  </si>
  <si>
    <t>認定者数</t>
  </si>
  <si>
    <t>人数</t>
  </si>
  <si>
    <t>合　　　計</t>
  </si>
  <si>
    <t>要介護1</t>
  </si>
  <si>
    <t>要介護2</t>
  </si>
  <si>
    <t>要介護3</t>
  </si>
  <si>
    <t>要介護4</t>
  </si>
  <si>
    <t>要介護5</t>
  </si>
  <si>
    <t>（単位：円）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</si>
  <si>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</si>
  <si>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</si>
  <si>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</si>
  <si>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</si>
  <si>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</si>
  <si>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</si>
  <si>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</si>
  <si>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</si>
  <si>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</si>
  <si>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</si>
  <si>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</si>
  <si>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</si>
  <si>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要介護１</t>
  </si>
  <si>
    <t>要介護２</t>
  </si>
  <si>
    <t>要介護３</t>
  </si>
  <si>
    <t>要介護４</t>
  </si>
  <si>
    <t>要介護５</t>
  </si>
  <si>
    <t>単位数</t>
  </si>
  <si>
    <t>支給限度額</t>
  </si>
  <si>
    <t>4月</t>
  </si>
  <si>
    <t>5月</t>
  </si>
  <si>
    <t>介護度</t>
  </si>
  <si>
    <t>計（平均）</t>
  </si>
  <si>
    <t>要介護１</t>
  </si>
  <si>
    <t>要介護２</t>
  </si>
  <si>
    <t>要介護３</t>
  </si>
  <si>
    <t>要介護４</t>
  </si>
  <si>
    <t>要介護５</t>
  </si>
  <si>
    <t>そ　の　他</t>
  </si>
  <si>
    <t>４　高額介護サービス費支給状況</t>
  </si>
  <si>
    <t>６　尼崎市いきいき健康づくり事業</t>
  </si>
  <si>
    <t>男</t>
  </si>
  <si>
    <t>女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</si>
  <si>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</si>
  <si>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</si>
  <si>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</si>
  <si>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</si>
  <si>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</si>
  <si>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</si>
  <si>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</si>
  <si>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</si>
  <si>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１０月</t>
  </si>
  <si>
    <t>３月</t>
  </si>
  <si>
    <t>第1号被保険者</t>
  </si>
  <si>
    <t>第2号被保険者</t>
  </si>
  <si>
    <t>介護老人</t>
  </si>
  <si>
    <t>保健施設</t>
  </si>
  <si>
    <t>介護療養型</t>
  </si>
  <si>
    <t>医療施設</t>
  </si>
  <si>
    <t>世  帯  合  算</t>
  </si>
  <si>
    <t>合　計</t>
  </si>
  <si>
    <t>合　　計</t>
  </si>
  <si>
    <t>減　額（本人負担　3%～10%）</t>
  </si>
  <si>
    <t>免　除（本人負担　　　　　0%）</t>
  </si>
  <si>
    <t>特　　定　　標　　準　　負　　担</t>
  </si>
  <si>
    <t>利　　用　　者　　負　　担</t>
  </si>
  <si>
    <t>（単位：人）</t>
  </si>
  <si>
    <t>小　計</t>
  </si>
  <si>
    <t>（単位：件）</t>
  </si>
  <si>
    <t>※ 家族介護用品支給事業</t>
  </si>
  <si>
    <t>5月</t>
  </si>
  <si>
    <t>減　               額</t>
  </si>
  <si>
    <t>免　               除</t>
  </si>
  <si>
    <t>利　　  用　  　者　  　負  　　担</t>
  </si>
  <si>
    <t>支給件数</t>
  </si>
  <si>
    <t>3月</t>
  </si>
  <si>
    <t>　　（単位）</t>
  </si>
  <si>
    <t xml:space="preserve">合　　計 </t>
  </si>
  <si>
    <t>短期入所生活介護</t>
  </si>
  <si>
    <t>短期入所療養介護</t>
  </si>
  <si>
    <t>年間累計</t>
  </si>
  <si>
    <t>利用月</t>
  </si>
  <si>
    <t>被保険者種別</t>
  </si>
  <si>
    <t>介護老人
保健施設</t>
  </si>
  <si>
    <t>介護老人
福祉施設</t>
  </si>
  <si>
    <t>介護療養型
医療施設</t>
  </si>
  <si>
    <t>＊決算に合致</t>
  </si>
  <si>
    <t>＊利用月ベース</t>
  </si>
  <si>
    <t>＊　利用月ベースで決算との対応はしない</t>
  </si>
  <si>
    <t>前年度比A/B</t>
  </si>
  <si>
    <t>前年度比A/B</t>
  </si>
  <si>
    <t>(単位；人）</t>
  </si>
  <si>
    <t>利用率(%)</t>
  </si>
  <si>
    <t xml:space="preserve">   低所得者で重度（要介護４・５）の要介護高齢者等を介護している家族に対し、介護用品（紙おむつ等）を宅配し、介護者の精神的・経済的負担を軽減する。</t>
  </si>
  <si>
    <t>短期入所生活介護</t>
  </si>
  <si>
    <t>介護老人福祉施設</t>
  </si>
  <si>
    <t>介護老人保健施設</t>
  </si>
  <si>
    <t>介護療養型医療施設</t>
  </si>
  <si>
    <t>介護老人福祉施設</t>
  </si>
  <si>
    <t>平成１２年度合計</t>
  </si>
  <si>
    <t>12年度</t>
  </si>
  <si>
    <t>13年度</t>
  </si>
  <si>
    <t>14年度</t>
  </si>
  <si>
    <t>その他</t>
  </si>
  <si>
    <t>平成１3年度合計</t>
  </si>
  <si>
    <t>15年度</t>
  </si>
  <si>
    <t>平成14年度合計</t>
  </si>
  <si>
    <t>９０歳以上</t>
  </si>
  <si>
    <t>８０～８９歳</t>
  </si>
  <si>
    <t>７０～７９歳</t>
  </si>
  <si>
    <t>（１)申込者数</t>
  </si>
  <si>
    <t>（２）達成者数</t>
  </si>
  <si>
    <t>100万歩達成者</t>
  </si>
  <si>
    <t xml:space="preserve"> ①男女別内訳</t>
  </si>
  <si>
    <t xml:space="preserve"> ③年代別内訳</t>
  </si>
  <si>
    <t xml:space="preserve"> ②月別内訳</t>
  </si>
  <si>
    <t>１　介護サービス利用者状況</t>
  </si>
  <si>
    <t>１4年度利用者数累計</t>
  </si>
  <si>
    <t>１3年度利用者数累計</t>
  </si>
  <si>
    <t>12年度利用者数累計</t>
  </si>
  <si>
    <t>施設サービス利用者</t>
  </si>
  <si>
    <t>利用率（％）</t>
  </si>
  <si>
    <t>居宅サービス利用者</t>
  </si>
  <si>
    <t>利用 者数</t>
  </si>
  <si>
    <t>利用者数</t>
  </si>
  <si>
    <t>３　居宅サービス利用者の支給限度額に対するサービス利用率</t>
  </si>
  <si>
    <t>（単位；利用者数(人））</t>
  </si>
  <si>
    <t>支給額　（円）</t>
  </si>
  <si>
    <t>件 　数　（件）</t>
  </si>
  <si>
    <t>（上限額：１５，０００円）</t>
  </si>
  <si>
    <t>（上限額：２４，６００円）</t>
  </si>
  <si>
    <t>（上限額：３７，２００円）</t>
  </si>
  <si>
    <t>申込者数（人）</t>
  </si>
  <si>
    <t>構成比</t>
  </si>
  <si>
    <t>構 成 比</t>
  </si>
  <si>
    <t>200万歩達成者</t>
  </si>
  <si>
    <t>（支給件数の単位：件、支給額の単位：円）</t>
  </si>
  <si>
    <t xml:space="preserve"> </t>
  </si>
  <si>
    <t xml:space="preserve">  </t>
  </si>
  <si>
    <t>－</t>
  </si>
  <si>
    <t xml:space="preserve"> </t>
  </si>
  <si>
    <t>６５～６９歳</t>
  </si>
  <si>
    <t>(1) 保険給付費支給状況</t>
  </si>
  <si>
    <t>16年度</t>
  </si>
  <si>
    <t>(2) 支給限度額に対するサービス利用率</t>
  </si>
  <si>
    <r>
      <t>1</t>
    </r>
    <r>
      <rPr>
        <sz val="11"/>
        <rFont val="ＭＳ Ｐゴシック"/>
        <family val="0"/>
      </rPr>
      <t>7年度</t>
    </r>
  </si>
  <si>
    <t>特定入所者サービス費</t>
  </si>
  <si>
    <t>認知症対応型</t>
  </si>
  <si>
    <t>認知症対応型</t>
  </si>
  <si>
    <t>１5年度利用者数累計</t>
  </si>
  <si>
    <t>１７年度
合計</t>
  </si>
  <si>
    <t>１６年度
合計</t>
  </si>
  <si>
    <t>累計</t>
  </si>
  <si>
    <t>-</t>
  </si>
  <si>
    <t>500万歩達成者</t>
  </si>
  <si>
    <t>利用者負担第３段階</t>
  </si>
  <si>
    <t>利用者負担第２段階</t>
  </si>
  <si>
    <t>利用者負担第１段階</t>
  </si>
  <si>
    <t>（１）　食費･居住費に係る負担額限度額認定</t>
  </si>
  <si>
    <t>合　　　　計</t>
  </si>
  <si>
    <t>２　保険給付費審査年度末別・月別支給額</t>
  </si>
  <si>
    <t>特定施設</t>
  </si>
  <si>
    <t>-</t>
  </si>
  <si>
    <t>-</t>
  </si>
  <si>
    <t>（１）　 居宅介護（介護予防）サービス利用者数</t>
  </si>
  <si>
    <t>要支援１</t>
  </si>
  <si>
    <t>要支援２</t>
  </si>
  <si>
    <r>
      <t>経過的要介護</t>
    </r>
    <r>
      <rPr>
        <sz val="10"/>
        <rFont val="ＭＳ Ｐ明朝"/>
        <family val="1"/>
      </rPr>
      <t xml:space="preserve">
（要支援）</t>
    </r>
  </si>
  <si>
    <t>－</t>
  </si>
  <si>
    <t>－</t>
  </si>
  <si>
    <t>18年度利用者数累計A</t>
  </si>
  <si>
    <t>１7年度利用者数累計Ｂ</t>
  </si>
  <si>
    <t>１6年度利用者数累計</t>
  </si>
  <si>
    <t>１7年度利用者数累計B</t>
  </si>
  <si>
    <t>１8年度利用者数累計A</t>
  </si>
  <si>
    <t>（4)　 要介護（要支援）認定者に占めるサービス利用者数の割合</t>
  </si>
  <si>
    <t>（3）　施設別介護サービス利用者数</t>
  </si>
  <si>
    <t>総数</t>
  </si>
  <si>
    <t>（２）　 地域密着型（介護予防）サービス利用者数</t>
  </si>
  <si>
    <t>地域密着型サービス利用者</t>
  </si>
  <si>
    <t>18年度利用者数累計</t>
  </si>
  <si>
    <t>１８年度
合計</t>
  </si>
  <si>
    <t>18年度合計A</t>
  </si>
  <si>
    <t>17年度合計B</t>
  </si>
  <si>
    <t>16年度合計</t>
  </si>
  <si>
    <t>16年度合計</t>
  </si>
  <si>
    <t>１7年度合計B</t>
  </si>
  <si>
    <t>５月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</si>
  <si>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</si>
  <si>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</si>
  <si>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</si>
  <si>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</si>
  <si>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</si>
  <si>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合　　計</t>
  </si>
  <si>
    <t>（介護給付）</t>
  </si>
  <si>
    <t>（予防給付）</t>
  </si>
  <si>
    <t>（居宅介護支援）</t>
  </si>
  <si>
    <t>（介護予防支援）</t>
  </si>
  <si>
    <t>夜間対応型訪問介護</t>
  </si>
  <si>
    <t>認知症対応型通所介護</t>
  </si>
  <si>
    <t>小規模多機能型居宅介護</t>
  </si>
  <si>
    <t>福祉用具購入</t>
  </si>
  <si>
    <t>件数</t>
  </si>
  <si>
    <t>支給額</t>
  </si>
  <si>
    <t>平成16年度合計</t>
  </si>
  <si>
    <t>平成15年度合計</t>
  </si>
  <si>
    <r>
      <t>（１）　 平成１２～１７年度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年度末別支給額</t>
    </r>
  </si>
  <si>
    <t>居宅療養管理指導</t>
  </si>
  <si>
    <t>計</t>
  </si>
  <si>
    <t>訪問通所サービス</t>
  </si>
  <si>
    <t>（介護・老健）</t>
  </si>
  <si>
    <t>（介護・療養型）</t>
  </si>
  <si>
    <t>（予防・老健）</t>
  </si>
  <si>
    <t>（予防・療養型）</t>
  </si>
  <si>
    <t>居宅サービス計画費</t>
  </si>
  <si>
    <t>居宅サービス</t>
  </si>
  <si>
    <t>地域密着型サービス</t>
  </si>
  <si>
    <t>地域密着型特定施設</t>
  </si>
  <si>
    <t>地域密着型介護老人福祉施設</t>
  </si>
  <si>
    <t>特定入所者介護サービス費</t>
  </si>
  <si>
    <t>認知症対応型共同生活介護</t>
  </si>
  <si>
    <t>前年度比Ａ/Ｂ</t>
  </si>
  <si>
    <t>平成１８年度合計Ａ</t>
  </si>
  <si>
    <t>平成１７年度合計Ｂ</t>
  </si>
  <si>
    <r>
      <t>（２）　 平成１８年度月別支給額　　　　　</t>
    </r>
    <r>
      <rPr>
        <sz val="8"/>
        <rFont val="ＭＳ Ｐゴシック"/>
        <family val="3"/>
      </rPr>
      <t>＊決算に合致</t>
    </r>
  </si>
  <si>
    <t>５　減免認定状況　（平成19年3月31日現在）</t>
  </si>
  <si>
    <t>福祉施設</t>
  </si>
  <si>
    <t>（２）　利用者負担減額・免除認定</t>
  </si>
  <si>
    <t>（３）　介護老人福祉施設旧措置入所者に係る減額・免除認定</t>
  </si>
  <si>
    <t>-</t>
  </si>
  <si>
    <t>-</t>
  </si>
  <si>
    <t>1000万歩達成者</t>
  </si>
  <si>
    <t>特定施設入居者生活介護</t>
  </si>
  <si>
    <t>合　　計</t>
  </si>
  <si>
    <t>経過的要介護
（要支援）</t>
  </si>
  <si>
    <t>要支援1</t>
  </si>
  <si>
    <t>要支援2</t>
  </si>
  <si>
    <t>経過的要介護
（要支援）</t>
  </si>
  <si>
    <t>＊　合計欄の総数は、同一人が同一月に複数のサービスを受けた場合は１人として計上している。</t>
  </si>
  <si>
    <t>１月</t>
  </si>
  <si>
    <t>－</t>
  </si>
  <si>
    <t>訪問リハビリ</t>
  </si>
  <si>
    <t>通所リハビリ</t>
  </si>
  <si>
    <t>短期入所サービス</t>
  </si>
  <si>
    <t>－</t>
  </si>
  <si>
    <t>－</t>
  </si>
  <si>
    <t>福祉用具・住宅改修</t>
  </si>
  <si>
    <t>－</t>
  </si>
  <si>
    <t>－</t>
  </si>
  <si>
    <t>－</t>
  </si>
  <si>
    <t>－</t>
  </si>
  <si>
    <t>－</t>
  </si>
  <si>
    <t>－</t>
  </si>
  <si>
    <t>施設サービス</t>
  </si>
  <si>
    <t>高額介護サービス費</t>
  </si>
  <si>
    <t>18年度</t>
  </si>
  <si>
    <t xml:space="preserve">   ①経過措置</t>
  </si>
  <si>
    <t>（１）　障害者ホームヘルプ利用者に対する支援措置事業</t>
  </si>
  <si>
    <t xml:space="preserve">   ②制度移行措置</t>
  </si>
  <si>
    <t>※経過措置</t>
  </si>
  <si>
    <t xml:space="preserve">   低所得世帯（所得税非課税世帯）であって、障害者施策によるホームヘルプサービスを利用していた者等（平成１８年３月３１日現在において対象者として認定されていた者）について、当該サービスの利用者負担を平成１９年６月末までの間は３％、平成２０年６月末までの間は６％負担とし、経済的負担の軽減を図る。なお、当経過措置は平成２０年６月末をもって終了する。</t>
  </si>
  <si>
    <t>　　　対象者なし</t>
  </si>
  <si>
    <t>※制度移行措置</t>
  </si>
  <si>
    <t xml:space="preserve"> </t>
  </si>
  <si>
    <t>７　家族介護用品支給事業</t>
  </si>
  <si>
    <t>８　一般施策</t>
  </si>
  <si>
    <t>　ア　老齢福祉年金受給者等</t>
  </si>
  <si>
    <t>　イ　利用者負担第２段階</t>
  </si>
  <si>
    <t>　ウ　利用者負担第３段階</t>
  </si>
  <si>
    <t>　エ　利用者負担第４段階</t>
  </si>
  <si>
    <t xml:space="preserve">   障害者自立支援法によるホームヘルプサービス利用の際に境界層該当として定率負担額が０円となっていた者であって、平成１８年４月１日以降に介護保険の対象となったものについて、当該サービスの利用者負担を０％とし、経済的負担の軽減を図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</si>
</sst>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\\#,##0;&quot;\-&quot;#,##0"/>
    <numFmt numFmtId="181" formatCode="0_);[Red]\(0\)"/>
    <numFmt numFmtId="182" formatCode="0.0%"/>
    <numFmt numFmtId="183" formatCode="0.0000000%"/>
    <numFmt numFmtId="184" formatCode="#,##0.00_ ;[Red]\-#,##0.00\ "/>
    <numFmt numFmtId="185" formatCode="[&lt;=999]000;[&lt;=99999]000\-00;000\-0000"/>
    <numFmt numFmtId="186" formatCode="mmm\-yyyy"/>
    <numFmt numFmtId="187" formatCode="0;[Red]0"/>
    <numFmt numFmtId="188" formatCode="0_ "/>
    <numFmt numFmtId="189" formatCode="[=0]#;General"/>
    <numFmt numFmtId="190" formatCode="[=0]#;g/\'\'\ \'\'"/>
    <numFmt numFmtId="191" formatCode="#,##0_ "/>
    <numFmt numFmtId="192" formatCode="#,##0_);[Red]\(#,##0\)"/>
    <numFmt numFmtId="193" formatCode="0.000%"/>
    <numFmt numFmtId="194" formatCode="0.0000%"/>
    <numFmt numFmtId="195" formatCode="0.00_ "/>
    <numFmt numFmtId="196" formatCode="#,##0.0_ "/>
    <numFmt numFmtId="197" formatCode="0.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&lt;=999]000;000\-00"/>
    <numFmt numFmtId="202" formatCode="#,##0;&quot;△ &quot;#,##0"/>
    <numFmt numFmtId="203" formatCode="#,##0&quot;円&quot;;[Red]&quot;△&quot;#,##0&quot;円&quot;"/>
    <numFmt numFmtId="204" formatCode="0.0_);[Red]\(0.0\)"/>
  </numFmts>
  <fonts count="38">
    <font>
      <sz val="11"/>
      <name val="ＭＳ Ｐゴシック"/>
      <family val="0"/>
    </font>
    <font>
      <sz val="9"/>
      <color indexed="8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2.75"/>
      <name val="ＭＳ Ｐゴシック"/>
      <family val="3"/>
    </font>
    <font>
      <sz val="2"/>
      <name val="ＭＳ Ｐゴシック"/>
      <family val="3"/>
    </font>
    <font>
      <sz val="10.7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9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8.25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10"/>
      <name val="ＭＳ Ｐゴシック"/>
      <family val="3"/>
    </font>
    <font>
      <sz val="9.25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.5"/>
      <name val="ＭＳ 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明朝"/>
      <family val="1"/>
    </font>
    <font>
      <sz val="7"/>
      <name val="ＭＳ Ｐゴシック"/>
      <family val="3"/>
    </font>
    <font>
      <sz val="11"/>
      <color indexed="8"/>
      <name val="ＭＳ Ｐ明朝"/>
      <family val="1"/>
    </font>
    <font>
      <sz val="7"/>
      <color indexed="8"/>
      <name val="ＭＳ Ｐゴシック"/>
      <family val="3"/>
    </font>
    <font>
      <sz val="17.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thin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tted"/>
      <right style="double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uble"/>
      <right style="dotted"/>
      <top style="thin"/>
      <bottom>
        <color indexed="63"/>
      </bottom>
    </border>
    <border>
      <left style="double"/>
      <right style="dotted"/>
      <top style="dotted"/>
      <bottom style="dotted"/>
    </border>
    <border>
      <left style="double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tted"/>
      <top style="double"/>
      <bottom style="medium"/>
    </border>
    <border>
      <left style="dotted"/>
      <right style="thin"/>
      <top style="thin"/>
      <bottom style="double"/>
    </border>
    <border>
      <left style="thin"/>
      <right style="dotted"/>
      <top style="thin"/>
      <bottom style="double"/>
    </border>
    <border>
      <left style="double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double"/>
      <bottom style="medium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tted"/>
      <bottom style="dotted"/>
    </border>
    <border>
      <left style="double"/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9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16" fillId="0" borderId="0" xfId="17" applyFont="1" applyFill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8" fontId="7" fillId="0" borderId="0" xfId="17" applyFont="1" applyFill="1" applyAlignment="1">
      <alignment horizontal="right" vertical="center"/>
    </xf>
    <xf numFmtId="38" fontId="7" fillId="0" borderId="0" xfId="17" applyFont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2" borderId="6" xfId="0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0" fontId="25" fillId="2" borderId="3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38" fontId="25" fillId="2" borderId="1" xfId="17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38" fontId="25" fillId="2" borderId="7" xfId="17" applyFont="1" applyFill="1" applyBorder="1" applyAlignment="1">
      <alignment vertical="center"/>
    </xf>
    <xf numFmtId="0" fontId="25" fillId="2" borderId="8" xfId="0" applyFont="1" applyFill="1" applyBorder="1" applyAlignment="1">
      <alignment horizontal="center" vertical="center"/>
    </xf>
    <xf numFmtId="38" fontId="25" fillId="2" borderId="8" xfId="17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38" fontId="25" fillId="2" borderId="9" xfId="17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38" fontId="25" fillId="2" borderId="1" xfId="17" applyFont="1" applyFill="1" applyBorder="1" applyAlignment="1">
      <alignment vertical="center"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5" fillId="2" borderId="10" xfId="0" applyFont="1" applyFill="1" applyBorder="1" applyAlignment="1">
      <alignment horizontal="center" vertical="center" wrapText="1"/>
    </xf>
    <xf numFmtId="38" fontId="25" fillId="2" borderId="11" xfId="17" applyFont="1" applyFill="1" applyBorder="1" applyAlignment="1">
      <alignment horizontal="center" vertical="center"/>
    </xf>
    <xf numFmtId="9" fontId="6" fillId="0" borderId="0" xfId="15" applyFont="1" applyAlignment="1">
      <alignment vertical="center"/>
    </xf>
    <xf numFmtId="38" fontId="6" fillId="0" borderId="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13" xfId="17" applyFont="1" applyBorder="1" applyAlignment="1">
      <alignment vertical="center"/>
    </xf>
    <xf numFmtId="38" fontId="27" fillId="0" borderId="0" xfId="17" applyFont="1" applyAlignment="1">
      <alignment vertical="center"/>
    </xf>
    <xf numFmtId="0" fontId="25" fillId="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  <protection/>
    </xf>
    <xf numFmtId="188" fontId="26" fillId="0" borderId="0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2" fontId="6" fillId="0" borderId="0" xfId="15" applyNumberFormat="1" applyFont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/>
    </xf>
    <xf numFmtId="38" fontId="7" fillId="0" borderId="7" xfId="17" applyFont="1" applyFill="1" applyBorder="1" applyAlignment="1">
      <alignment vertical="center"/>
    </xf>
    <xf numFmtId="38" fontId="6" fillId="0" borderId="22" xfId="17" applyFont="1" applyBorder="1" applyAlignment="1">
      <alignment vertical="center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25" xfId="17" applyFont="1" applyFill="1" applyBorder="1" applyAlignment="1">
      <alignment vertical="center"/>
    </xf>
    <xf numFmtId="38" fontId="7" fillId="0" borderId="26" xfId="17" applyFont="1" applyFill="1" applyBorder="1" applyAlignment="1">
      <alignment vertical="center"/>
    </xf>
    <xf numFmtId="38" fontId="7" fillId="0" borderId="27" xfId="17" applyFont="1" applyFill="1" applyBorder="1" applyAlignment="1">
      <alignment vertical="center"/>
    </xf>
    <xf numFmtId="38" fontId="7" fillId="0" borderId="28" xfId="17" applyFont="1" applyFill="1" applyBorder="1" applyAlignment="1">
      <alignment vertical="center"/>
    </xf>
    <xf numFmtId="38" fontId="7" fillId="0" borderId="29" xfId="17" applyFont="1" applyFill="1" applyBorder="1" applyAlignment="1">
      <alignment vertical="center"/>
    </xf>
    <xf numFmtId="38" fontId="7" fillId="0" borderId="30" xfId="17" applyFont="1" applyFill="1" applyBorder="1" applyAlignment="1">
      <alignment vertical="center"/>
    </xf>
    <xf numFmtId="38" fontId="7" fillId="0" borderId="31" xfId="17" applyFont="1" applyFill="1" applyBorder="1" applyAlignment="1">
      <alignment vertical="center"/>
    </xf>
    <xf numFmtId="38" fontId="7" fillId="0" borderId="32" xfId="17" applyFont="1" applyFill="1" applyBorder="1" applyAlignment="1">
      <alignment vertical="center"/>
    </xf>
    <xf numFmtId="38" fontId="7" fillId="0" borderId="33" xfId="17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7" fillId="0" borderId="36" xfId="17" applyFont="1" applyFill="1" applyBorder="1" applyAlignment="1">
      <alignment vertical="center"/>
    </xf>
    <xf numFmtId="191" fontId="0" fillId="0" borderId="12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38" fontId="6" fillId="0" borderId="37" xfId="17" applyFont="1" applyBorder="1" applyAlignment="1">
      <alignment vertical="center"/>
    </xf>
    <xf numFmtId="38" fontId="6" fillId="0" borderId="38" xfId="17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6" fillId="0" borderId="41" xfId="17" applyFont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38" fontId="6" fillId="0" borderId="42" xfId="17" applyFont="1" applyBorder="1" applyAlignment="1">
      <alignment horizontal="right" vertical="center"/>
    </xf>
    <xf numFmtId="38" fontId="6" fillId="0" borderId="43" xfId="17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35" xfId="17" applyFont="1" applyBorder="1" applyAlignment="1">
      <alignment vertical="center"/>
    </xf>
    <xf numFmtId="182" fontId="6" fillId="0" borderId="45" xfId="15" applyNumberFormat="1" applyFont="1" applyBorder="1" applyAlignment="1">
      <alignment vertical="center"/>
    </xf>
    <xf numFmtId="38" fontId="6" fillId="0" borderId="46" xfId="17" applyFont="1" applyBorder="1" applyAlignment="1">
      <alignment vertical="center"/>
    </xf>
    <xf numFmtId="38" fontId="6" fillId="0" borderId="47" xfId="17" applyFont="1" applyBorder="1" applyAlignment="1">
      <alignment vertical="center"/>
    </xf>
    <xf numFmtId="38" fontId="6" fillId="0" borderId="48" xfId="17" applyFont="1" applyBorder="1" applyAlignment="1">
      <alignment vertical="center"/>
    </xf>
    <xf numFmtId="38" fontId="6" fillId="0" borderId="49" xfId="17" applyFont="1" applyBorder="1" applyAlignment="1">
      <alignment vertical="center"/>
    </xf>
    <xf numFmtId="38" fontId="6" fillId="0" borderId="50" xfId="17" applyFont="1" applyBorder="1" applyAlignment="1">
      <alignment vertical="center"/>
    </xf>
    <xf numFmtId="38" fontId="6" fillId="0" borderId="51" xfId="17" applyFont="1" applyBorder="1" applyAlignment="1">
      <alignment vertical="center"/>
    </xf>
    <xf numFmtId="38" fontId="6" fillId="0" borderId="52" xfId="17" applyFont="1" applyBorder="1" applyAlignment="1">
      <alignment vertical="center"/>
    </xf>
    <xf numFmtId="38" fontId="6" fillId="0" borderId="53" xfId="17" applyFont="1" applyBorder="1" applyAlignment="1">
      <alignment vertical="center"/>
    </xf>
    <xf numFmtId="38" fontId="6" fillId="0" borderId="54" xfId="17" applyFont="1" applyBorder="1" applyAlignment="1">
      <alignment vertical="center"/>
    </xf>
    <xf numFmtId="38" fontId="6" fillId="0" borderId="55" xfId="17" applyFont="1" applyBorder="1" applyAlignment="1">
      <alignment vertical="center"/>
    </xf>
    <xf numFmtId="38" fontId="6" fillId="0" borderId="56" xfId="17" applyFont="1" applyBorder="1" applyAlignment="1">
      <alignment vertical="center"/>
    </xf>
    <xf numFmtId="38" fontId="6" fillId="0" borderId="57" xfId="17" applyFont="1" applyBorder="1" applyAlignment="1">
      <alignment vertical="center"/>
    </xf>
    <xf numFmtId="38" fontId="6" fillId="0" borderId="58" xfId="17" applyFont="1" applyBorder="1" applyAlignment="1">
      <alignment vertical="center"/>
    </xf>
    <xf numFmtId="38" fontId="6" fillId="0" borderId="59" xfId="17" applyFont="1" applyBorder="1" applyAlignment="1">
      <alignment vertical="center"/>
    </xf>
    <xf numFmtId="182" fontId="6" fillId="0" borderId="60" xfId="15" applyNumberFormat="1" applyFont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/>
    </xf>
    <xf numFmtId="38" fontId="6" fillId="0" borderId="5" xfId="17" applyFont="1" applyFill="1" applyBorder="1" applyAlignment="1" applyProtection="1">
      <alignment vertical="center"/>
      <protection locked="0"/>
    </xf>
    <xf numFmtId="195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 applyProtection="1">
      <alignment horizontal="center" vertical="center"/>
      <protection locked="0"/>
    </xf>
    <xf numFmtId="38" fontId="7" fillId="0" borderId="1" xfId="17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horizontal="right" vertical="center" wrapText="1"/>
    </xf>
    <xf numFmtId="38" fontId="7" fillId="0" borderId="8" xfId="17" applyFont="1" applyFill="1" applyBorder="1" applyAlignment="1">
      <alignment horizontal="right" vertical="center" wrapText="1"/>
    </xf>
    <xf numFmtId="38" fontId="7" fillId="0" borderId="61" xfId="17" applyFont="1" applyFill="1" applyBorder="1" applyAlignment="1">
      <alignment horizontal="right" vertical="center" wrapText="1"/>
    </xf>
    <xf numFmtId="38" fontId="7" fillId="0" borderId="3" xfId="17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 wrapText="1"/>
    </xf>
    <xf numFmtId="38" fontId="7" fillId="0" borderId="7" xfId="17" applyFont="1" applyFill="1" applyBorder="1" applyAlignment="1">
      <alignment horizontal="right" vertical="center" wrapText="1"/>
    </xf>
    <xf numFmtId="38" fontId="7" fillId="0" borderId="6" xfId="17" applyFont="1" applyFill="1" applyBorder="1" applyAlignment="1">
      <alignment horizontal="right" vertical="center" wrapText="1"/>
    </xf>
    <xf numFmtId="38" fontId="7" fillId="0" borderId="62" xfId="17" applyFont="1" applyFill="1" applyBorder="1" applyAlignment="1">
      <alignment horizontal="right" vertical="center" wrapText="1"/>
    </xf>
    <xf numFmtId="38" fontId="28" fillId="0" borderId="6" xfId="17" applyFont="1" applyFill="1" applyBorder="1" applyAlignment="1">
      <alignment vertical="center" wrapText="1"/>
    </xf>
    <xf numFmtId="38" fontId="28" fillId="0" borderId="8" xfId="17" applyFont="1" applyFill="1" applyBorder="1" applyAlignment="1">
      <alignment vertical="center" wrapText="1"/>
    </xf>
    <xf numFmtId="38" fontId="28" fillId="0" borderId="3" xfId="17" applyFont="1" applyFill="1" applyBorder="1" applyAlignment="1">
      <alignment vertical="center" wrapText="1"/>
    </xf>
    <xf numFmtId="38" fontId="7" fillId="0" borderId="25" xfId="17" applyFont="1" applyFill="1" applyBorder="1" applyAlignment="1">
      <alignment horizontal="right" vertical="center" wrapText="1"/>
    </xf>
    <xf numFmtId="38" fontId="7" fillId="0" borderId="36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right" vertical="center" wrapText="1"/>
    </xf>
    <xf numFmtId="38" fontId="7" fillId="0" borderId="30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right" vertical="center" wrapText="1"/>
    </xf>
    <xf numFmtId="38" fontId="7" fillId="0" borderId="63" xfId="17" applyFont="1" applyFill="1" applyBorder="1" applyAlignment="1">
      <alignment horizontal="right" vertical="center" wrapText="1"/>
    </xf>
    <xf numFmtId="192" fontId="25" fillId="2" borderId="7" xfId="0" applyNumberFormat="1" applyFont="1" applyFill="1" applyBorder="1" applyAlignment="1" applyProtection="1">
      <alignment horizontal="right" vertical="center"/>
      <protection locked="0"/>
    </xf>
    <xf numFmtId="38" fontId="29" fillId="2" borderId="7" xfId="17" applyFont="1" applyFill="1" applyBorder="1" applyAlignment="1">
      <alignment vertical="center"/>
    </xf>
    <xf numFmtId="195" fontId="25" fillId="2" borderId="7" xfId="17" applyNumberFormat="1" applyFont="1" applyFill="1" applyBorder="1" applyAlignment="1">
      <alignment vertical="center"/>
    </xf>
    <xf numFmtId="192" fontId="25" fillId="2" borderId="7" xfId="17" applyNumberFormat="1" applyFont="1" applyFill="1" applyBorder="1" applyAlignment="1" applyProtection="1">
      <alignment horizontal="right" vertical="center"/>
      <protection locked="0"/>
    </xf>
    <xf numFmtId="192" fontId="25" fillId="2" borderId="8" xfId="0" applyNumberFormat="1" applyFont="1" applyFill="1" applyBorder="1" applyAlignment="1" applyProtection="1">
      <alignment horizontal="right" vertical="center"/>
      <protection locked="0"/>
    </xf>
    <xf numFmtId="38" fontId="29" fillId="2" borderId="8" xfId="17" applyFont="1" applyFill="1" applyBorder="1" applyAlignment="1">
      <alignment vertical="center"/>
    </xf>
    <xf numFmtId="195" fontId="25" fillId="2" borderId="8" xfId="17" applyNumberFormat="1" applyFont="1" applyFill="1" applyBorder="1" applyAlignment="1">
      <alignment vertical="center"/>
    </xf>
    <xf numFmtId="192" fontId="25" fillId="2" borderId="8" xfId="17" applyNumberFormat="1" applyFont="1" applyFill="1" applyBorder="1" applyAlignment="1" applyProtection="1">
      <alignment horizontal="right" vertical="center"/>
      <protection locked="0"/>
    </xf>
    <xf numFmtId="38" fontId="29" fillId="2" borderId="8" xfId="17" applyFont="1" applyFill="1" applyBorder="1" applyAlignment="1">
      <alignment horizontal="right" vertical="center"/>
    </xf>
    <xf numFmtId="192" fontId="25" fillId="2" borderId="9" xfId="0" applyNumberFormat="1" applyFont="1" applyFill="1" applyBorder="1" applyAlignment="1" applyProtection="1">
      <alignment horizontal="right" vertical="center"/>
      <protection locked="0"/>
    </xf>
    <xf numFmtId="38" fontId="29" fillId="2" borderId="9" xfId="17" applyFont="1" applyFill="1" applyBorder="1" applyAlignment="1">
      <alignment vertical="center"/>
    </xf>
    <xf numFmtId="195" fontId="25" fillId="2" borderId="9" xfId="17" applyNumberFormat="1" applyFont="1" applyFill="1" applyBorder="1" applyAlignment="1">
      <alignment vertical="center"/>
    </xf>
    <xf numFmtId="192" fontId="25" fillId="2" borderId="9" xfId="17" applyNumberFormat="1" applyFont="1" applyFill="1" applyBorder="1" applyAlignment="1" applyProtection="1">
      <alignment horizontal="right" vertical="center"/>
      <protection locked="0"/>
    </xf>
    <xf numFmtId="38" fontId="25" fillId="2" borderId="1" xfId="17" applyFont="1" applyFill="1" applyBorder="1" applyAlignment="1">
      <alignment horizontal="right" vertical="center"/>
    </xf>
    <xf numFmtId="195" fontId="25" fillId="2" borderId="1" xfId="17" applyNumberFormat="1" applyFont="1" applyFill="1" applyBorder="1" applyAlignment="1">
      <alignment vertical="center"/>
    </xf>
    <xf numFmtId="192" fontId="25" fillId="0" borderId="7" xfId="17" applyNumberFormat="1" applyFont="1" applyBorder="1" applyAlignment="1" applyProtection="1">
      <alignment horizontal="right" vertical="center"/>
      <protection locked="0"/>
    </xf>
    <xf numFmtId="38" fontId="29" fillId="0" borderId="7" xfId="17" applyFont="1" applyBorder="1" applyAlignment="1">
      <alignment vertical="center"/>
    </xf>
    <xf numFmtId="38" fontId="25" fillId="0" borderId="64" xfId="17" applyFont="1" applyBorder="1" applyAlignment="1">
      <alignment vertical="center"/>
    </xf>
    <xf numFmtId="195" fontId="25" fillId="2" borderId="65" xfId="17" applyNumberFormat="1" applyFont="1" applyFill="1" applyBorder="1" applyAlignment="1">
      <alignment vertical="center"/>
    </xf>
    <xf numFmtId="192" fontId="27" fillId="0" borderId="10" xfId="0" applyNumberFormat="1" applyFont="1" applyBorder="1" applyAlignment="1">
      <alignment vertical="center"/>
    </xf>
    <xf numFmtId="192" fontId="25" fillId="0" borderId="8" xfId="17" applyNumberFormat="1" applyFont="1" applyBorder="1" applyAlignment="1" applyProtection="1">
      <alignment horizontal="right" vertical="center"/>
      <protection locked="0"/>
    </xf>
    <xf numFmtId="38" fontId="29" fillId="0" borderId="8" xfId="17" applyFont="1" applyBorder="1" applyAlignment="1">
      <alignment vertical="center"/>
    </xf>
    <xf numFmtId="195" fontId="25" fillId="2" borderId="43" xfId="17" applyNumberFormat="1" applyFont="1" applyFill="1" applyBorder="1" applyAlignment="1">
      <alignment vertical="center"/>
    </xf>
    <xf numFmtId="38" fontId="25" fillId="0" borderId="66" xfId="17" applyFont="1" applyBorder="1" applyAlignment="1">
      <alignment vertical="center"/>
    </xf>
    <xf numFmtId="38" fontId="25" fillId="0" borderId="8" xfId="17" applyFont="1" applyBorder="1" applyAlignment="1">
      <alignment vertical="center"/>
    </xf>
    <xf numFmtId="195" fontId="25" fillId="2" borderId="67" xfId="17" applyNumberFormat="1" applyFont="1" applyFill="1" applyBorder="1" applyAlignment="1">
      <alignment vertical="center"/>
    </xf>
    <xf numFmtId="192" fontId="25" fillId="0" borderId="9" xfId="17" applyNumberFormat="1" applyFont="1" applyBorder="1" applyAlignment="1" applyProtection="1">
      <alignment horizontal="right" vertical="center"/>
      <protection locked="0"/>
    </xf>
    <xf numFmtId="38" fontId="29" fillId="0" borderId="9" xfId="17" applyFont="1" applyBorder="1" applyAlignment="1">
      <alignment vertical="center"/>
    </xf>
    <xf numFmtId="38" fontId="25" fillId="0" borderId="68" xfId="17" applyFont="1" applyBorder="1" applyAlignment="1">
      <alignment vertical="center"/>
    </xf>
    <xf numFmtId="38" fontId="25" fillId="0" borderId="9" xfId="17" applyFont="1" applyBorder="1" applyAlignment="1">
      <alignment vertical="center"/>
    </xf>
    <xf numFmtId="195" fontId="25" fillId="2" borderId="69" xfId="17" applyNumberFormat="1" applyFont="1" applyFill="1" applyBorder="1" applyAlignment="1">
      <alignment vertical="center"/>
    </xf>
    <xf numFmtId="38" fontId="25" fillId="0" borderId="40" xfId="17" applyFont="1" applyBorder="1" applyAlignment="1">
      <alignment vertical="center"/>
    </xf>
    <xf numFmtId="38" fontId="25" fillId="0" borderId="70" xfId="17" applyFont="1" applyBorder="1" applyAlignment="1">
      <alignment vertical="center"/>
    </xf>
    <xf numFmtId="195" fontId="25" fillId="2" borderId="45" xfId="17" applyNumberFormat="1" applyFont="1" applyFill="1" applyBorder="1" applyAlignment="1">
      <alignment vertical="center"/>
    </xf>
    <xf numFmtId="192" fontId="27" fillId="0" borderId="40" xfId="0" applyNumberFormat="1" applyFont="1" applyBorder="1" applyAlignment="1">
      <alignment vertical="center"/>
    </xf>
    <xf numFmtId="191" fontId="6" fillId="0" borderId="1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191" fontId="6" fillId="0" borderId="7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191" fontId="6" fillId="0" borderId="76" xfId="0" applyNumberFormat="1" applyFont="1" applyBorder="1" applyAlignment="1">
      <alignment horizontal="right" vertical="center"/>
    </xf>
    <xf numFmtId="191" fontId="6" fillId="0" borderId="25" xfId="0" applyNumberFormat="1" applyFont="1" applyBorder="1" applyAlignment="1">
      <alignment horizontal="right" vertical="center"/>
    </xf>
    <xf numFmtId="191" fontId="6" fillId="0" borderId="77" xfId="0" applyNumberFormat="1" applyFont="1" applyBorder="1" applyAlignment="1">
      <alignment horizontal="right" vertical="center"/>
    </xf>
    <xf numFmtId="0" fontId="6" fillId="0" borderId="78" xfId="0" applyFont="1" applyBorder="1" applyAlignment="1">
      <alignment horizontal="center" vertical="center"/>
    </xf>
    <xf numFmtId="191" fontId="6" fillId="0" borderId="79" xfId="0" applyNumberFormat="1" applyFont="1" applyBorder="1" applyAlignment="1">
      <alignment horizontal="right" vertical="center"/>
    </xf>
    <xf numFmtId="191" fontId="6" fillId="0" borderId="80" xfId="0" applyNumberFormat="1" applyFont="1" applyBorder="1" applyAlignment="1">
      <alignment horizontal="right" vertical="center"/>
    </xf>
    <xf numFmtId="191" fontId="6" fillId="0" borderId="81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2" fontId="6" fillId="0" borderId="1" xfId="0" applyNumberFormat="1" applyFont="1" applyBorder="1" applyAlignment="1">
      <alignment/>
    </xf>
    <xf numFmtId="192" fontId="6" fillId="0" borderId="70" xfId="0" applyNumberFormat="1" applyFont="1" applyBorder="1" applyAlignment="1">
      <alignment/>
    </xf>
    <xf numFmtId="38" fontId="6" fillId="0" borderId="70" xfId="17" applyFont="1" applyBorder="1" applyAlignment="1">
      <alignment/>
    </xf>
    <xf numFmtId="38" fontId="6" fillId="0" borderId="45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11" xfId="17" applyFont="1" applyBorder="1" applyAlignment="1">
      <alignment/>
    </xf>
    <xf numFmtId="182" fontId="6" fillId="0" borderId="82" xfId="15" applyNumberFormat="1" applyFont="1" applyBorder="1" applyAlignment="1">
      <alignment vertical="center"/>
    </xf>
    <xf numFmtId="182" fontId="6" fillId="0" borderId="83" xfId="15" applyNumberFormat="1" applyFont="1" applyBorder="1" applyAlignment="1">
      <alignment vertical="center"/>
    </xf>
    <xf numFmtId="192" fontId="6" fillId="0" borderId="5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84" xfId="0" applyNumberFormat="1" applyFont="1" applyBorder="1" applyAlignment="1">
      <alignment/>
    </xf>
    <xf numFmtId="192" fontId="6" fillId="0" borderId="58" xfId="0" applyNumberFormat="1" applyFont="1" applyBorder="1" applyAlignment="1">
      <alignment/>
    </xf>
    <xf numFmtId="192" fontId="6" fillId="0" borderId="45" xfId="0" applyNumberFormat="1" applyFont="1" applyBorder="1" applyAlignment="1">
      <alignment/>
    </xf>
    <xf numFmtId="3" fontId="6" fillId="0" borderId="85" xfId="0" applyNumberFormat="1" applyFont="1" applyBorder="1" applyAlignment="1">
      <alignment horizontal="right" vertical="center"/>
    </xf>
    <xf numFmtId="3" fontId="6" fillId="0" borderId="8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70" xfId="0" applyNumberFormat="1" applyFont="1" applyBorder="1" applyAlignment="1">
      <alignment horizontal="right" vertical="center"/>
    </xf>
    <xf numFmtId="3" fontId="6" fillId="0" borderId="87" xfId="0" applyNumberFormat="1" applyFont="1" applyBorder="1" applyAlignment="1">
      <alignment horizontal="right" vertical="center"/>
    </xf>
    <xf numFmtId="3" fontId="6" fillId="0" borderId="88" xfId="0" applyNumberFormat="1" applyFont="1" applyBorder="1" applyAlignment="1">
      <alignment horizontal="right" vertical="center"/>
    </xf>
    <xf numFmtId="182" fontId="6" fillId="0" borderId="89" xfId="15" applyNumberFormat="1" applyFont="1" applyBorder="1" applyAlignment="1">
      <alignment vertical="center"/>
    </xf>
    <xf numFmtId="3" fontId="6" fillId="0" borderId="58" xfId="0" applyNumberFormat="1" applyFont="1" applyBorder="1" applyAlignment="1">
      <alignment horizontal="right" vertical="center"/>
    </xf>
    <xf numFmtId="3" fontId="6" fillId="0" borderId="9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horizontal="right" vertical="center"/>
    </xf>
    <xf numFmtId="38" fontId="6" fillId="0" borderId="1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/>
    </xf>
    <xf numFmtId="38" fontId="28" fillId="0" borderId="4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horizontal="center" vertical="center" wrapText="1"/>
    </xf>
    <xf numFmtId="38" fontId="7" fillId="0" borderId="91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 wrapText="1"/>
    </xf>
    <xf numFmtId="38" fontId="6" fillId="2" borderId="1" xfId="17" applyFont="1" applyFill="1" applyBorder="1" applyAlignment="1" applyProtection="1">
      <alignment vertical="center"/>
      <protection locked="0"/>
    </xf>
    <xf numFmtId="38" fontId="6" fillId="2" borderId="5" xfId="17" applyFont="1" applyFill="1" applyBorder="1" applyAlignment="1" applyProtection="1">
      <alignment vertical="center"/>
      <protection locked="0"/>
    </xf>
    <xf numFmtId="195" fontId="6" fillId="2" borderId="16" xfId="0" applyNumberFormat="1" applyFont="1" applyFill="1" applyBorder="1" applyAlignment="1" applyProtection="1">
      <alignment horizontal="right" vertical="center"/>
      <protection/>
    </xf>
    <xf numFmtId="192" fontId="25" fillId="2" borderId="92" xfId="17" applyNumberFormat="1" applyFont="1" applyFill="1" applyBorder="1" applyAlignment="1" applyProtection="1">
      <alignment horizontal="right" vertical="center"/>
      <protection locked="0"/>
    </xf>
    <xf numFmtId="192" fontId="25" fillId="2" borderId="93" xfId="17" applyNumberFormat="1" applyFont="1" applyFill="1" applyBorder="1" applyAlignment="1" applyProtection="1">
      <alignment horizontal="right" vertical="center"/>
      <protection locked="0"/>
    </xf>
    <xf numFmtId="192" fontId="25" fillId="2" borderId="94" xfId="17" applyNumberFormat="1" applyFont="1" applyFill="1" applyBorder="1" applyAlignment="1" applyProtection="1">
      <alignment horizontal="right" vertical="center"/>
      <protection locked="0"/>
    </xf>
    <xf numFmtId="191" fontId="6" fillId="0" borderId="95" xfId="0" applyNumberFormat="1" applyFont="1" applyBorder="1" applyAlignment="1">
      <alignment horizontal="right" vertical="center"/>
    </xf>
    <xf numFmtId="192" fontId="6" fillId="2" borderId="71" xfId="0" applyNumberFormat="1" applyFont="1" applyFill="1" applyBorder="1" applyAlignment="1">
      <alignment/>
    </xf>
    <xf numFmtId="192" fontId="6" fillId="2" borderId="1" xfId="0" applyNumberFormat="1" applyFont="1" applyFill="1" applyBorder="1" applyAlignment="1">
      <alignment/>
    </xf>
    <xf numFmtId="38" fontId="6" fillId="2" borderId="1" xfId="17" applyFont="1" applyFill="1" applyBorder="1" applyAlignment="1">
      <alignment/>
    </xf>
    <xf numFmtId="0" fontId="24" fillId="0" borderId="21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38" fontId="7" fillId="0" borderId="2" xfId="17" applyFont="1" applyFill="1" applyBorder="1" applyAlignment="1">
      <alignment horizontal="right" vertical="center" wrapText="1"/>
    </xf>
    <xf numFmtId="38" fontId="7" fillId="0" borderId="48" xfId="17" applyFont="1" applyFill="1" applyBorder="1" applyAlignment="1">
      <alignment horizontal="right" vertical="center" wrapText="1"/>
    </xf>
    <xf numFmtId="38" fontId="7" fillId="0" borderId="50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horizontal="right" vertical="center" wrapText="1"/>
    </xf>
    <xf numFmtId="38" fontId="7" fillId="0" borderId="52" xfId="17" applyFont="1" applyFill="1" applyBorder="1" applyAlignment="1">
      <alignment horizontal="right" vertical="center" wrapText="1"/>
    </xf>
    <xf numFmtId="38" fontId="7" fillId="0" borderId="87" xfId="17" applyFont="1" applyFill="1" applyBorder="1" applyAlignment="1">
      <alignment horizontal="right" vertical="center" wrapText="1"/>
    </xf>
    <xf numFmtId="38" fontId="7" fillId="0" borderId="23" xfId="17" applyFont="1" applyFill="1" applyBorder="1" applyAlignment="1">
      <alignment horizontal="right" vertical="center" wrapText="1"/>
    </xf>
    <xf numFmtId="38" fontId="7" fillId="0" borderId="5" xfId="17" applyFont="1" applyFill="1" applyBorder="1" applyAlignment="1">
      <alignment vertical="center"/>
    </xf>
    <xf numFmtId="38" fontId="7" fillId="0" borderId="46" xfId="17" applyFont="1" applyFill="1" applyBorder="1" applyAlignment="1">
      <alignment horizontal="right" vertical="center" wrapText="1"/>
    </xf>
    <xf numFmtId="38" fontId="7" fillId="0" borderId="23" xfId="17" applyFont="1" applyFill="1" applyBorder="1" applyAlignment="1">
      <alignment horizontal="center" vertical="center" wrapText="1"/>
    </xf>
    <xf numFmtId="38" fontId="7" fillId="0" borderId="77" xfId="17" applyFont="1" applyFill="1" applyBorder="1" applyAlignment="1">
      <alignment horizontal="right" vertical="center" wrapText="1"/>
    </xf>
    <xf numFmtId="38" fontId="7" fillId="0" borderId="23" xfId="17" applyFont="1" applyFill="1" applyBorder="1" applyAlignment="1">
      <alignment vertical="center"/>
    </xf>
    <xf numFmtId="182" fontId="7" fillId="0" borderId="0" xfId="15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38" fontId="18" fillId="0" borderId="0" xfId="17" applyFont="1" applyFill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Border="1" applyAlignment="1">
      <alignment horizontal="left"/>
    </xf>
    <xf numFmtId="0" fontId="6" fillId="0" borderId="96" xfId="0" applyFont="1" applyBorder="1" applyAlignment="1">
      <alignment horizontal="center" vertical="center"/>
    </xf>
    <xf numFmtId="38" fontId="6" fillId="0" borderId="97" xfId="17" applyFont="1" applyBorder="1" applyAlignment="1">
      <alignment horizontal="right" vertical="center"/>
    </xf>
    <xf numFmtId="38" fontId="6" fillId="0" borderId="98" xfId="17" applyFont="1" applyBorder="1" applyAlignment="1">
      <alignment horizontal="right" vertical="center"/>
    </xf>
    <xf numFmtId="38" fontId="6" fillId="0" borderId="99" xfId="17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38" fontId="6" fillId="0" borderId="85" xfId="17" applyFont="1" applyBorder="1" applyAlignment="1">
      <alignment horizontal="right" vertical="center"/>
    </xf>
    <xf numFmtId="38" fontId="6" fillId="0" borderId="100" xfId="17" applyFont="1" applyBorder="1" applyAlignment="1">
      <alignment horizontal="right" vertical="center"/>
    </xf>
    <xf numFmtId="38" fontId="6" fillId="0" borderId="86" xfId="17" applyFont="1" applyBorder="1" applyAlignment="1">
      <alignment horizontal="right" vertical="center"/>
    </xf>
    <xf numFmtId="38" fontId="32" fillId="0" borderId="0" xfId="17" applyFont="1" applyAlignment="1">
      <alignment vertical="center"/>
    </xf>
    <xf numFmtId="38" fontId="6" fillId="0" borderId="0" xfId="17" applyFont="1" applyBorder="1" applyAlignment="1">
      <alignment horizontal="left" vertical="center"/>
    </xf>
    <xf numFmtId="38" fontId="6" fillId="0" borderId="101" xfId="17" applyFont="1" applyBorder="1" applyAlignment="1">
      <alignment vertical="center"/>
    </xf>
    <xf numFmtId="38" fontId="0" fillId="0" borderId="0" xfId="17" applyFont="1" applyAlignment="1">
      <alignment horizontal="left" vertical="center"/>
    </xf>
    <xf numFmtId="3" fontId="33" fillId="0" borderId="0" xfId="0" applyNumberFormat="1" applyFont="1" applyAlignment="1">
      <alignment vertical="center"/>
    </xf>
    <xf numFmtId="3" fontId="33" fillId="0" borderId="76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vertical="center"/>
    </xf>
    <xf numFmtId="3" fontId="33" fillId="0" borderId="102" xfId="0" applyNumberFormat="1" applyFont="1" applyBorder="1" applyAlignment="1">
      <alignment vertical="center"/>
    </xf>
    <xf numFmtId="3" fontId="33" fillId="0" borderId="71" xfId="0" applyNumberFormat="1" applyFont="1" applyBorder="1" applyAlignment="1">
      <alignment horizontal="right" vertical="center"/>
    </xf>
    <xf numFmtId="3" fontId="33" fillId="0" borderId="103" xfId="0" applyNumberFormat="1" applyFont="1" applyFill="1" applyBorder="1" applyAlignment="1" applyProtection="1">
      <alignment horizontal="right" vertical="center"/>
      <protection locked="0"/>
    </xf>
    <xf numFmtId="3" fontId="33" fillId="0" borderId="104" xfId="0" applyNumberFormat="1" applyFont="1" applyFill="1" applyBorder="1" applyAlignment="1" applyProtection="1">
      <alignment horizontal="right" vertical="center"/>
      <protection locked="0"/>
    </xf>
    <xf numFmtId="3" fontId="33" fillId="0" borderId="105" xfId="0" applyNumberFormat="1" applyFont="1" applyFill="1" applyBorder="1" applyAlignment="1" applyProtection="1">
      <alignment horizontal="right" vertical="center"/>
      <protection locked="0"/>
    </xf>
    <xf numFmtId="3" fontId="33" fillId="0" borderId="106" xfId="0" applyNumberFormat="1" applyFont="1" applyFill="1" applyBorder="1" applyAlignment="1" applyProtection="1">
      <alignment horizontal="right" vertical="center"/>
      <protection locked="0"/>
    </xf>
    <xf numFmtId="3" fontId="33" fillId="0" borderId="107" xfId="0" applyNumberFormat="1" applyFont="1" applyFill="1" applyBorder="1" applyAlignment="1" applyProtection="1">
      <alignment horizontal="right" vertical="center"/>
      <protection locked="0"/>
    </xf>
    <xf numFmtId="3" fontId="33" fillId="0" borderId="103" xfId="0" applyNumberFormat="1" applyFont="1" applyFill="1" applyBorder="1" applyAlignment="1">
      <alignment horizontal="right" vertical="center"/>
    </xf>
    <xf numFmtId="3" fontId="33" fillId="0" borderId="4" xfId="0" applyNumberFormat="1" applyFont="1" applyBorder="1" applyAlignment="1">
      <alignment horizontal="left" vertical="center"/>
    </xf>
    <xf numFmtId="3" fontId="33" fillId="0" borderId="3" xfId="0" applyNumberFormat="1" applyFont="1" applyBorder="1" applyAlignment="1">
      <alignment horizontal="left" vertical="center"/>
    </xf>
    <xf numFmtId="3" fontId="33" fillId="0" borderId="108" xfId="0" applyNumberFormat="1" applyFont="1" applyBorder="1" applyAlignment="1">
      <alignment vertical="center"/>
    </xf>
    <xf numFmtId="3" fontId="33" fillId="0" borderId="106" xfId="0" applyNumberFormat="1" applyFont="1" applyFill="1" applyBorder="1" applyAlignment="1" applyProtection="1">
      <alignment horizontal="right" vertical="center"/>
      <protection/>
    </xf>
    <xf numFmtId="3" fontId="33" fillId="0" borderId="71" xfId="0" applyNumberFormat="1" applyFont="1" applyFill="1" applyBorder="1" applyAlignment="1" applyProtection="1">
      <alignment horizontal="right" vertical="center"/>
      <protection/>
    </xf>
    <xf numFmtId="3" fontId="33" fillId="0" borderId="71" xfId="0" applyNumberFormat="1" applyFont="1" applyFill="1" applyBorder="1" applyAlignment="1" applyProtection="1">
      <alignment horizontal="right" vertical="center"/>
      <protection locked="0"/>
    </xf>
    <xf numFmtId="3" fontId="33" fillId="0" borderId="85" xfId="0" applyNumberFormat="1" applyFont="1" applyFill="1" applyBorder="1" applyAlignment="1" applyProtection="1">
      <alignment horizontal="right" vertical="center"/>
      <protection locked="0"/>
    </xf>
    <xf numFmtId="3" fontId="33" fillId="0" borderId="109" xfId="0" applyNumberFormat="1" applyFont="1" applyFill="1" applyBorder="1" applyAlignment="1" applyProtection="1">
      <alignment horizontal="right" vertical="center"/>
      <protection locked="0"/>
    </xf>
    <xf numFmtId="3" fontId="33" fillId="0" borderId="0" xfId="0" applyNumberFormat="1" applyFont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38" fontId="28" fillId="0" borderId="0" xfId="17" applyFont="1" applyFill="1" applyBorder="1" applyAlignment="1">
      <alignment vertical="center" wrapText="1"/>
    </xf>
    <xf numFmtId="38" fontId="7" fillId="2" borderId="0" xfId="17" applyFont="1" applyFill="1" applyBorder="1" applyAlignment="1">
      <alignment horizontal="right" vertical="center" wrapText="1"/>
    </xf>
    <xf numFmtId="38" fontId="7" fillId="0" borderId="0" xfId="17" applyFont="1" applyFill="1" applyBorder="1" applyAlignment="1">
      <alignment horizontal="center" vertical="center" wrapText="1"/>
    </xf>
    <xf numFmtId="182" fontId="7" fillId="0" borderId="0" xfId="15" applyNumberFormat="1" applyFont="1" applyFill="1" applyBorder="1" applyAlignment="1">
      <alignment horizontal="center" vertical="center" wrapText="1"/>
    </xf>
    <xf numFmtId="38" fontId="34" fillId="0" borderId="0" xfId="17" applyFont="1" applyAlignment="1">
      <alignment vertical="center"/>
    </xf>
    <xf numFmtId="3" fontId="33" fillId="0" borderId="100" xfId="0" applyNumberFormat="1" applyFont="1" applyBorder="1" applyAlignment="1">
      <alignment horizontal="center" vertical="center"/>
    </xf>
    <xf numFmtId="3" fontId="33" fillId="0" borderId="110" xfId="0" applyNumberFormat="1" applyFont="1" applyBorder="1" applyAlignment="1">
      <alignment vertical="center"/>
    </xf>
    <xf numFmtId="3" fontId="33" fillId="0" borderId="85" xfId="0" applyNumberFormat="1" applyFont="1" applyBorder="1" applyAlignment="1">
      <alignment horizontal="right" vertical="center"/>
    </xf>
    <xf numFmtId="3" fontId="33" fillId="0" borderId="111" xfId="0" applyNumberFormat="1" applyFont="1" applyFill="1" applyBorder="1" applyAlignment="1" applyProtection="1">
      <alignment horizontal="right" vertical="center"/>
      <protection locked="0"/>
    </xf>
    <xf numFmtId="3" fontId="33" fillId="0" borderId="112" xfId="0" applyNumberFormat="1" applyFont="1" applyFill="1" applyBorder="1" applyAlignment="1" applyProtection="1">
      <alignment horizontal="right" vertical="center"/>
      <protection locked="0"/>
    </xf>
    <xf numFmtId="3" fontId="33" fillId="0" borderId="106" xfId="0" applyNumberFormat="1" applyFont="1" applyFill="1" applyBorder="1" applyAlignment="1">
      <alignment horizontal="right" vertical="center"/>
    </xf>
    <xf numFmtId="3" fontId="33" fillId="0" borderId="113" xfId="0" applyNumberFormat="1" applyFont="1" applyFill="1" applyBorder="1" applyAlignment="1" applyProtection="1">
      <alignment horizontal="right" vertical="center"/>
      <protection locked="0"/>
    </xf>
    <xf numFmtId="3" fontId="33" fillId="0" borderId="24" xfId="0" applyNumberFormat="1" applyFont="1" applyBorder="1" applyAlignment="1">
      <alignment vertical="center" shrinkToFit="1"/>
    </xf>
    <xf numFmtId="3" fontId="33" fillId="0" borderId="36" xfId="0" applyNumberFormat="1" applyFont="1" applyBorder="1" applyAlignment="1">
      <alignment horizontal="left" vertical="center"/>
    </xf>
    <xf numFmtId="3" fontId="33" fillId="0" borderId="114" xfId="0" applyNumberFormat="1" applyFont="1" applyBorder="1" applyAlignment="1">
      <alignment horizontal="left" vertical="center"/>
    </xf>
    <xf numFmtId="3" fontId="33" fillId="0" borderId="87" xfId="0" applyNumberFormat="1" applyFont="1" applyBorder="1" applyAlignment="1">
      <alignment horizontal="left" vertical="center"/>
    </xf>
    <xf numFmtId="3" fontId="33" fillId="0" borderId="36" xfId="0" applyNumberFormat="1" applyFont="1" applyFill="1" applyBorder="1" applyAlignment="1" applyProtection="1">
      <alignment horizontal="right" vertical="center"/>
      <protection/>
    </xf>
    <xf numFmtId="3" fontId="33" fillId="0" borderId="12" xfId="0" applyNumberFormat="1" applyFont="1" applyFill="1" applyBorder="1" applyAlignment="1" applyProtection="1">
      <alignment horizontal="right" vertical="center"/>
      <protection locked="0"/>
    </xf>
    <xf numFmtId="3" fontId="33" fillId="0" borderId="2" xfId="0" applyNumberFormat="1" applyFont="1" applyBorder="1" applyAlignment="1">
      <alignment horizontal="left" vertical="center"/>
    </xf>
    <xf numFmtId="3" fontId="33" fillId="0" borderId="108" xfId="0" applyNumberFormat="1" applyFont="1" applyBorder="1" applyAlignment="1">
      <alignment horizontal="left" vertical="center"/>
    </xf>
    <xf numFmtId="3" fontId="33" fillId="0" borderId="115" xfId="0" applyNumberFormat="1" applyFont="1" applyBorder="1" applyAlignment="1">
      <alignment horizontal="left" vertical="center"/>
    </xf>
    <xf numFmtId="3" fontId="33" fillId="0" borderId="23" xfId="0" applyNumberFormat="1" applyFont="1" applyBorder="1" applyAlignment="1">
      <alignment horizontal="left" vertical="center"/>
    </xf>
    <xf numFmtId="3" fontId="33" fillId="0" borderId="116" xfId="0" applyNumberFormat="1" applyFont="1" applyBorder="1" applyAlignment="1">
      <alignment horizontal="left" vertical="center"/>
    </xf>
    <xf numFmtId="3" fontId="33" fillId="0" borderId="117" xfId="0" applyNumberFormat="1" applyFont="1" applyBorder="1" applyAlignment="1">
      <alignment horizontal="left" vertical="center"/>
    </xf>
    <xf numFmtId="3" fontId="33" fillId="0" borderId="36" xfId="0" applyNumberFormat="1" applyFont="1" applyFill="1" applyBorder="1" applyAlignment="1" applyProtection="1">
      <alignment horizontal="right" vertical="center"/>
      <protection locked="0"/>
    </xf>
    <xf numFmtId="3" fontId="33" fillId="0" borderId="118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right" vertical="center"/>
    </xf>
    <xf numFmtId="3" fontId="33" fillId="0" borderId="119" xfId="0" applyNumberFormat="1" applyFont="1" applyFill="1" applyBorder="1" applyAlignment="1" applyProtection="1">
      <alignment horizontal="right" vertical="center"/>
      <protection locked="0"/>
    </xf>
    <xf numFmtId="3" fontId="33" fillId="0" borderId="120" xfId="0" applyNumberFormat="1" applyFont="1" applyFill="1" applyBorder="1" applyAlignment="1" applyProtection="1">
      <alignment horizontal="right" vertical="center"/>
      <protection locked="0"/>
    </xf>
    <xf numFmtId="3" fontId="33" fillId="0" borderId="36" xfId="0" applyNumberFormat="1" applyFont="1" applyFill="1" applyBorder="1" applyAlignment="1">
      <alignment horizontal="right" vertical="center"/>
    </xf>
    <xf numFmtId="3" fontId="33" fillId="0" borderId="24" xfId="0" applyNumberFormat="1" applyFont="1" applyFill="1" applyBorder="1" applyAlignment="1" applyProtection="1">
      <alignment horizontal="right" vertical="center"/>
      <protection locked="0"/>
    </xf>
    <xf numFmtId="3" fontId="33" fillId="0" borderId="121" xfId="0" applyNumberFormat="1" applyFont="1" applyBorder="1" applyAlignment="1">
      <alignment vertical="center"/>
    </xf>
    <xf numFmtId="3" fontId="33" fillId="0" borderId="122" xfId="0" applyNumberFormat="1" applyFont="1" applyBorder="1" applyAlignment="1">
      <alignment horizontal="right" vertical="center"/>
    </xf>
    <xf numFmtId="3" fontId="33" fillId="0" borderId="123" xfId="0" applyNumberFormat="1" applyFont="1" applyFill="1" applyBorder="1" applyAlignment="1" applyProtection="1">
      <alignment horizontal="right" vertical="center"/>
      <protection locked="0"/>
    </xf>
    <xf numFmtId="3" fontId="33" fillId="0" borderId="124" xfId="0" applyNumberFormat="1" applyFont="1" applyFill="1" applyBorder="1" applyAlignment="1" applyProtection="1">
      <alignment horizontal="right" vertical="center"/>
      <protection locked="0"/>
    </xf>
    <xf numFmtId="3" fontId="33" fillId="0" borderId="125" xfId="0" applyNumberFormat="1" applyFont="1" applyFill="1" applyBorder="1" applyAlignment="1" applyProtection="1">
      <alignment horizontal="right" vertical="center"/>
      <protection locked="0"/>
    </xf>
    <xf numFmtId="3" fontId="33" fillId="0" borderId="123" xfId="0" applyNumberFormat="1" applyFont="1" applyFill="1" applyBorder="1" applyAlignment="1">
      <alignment horizontal="right" vertical="center"/>
    </xf>
    <xf numFmtId="3" fontId="33" fillId="0" borderId="123" xfId="0" applyNumberFormat="1" applyFont="1" applyFill="1" applyBorder="1" applyAlignment="1" applyProtection="1">
      <alignment horizontal="right" vertical="center"/>
      <protection/>
    </xf>
    <xf numFmtId="3" fontId="33" fillId="0" borderId="122" xfId="0" applyNumberFormat="1" applyFont="1" applyFill="1" applyBorder="1" applyAlignment="1" applyProtection="1">
      <alignment horizontal="right" vertical="center"/>
      <protection/>
    </xf>
    <xf numFmtId="3" fontId="33" fillId="0" borderId="122" xfId="0" applyNumberFormat="1" applyFont="1" applyFill="1" applyBorder="1" applyAlignment="1" applyProtection="1">
      <alignment horizontal="right" vertical="center"/>
      <protection locked="0"/>
    </xf>
    <xf numFmtId="3" fontId="33" fillId="0" borderId="126" xfId="0" applyNumberFormat="1" applyFont="1" applyFill="1" applyBorder="1" applyAlignment="1" applyProtection="1">
      <alignment horizontal="right" vertical="center"/>
      <protection locked="0"/>
    </xf>
    <xf numFmtId="3" fontId="33" fillId="0" borderId="127" xfId="0" applyNumberFormat="1" applyFont="1" applyBorder="1" applyAlignment="1">
      <alignment vertical="center"/>
    </xf>
    <xf numFmtId="3" fontId="33" fillId="0" borderId="128" xfId="0" applyNumberFormat="1" applyFont="1" applyBorder="1" applyAlignment="1">
      <alignment horizontal="right" vertical="center"/>
    </xf>
    <xf numFmtId="3" fontId="33" fillId="0" borderId="129" xfId="0" applyNumberFormat="1" applyFont="1" applyFill="1" applyBorder="1" applyAlignment="1" applyProtection="1">
      <alignment horizontal="right" vertical="center"/>
      <protection locked="0"/>
    </xf>
    <xf numFmtId="3" fontId="33" fillId="0" borderId="130" xfId="0" applyNumberFormat="1" applyFont="1" applyFill="1" applyBorder="1" applyAlignment="1" applyProtection="1">
      <alignment horizontal="right" vertical="center"/>
      <protection locked="0"/>
    </xf>
    <xf numFmtId="3" fontId="33" fillId="0" borderId="131" xfId="0" applyNumberFormat="1" applyFont="1" applyFill="1" applyBorder="1" applyAlignment="1" applyProtection="1">
      <alignment horizontal="right" vertical="center"/>
      <protection locked="0"/>
    </xf>
    <xf numFmtId="3" fontId="33" fillId="0" borderId="129" xfId="0" applyNumberFormat="1" applyFont="1" applyFill="1" applyBorder="1" applyAlignment="1">
      <alignment horizontal="right" vertical="center"/>
    </xf>
    <xf numFmtId="3" fontId="33" fillId="0" borderId="129" xfId="0" applyNumberFormat="1" applyFont="1" applyFill="1" applyBorder="1" applyAlignment="1" applyProtection="1">
      <alignment horizontal="right" vertical="center"/>
      <protection/>
    </xf>
    <xf numFmtId="3" fontId="33" fillId="0" borderId="128" xfId="0" applyNumberFormat="1" applyFont="1" applyFill="1" applyBorder="1" applyAlignment="1" applyProtection="1">
      <alignment horizontal="right" vertical="center"/>
      <protection locked="0"/>
    </xf>
    <xf numFmtId="3" fontId="33" fillId="0" borderId="132" xfId="0" applyNumberFormat="1" applyFont="1" applyFill="1" applyBorder="1" applyAlignment="1" applyProtection="1">
      <alignment horizontal="right" vertical="center"/>
      <protection locked="0"/>
    </xf>
    <xf numFmtId="3" fontId="33" fillId="0" borderId="133" xfId="0" applyNumberFormat="1" applyFont="1" applyBorder="1" applyAlignment="1">
      <alignment vertical="center"/>
    </xf>
    <xf numFmtId="3" fontId="33" fillId="0" borderId="134" xfId="0" applyNumberFormat="1" applyFont="1" applyBorder="1" applyAlignment="1">
      <alignment horizontal="right" vertical="center"/>
    </xf>
    <xf numFmtId="3" fontId="33" fillId="0" borderId="135" xfId="0" applyNumberFormat="1" applyFont="1" applyFill="1" applyBorder="1" applyAlignment="1" applyProtection="1">
      <alignment horizontal="right" vertical="center"/>
      <protection locked="0"/>
    </xf>
    <xf numFmtId="3" fontId="33" fillId="0" borderId="136" xfId="0" applyNumberFormat="1" applyFont="1" applyFill="1" applyBorder="1" applyAlignment="1" applyProtection="1">
      <alignment horizontal="right" vertical="center"/>
      <protection locked="0"/>
    </xf>
    <xf numFmtId="3" fontId="33" fillId="0" borderId="135" xfId="0" applyNumberFormat="1" applyFont="1" applyFill="1" applyBorder="1" applyAlignment="1">
      <alignment horizontal="right" vertical="center"/>
    </xf>
    <xf numFmtId="3" fontId="33" fillId="0" borderId="135" xfId="0" applyNumberFormat="1" applyFont="1" applyFill="1" applyBorder="1" applyAlignment="1" applyProtection="1">
      <alignment horizontal="right" vertical="center"/>
      <protection/>
    </xf>
    <xf numFmtId="3" fontId="33" fillId="0" borderId="134" xfId="0" applyNumberFormat="1" applyFont="1" applyFill="1" applyBorder="1" applyAlignment="1" applyProtection="1">
      <alignment horizontal="right" vertical="center"/>
      <protection locked="0"/>
    </xf>
    <xf numFmtId="3" fontId="33" fillId="0" borderId="137" xfId="0" applyNumberFormat="1" applyFont="1" applyFill="1" applyBorder="1" applyAlignment="1" applyProtection="1">
      <alignment horizontal="right" vertical="center"/>
      <protection locked="0"/>
    </xf>
    <xf numFmtId="3" fontId="33" fillId="0" borderId="138" xfId="0" applyNumberFormat="1" applyFont="1" applyBorder="1" applyAlignment="1">
      <alignment vertical="center" wrapText="1"/>
    </xf>
    <xf numFmtId="3" fontId="33" fillId="0" borderId="138" xfId="0" applyNumberFormat="1" applyFont="1" applyBorder="1" applyAlignment="1">
      <alignment horizontal="center" vertical="center" wrapText="1"/>
    </xf>
    <xf numFmtId="3" fontId="33" fillId="0" borderId="139" xfId="0" applyNumberFormat="1" applyFont="1" applyBorder="1" applyAlignment="1">
      <alignment horizontal="center" vertical="center" wrapText="1"/>
    </xf>
    <xf numFmtId="3" fontId="33" fillId="0" borderId="139" xfId="0" applyNumberFormat="1" applyFont="1" applyBorder="1" applyAlignment="1">
      <alignment vertical="center"/>
    </xf>
    <xf numFmtId="3" fontId="33" fillId="0" borderId="140" xfId="0" applyNumberFormat="1" applyFont="1" applyBorder="1" applyAlignment="1">
      <alignment vertical="center"/>
    </xf>
    <xf numFmtId="3" fontId="33" fillId="0" borderId="138" xfId="0" applyNumberFormat="1" applyFont="1" applyBorder="1" applyAlignment="1">
      <alignment vertical="center"/>
    </xf>
    <xf numFmtId="3" fontId="33" fillId="0" borderId="141" xfId="0" applyNumberFormat="1" applyFont="1" applyBorder="1" applyAlignment="1">
      <alignment vertical="center"/>
    </xf>
    <xf numFmtId="3" fontId="33" fillId="0" borderId="142" xfId="0" applyNumberFormat="1" applyFont="1" applyFill="1" applyBorder="1" applyAlignment="1">
      <alignment horizontal="right" vertical="center"/>
    </xf>
    <xf numFmtId="3" fontId="33" fillId="0" borderId="143" xfId="0" applyNumberFormat="1" applyFont="1" applyFill="1" applyBorder="1" applyAlignment="1">
      <alignment horizontal="right" vertical="center"/>
    </xf>
    <xf numFmtId="3" fontId="33" fillId="0" borderId="144" xfId="0" applyNumberFormat="1" applyFont="1" applyFill="1" applyBorder="1" applyAlignment="1">
      <alignment horizontal="right" vertical="center"/>
    </xf>
    <xf numFmtId="3" fontId="33" fillId="0" borderId="145" xfId="0" applyNumberFormat="1" applyFont="1" applyFill="1" applyBorder="1" applyAlignment="1">
      <alignment horizontal="right" vertical="center"/>
    </xf>
    <xf numFmtId="3" fontId="33" fillId="0" borderId="146" xfId="0" applyNumberFormat="1" applyFont="1" applyFill="1" applyBorder="1" applyAlignment="1">
      <alignment horizontal="right" vertical="center"/>
    </xf>
    <xf numFmtId="3" fontId="33" fillId="0" borderId="147" xfId="0" applyNumberFormat="1" applyFont="1" applyFill="1" applyBorder="1" applyAlignment="1">
      <alignment horizontal="right" vertical="center"/>
    </xf>
    <xf numFmtId="3" fontId="33" fillId="0" borderId="148" xfId="0" applyNumberFormat="1" applyFont="1" applyBorder="1" applyAlignment="1">
      <alignment horizontal="center" vertical="center"/>
    </xf>
    <xf numFmtId="3" fontId="33" fillId="0" borderId="149" xfId="0" applyNumberFormat="1" applyFont="1" applyBorder="1" applyAlignment="1">
      <alignment horizontal="center" vertical="center"/>
    </xf>
    <xf numFmtId="3" fontId="33" fillId="0" borderId="150" xfId="0" applyNumberFormat="1" applyFont="1" applyBorder="1" applyAlignment="1">
      <alignment horizontal="center" vertical="center"/>
    </xf>
    <xf numFmtId="3" fontId="33" fillId="0" borderId="151" xfId="0" applyNumberFormat="1" applyFont="1" applyBorder="1" applyAlignment="1">
      <alignment horizontal="center" vertical="center"/>
    </xf>
    <xf numFmtId="3" fontId="33" fillId="0" borderId="152" xfId="0" applyNumberFormat="1" applyFont="1" applyBorder="1" applyAlignment="1">
      <alignment horizontal="right" vertical="center"/>
    </xf>
    <xf numFmtId="3" fontId="33" fillId="0" borderId="153" xfId="0" applyNumberFormat="1" applyFont="1" applyFill="1" applyBorder="1" applyAlignment="1" applyProtection="1">
      <alignment horizontal="right" vertical="center"/>
      <protection locked="0"/>
    </xf>
    <xf numFmtId="3" fontId="33" fillId="0" borderId="154" xfId="0" applyNumberFormat="1" applyFont="1" applyFill="1" applyBorder="1" applyAlignment="1" applyProtection="1">
      <alignment horizontal="right" vertical="center"/>
      <protection locked="0"/>
    </xf>
    <xf numFmtId="3" fontId="33" fillId="0" borderId="155" xfId="0" applyNumberFormat="1" applyFont="1" applyFill="1" applyBorder="1" applyAlignment="1" applyProtection="1">
      <alignment horizontal="right" vertical="center"/>
      <protection locked="0"/>
    </xf>
    <xf numFmtId="3" fontId="33" fillId="0" borderId="153" xfId="0" applyNumberFormat="1" applyFont="1" applyFill="1" applyBorder="1" applyAlignment="1">
      <alignment horizontal="right" vertical="center"/>
    </xf>
    <xf numFmtId="3" fontId="33" fillId="0" borderId="153" xfId="0" applyNumberFormat="1" applyFont="1" applyFill="1" applyBorder="1" applyAlignment="1" applyProtection="1">
      <alignment horizontal="right" vertical="center"/>
      <protection/>
    </xf>
    <xf numFmtId="3" fontId="33" fillId="0" borderId="152" xfId="0" applyNumberFormat="1" applyFont="1" applyFill="1" applyBorder="1" applyAlignment="1" applyProtection="1">
      <alignment horizontal="right" vertical="center"/>
      <protection locked="0"/>
    </xf>
    <xf numFmtId="3" fontId="33" fillId="0" borderId="116" xfId="0" applyNumberFormat="1" applyFont="1" applyFill="1" applyBorder="1" applyAlignment="1" applyProtection="1">
      <alignment horizontal="right" vertical="center"/>
      <protection locked="0"/>
    </xf>
    <xf numFmtId="3" fontId="33" fillId="0" borderId="156" xfId="0" applyNumberFormat="1" applyFont="1" applyFill="1" applyBorder="1" applyAlignment="1">
      <alignment horizontal="right" vertical="center"/>
    </xf>
    <xf numFmtId="3" fontId="35" fillId="0" borderId="115" xfId="0" applyNumberFormat="1" applyFont="1" applyBorder="1" applyAlignment="1">
      <alignment horizontal="left" vertical="center"/>
    </xf>
    <xf numFmtId="3" fontId="35" fillId="0" borderId="117" xfId="0" applyNumberFormat="1" applyFont="1" applyBorder="1" applyAlignment="1">
      <alignment horizontal="left" vertical="center"/>
    </xf>
    <xf numFmtId="3" fontId="33" fillId="0" borderId="127" xfId="0" applyNumberFormat="1" applyFont="1" applyBorder="1" applyAlignment="1">
      <alignment horizontal="left" vertical="center"/>
    </xf>
    <xf numFmtId="3" fontId="33" fillId="0" borderId="132" xfId="0" applyNumberFormat="1" applyFont="1" applyBorder="1" applyAlignment="1">
      <alignment horizontal="left" vertical="center"/>
    </xf>
    <xf numFmtId="3" fontId="33" fillId="0" borderId="24" xfId="0" applyNumberFormat="1" applyFont="1" applyBorder="1" applyAlignment="1">
      <alignment horizontal="left" vertical="center"/>
    </xf>
    <xf numFmtId="0" fontId="0" fillId="0" borderId="114" xfId="0" applyBorder="1" applyAlignment="1">
      <alignment horizontal="left"/>
    </xf>
    <xf numFmtId="3" fontId="33" fillId="0" borderId="157" xfId="0" applyNumberFormat="1" applyFont="1" applyBorder="1" applyAlignment="1">
      <alignment horizontal="left" vertical="center"/>
    </xf>
    <xf numFmtId="3" fontId="33" fillId="0" borderId="158" xfId="0" applyNumberFormat="1" applyFont="1" applyBorder="1" applyAlignment="1">
      <alignment horizontal="left" vertical="center"/>
    </xf>
    <xf numFmtId="3" fontId="33" fillId="0" borderId="6" xfId="0" applyNumberFormat="1" applyFont="1" applyBorder="1" applyAlignment="1">
      <alignment horizontal="left" vertical="center"/>
    </xf>
    <xf numFmtId="3" fontId="33" fillId="0" borderId="0" xfId="0" applyNumberFormat="1" applyFont="1" applyBorder="1" applyAlignment="1">
      <alignment horizontal="left" vertical="center"/>
    </xf>
    <xf numFmtId="3" fontId="33" fillId="0" borderId="159" xfId="0" applyNumberFormat="1" applyFont="1" applyBorder="1" applyAlignment="1">
      <alignment horizontal="left" vertical="center"/>
    </xf>
    <xf numFmtId="3" fontId="33" fillId="0" borderId="160" xfId="0" applyNumberFormat="1" applyFont="1" applyBorder="1" applyAlignment="1">
      <alignment horizontal="center" vertical="center"/>
    </xf>
    <xf numFmtId="3" fontId="33" fillId="0" borderId="118" xfId="0" applyNumberFormat="1" applyFont="1" applyBorder="1" applyAlignment="1" applyProtection="1">
      <alignment horizontal="center" vertical="center" wrapText="1"/>
      <protection/>
    </xf>
    <xf numFmtId="3" fontId="33" fillId="0" borderId="161" xfId="0" applyNumberFormat="1" applyFont="1" applyFill="1" applyBorder="1" applyAlignment="1" applyProtection="1">
      <alignment horizontal="right" vertical="center"/>
      <protection locked="0"/>
    </xf>
    <xf numFmtId="3" fontId="33" fillId="0" borderId="120" xfId="0" applyNumberFormat="1" applyFont="1" applyFill="1" applyBorder="1" applyAlignment="1" applyProtection="1">
      <alignment horizontal="right" vertical="center"/>
      <protection/>
    </xf>
    <xf numFmtId="3" fontId="33" fillId="0" borderId="12" xfId="0" applyNumberFormat="1" applyFont="1" applyFill="1" applyBorder="1" applyAlignment="1" applyProtection="1">
      <alignment horizontal="right" vertical="center"/>
      <protection/>
    </xf>
    <xf numFmtId="3" fontId="33" fillId="0" borderId="24" xfId="0" applyNumberFormat="1" applyFont="1" applyFill="1" applyBorder="1" applyAlignment="1" applyProtection="1">
      <alignment horizontal="right" vertical="center"/>
      <protection/>
    </xf>
    <xf numFmtId="182" fontId="33" fillId="0" borderId="135" xfId="0" applyNumberFormat="1" applyFont="1" applyFill="1" applyBorder="1" applyAlignment="1" applyProtection="1">
      <alignment horizontal="right" vertical="center"/>
      <protection locked="0"/>
    </xf>
    <xf numFmtId="182" fontId="33" fillId="0" borderId="133" xfId="0" applyNumberFormat="1" applyFont="1" applyBorder="1" applyAlignment="1">
      <alignment vertical="center"/>
    </xf>
    <xf numFmtId="182" fontId="33" fillId="0" borderId="162" xfId="0" applyNumberFormat="1" applyFont="1" applyBorder="1" applyAlignment="1">
      <alignment vertical="center"/>
    </xf>
    <xf numFmtId="182" fontId="33" fillId="0" borderId="134" xfId="0" applyNumberFormat="1" applyFont="1" applyBorder="1" applyAlignment="1">
      <alignment horizontal="right" vertical="center"/>
    </xf>
    <xf numFmtId="182" fontId="33" fillId="0" borderId="163" xfId="0" applyNumberFormat="1" applyFont="1" applyBorder="1" applyAlignment="1">
      <alignment horizontal="right" vertical="center"/>
    </xf>
    <xf numFmtId="182" fontId="33" fillId="0" borderId="82" xfId="0" applyNumberFormat="1" applyFont="1" applyFill="1" applyBorder="1" applyAlignment="1" applyProtection="1">
      <alignment horizontal="right" vertical="center"/>
      <protection locked="0"/>
    </xf>
    <xf numFmtId="182" fontId="33" fillId="0" borderId="135" xfId="0" applyNumberFormat="1" applyFont="1" applyFill="1" applyBorder="1" applyAlignment="1">
      <alignment horizontal="right" vertical="center"/>
    </xf>
    <xf numFmtId="182" fontId="33" fillId="0" borderId="82" xfId="0" applyNumberFormat="1" applyFont="1" applyFill="1" applyBorder="1" applyAlignment="1">
      <alignment horizontal="right" vertical="center"/>
    </xf>
    <xf numFmtId="182" fontId="33" fillId="0" borderId="135" xfId="0" applyNumberFormat="1" applyFont="1" applyFill="1" applyBorder="1" applyAlignment="1" applyProtection="1">
      <alignment horizontal="right" vertical="center"/>
      <protection/>
    </xf>
    <xf numFmtId="182" fontId="33" fillId="0" borderId="82" xfId="0" applyNumberFormat="1" applyFont="1" applyFill="1" applyBorder="1" applyAlignment="1" applyProtection="1">
      <alignment horizontal="right" vertical="center"/>
      <protection/>
    </xf>
    <xf numFmtId="182" fontId="33" fillId="0" borderId="134" xfId="0" applyNumberFormat="1" applyFont="1" applyFill="1" applyBorder="1" applyAlignment="1" applyProtection="1">
      <alignment horizontal="right" vertical="center"/>
      <protection locked="0"/>
    </xf>
    <xf numFmtId="182" fontId="33" fillId="0" borderId="163" xfId="0" applyNumberFormat="1" applyFont="1" applyFill="1" applyBorder="1" applyAlignment="1" applyProtection="1">
      <alignment horizontal="right" vertical="center"/>
      <protection locked="0"/>
    </xf>
    <xf numFmtId="182" fontId="33" fillId="0" borderId="147" xfId="0" applyNumberFormat="1" applyFont="1" applyFill="1" applyBorder="1" applyAlignment="1">
      <alignment horizontal="right" vertical="center"/>
    </xf>
    <xf numFmtId="182" fontId="33" fillId="0" borderId="164" xfId="0" applyNumberFormat="1" applyFont="1" applyFill="1" applyBorder="1" applyAlignment="1">
      <alignment horizontal="right" vertical="center"/>
    </xf>
    <xf numFmtId="49" fontId="33" fillId="0" borderId="136" xfId="0" applyNumberFormat="1" applyFont="1" applyFill="1" applyBorder="1" applyAlignment="1" applyProtection="1">
      <alignment horizontal="center" vertical="center"/>
      <protection locked="0"/>
    </xf>
    <xf numFmtId="49" fontId="33" fillId="0" borderId="165" xfId="0" applyNumberFormat="1" applyFont="1" applyFill="1" applyBorder="1" applyAlignment="1" applyProtection="1">
      <alignment horizontal="center" vertical="center"/>
      <protection locked="0"/>
    </xf>
    <xf numFmtId="49" fontId="33" fillId="0" borderId="166" xfId="0" applyNumberFormat="1" applyFont="1" applyFill="1" applyBorder="1" applyAlignment="1" applyProtection="1">
      <alignment horizontal="center" vertical="center"/>
      <protection locked="0"/>
    </xf>
    <xf numFmtId="49" fontId="33" fillId="0" borderId="167" xfId="0" applyNumberFormat="1" applyFont="1" applyFill="1" applyBorder="1" applyAlignment="1" applyProtection="1">
      <alignment horizontal="center" vertical="center"/>
      <protection locked="0"/>
    </xf>
    <xf numFmtId="49" fontId="33" fillId="0" borderId="168" xfId="0" applyNumberFormat="1" applyFont="1" applyFill="1" applyBorder="1" applyAlignment="1" applyProtection="1">
      <alignment horizontal="center" vertical="center"/>
      <protection locked="0"/>
    </xf>
    <xf numFmtId="49" fontId="33" fillId="0" borderId="169" xfId="0" applyNumberFormat="1" applyFont="1" applyFill="1" applyBorder="1" applyAlignment="1" applyProtection="1">
      <alignment horizontal="center" vertical="center"/>
      <protection locked="0"/>
    </xf>
    <xf numFmtId="49" fontId="33" fillId="0" borderId="135" xfId="0" applyNumberFormat="1" applyFont="1" applyFill="1" applyBorder="1" applyAlignment="1" applyProtection="1">
      <alignment horizontal="center" vertical="center"/>
      <protection locked="0"/>
    </xf>
    <xf numFmtId="49" fontId="33" fillId="0" borderId="82" xfId="0" applyNumberFormat="1" applyFont="1" applyFill="1" applyBorder="1" applyAlignment="1" applyProtection="1">
      <alignment horizontal="center" vertical="center"/>
      <protection locked="0"/>
    </xf>
    <xf numFmtId="0" fontId="25" fillId="2" borderId="62" xfId="0" applyFont="1" applyFill="1" applyBorder="1" applyAlignment="1">
      <alignment horizontal="center" vertical="center"/>
    </xf>
    <xf numFmtId="38" fontId="25" fillId="2" borderId="62" xfId="17" applyFont="1" applyFill="1" applyBorder="1" applyAlignment="1">
      <alignment vertical="center"/>
    </xf>
    <xf numFmtId="192" fontId="25" fillId="2" borderId="62" xfId="0" applyNumberFormat="1" applyFont="1" applyFill="1" applyBorder="1" applyAlignment="1" applyProtection="1">
      <alignment horizontal="right" vertical="center"/>
      <protection locked="0"/>
    </xf>
    <xf numFmtId="38" fontId="29" fillId="2" borderId="62" xfId="17" applyFont="1" applyFill="1" applyBorder="1" applyAlignment="1">
      <alignment vertical="center"/>
    </xf>
    <xf numFmtId="195" fontId="25" fillId="2" borderId="62" xfId="17" applyNumberFormat="1" applyFont="1" applyFill="1" applyBorder="1" applyAlignment="1">
      <alignment vertical="center"/>
    </xf>
    <xf numFmtId="192" fontId="25" fillId="2" borderId="62" xfId="17" applyNumberFormat="1" applyFont="1" applyFill="1" applyBorder="1" applyAlignment="1" applyProtection="1">
      <alignment horizontal="right" vertical="center"/>
      <protection locked="0"/>
    </xf>
    <xf numFmtId="0" fontId="25" fillId="2" borderId="8" xfId="0" applyFont="1" applyFill="1" applyBorder="1" applyAlignment="1">
      <alignment horizontal="center" vertical="center" wrapText="1"/>
    </xf>
    <xf numFmtId="38" fontId="29" fillId="2" borderId="7" xfId="17" applyFont="1" applyFill="1" applyBorder="1" applyAlignment="1">
      <alignment horizontal="right" vertical="center"/>
    </xf>
    <xf numFmtId="38" fontId="29" fillId="2" borderId="62" xfId="17" applyFont="1" applyFill="1" applyBorder="1" applyAlignment="1">
      <alignment horizontal="right" vertical="center"/>
    </xf>
    <xf numFmtId="38" fontId="29" fillId="2" borderId="9" xfId="17" applyFont="1" applyFill="1" applyBorder="1" applyAlignment="1">
      <alignment horizontal="right" vertical="center"/>
    </xf>
    <xf numFmtId="0" fontId="6" fillId="2" borderId="170" xfId="0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182" fontId="6" fillId="2" borderId="145" xfId="0" applyNumberFormat="1" applyFont="1" applyFill="1" applyBorder="1" applyAlignment="1">
      <alignment horizontal="center" vertical="center"/>
    </xf>
    <xf numFmtId="182" fontId="6" fillId="2" borderId="173" xfId="0" applyNumberFormat="1" applyFont="1" applyFill="1" applyBorder="1" applyAlignment="1">
      <alignment horizontal="center" vertical="center"/>
    </xf>
    <xf numFmtId="0" fontId="6" fillId="2" borderId="174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191" fontId="6" fillId="2" borderId="0" xfId="0" applyNumberFormat="1" applyFont="1" applyFill="1" applyBorder="1" applyAlignment="1">
      <alignment horizontal="center" vertical="center"/>
    </xf>
    <xf numFmtId="182" fontId="6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/>
    </xf>
    <xf numFmtId="191" fontId="6" fillId="2" borderId="175" xfId="0" applyNumberFormat="1" applyFont="1" applyFill="1" applyBorder="1" applyAlignment="1">
      <alignment horizontal="right" vertical="center"/>
    </xf>
    <xf numFmtId="191" fontId="6" fillId="2" borderId="26" xfId="0" applyNumberFormat="1" applyFont="1" applyFill="1" applyBorder="1" applyAlignment="1">
      <alignment horizontal="right" vertical="center"/>
    </xf>
    <xf numFmtId="191" fontId="6" fillId="2" borderId="109" xfId="0" applyNumberFormat="1" applyFont="1" applyFill="1" applyBorder="1" applyAlignment="1">
      <alignment horizontal="right" vertical="center"/>
    </xf>
    <xf numFmtId="191" fontId="6" fillId="2" borderId="3" xfId="0" applyNumberFormat="1" applyFont="1" applyFill="1" applyBorder="1" applyAlignment="1">
      <alignment horizontal="right" vertical="center"/>
    </xf>
    <xf numFmtId="191" fontId="6" fillId="2" borderId="71" xfId="0" applyNumberFormat="1" applyFont="1" applyFill="1" applyBorder="1" applyAlignment="1">
      <alignment horizontal="right" vertical="center"/>
    </xf>
    <xf numFmtId="191" fontId="6" fillId="2" borderId="1" xfId="0" applyNumberFormat="1" applyFont="1" applyFill="1" applyBorder="1" applyAlignment="1">
      <alignment horizontal="right" vertical="center"/>
    </xf>
    <xf numFmtId="191" fontId="6" fillId="2" borderId="103" xfId="0" applyNumberFormat="1" applyFont="1" applyFill="1" applyBorder="1" applyAlignment="1">
      <alignment horizontal="right" vertical="center"/>
    </xf>
    <xf numFmtId="191" fontId="6" fillId="2" borderId="6" xfId="0" applyNumberFormat="1" applyFont="1" applyFill="1" applyBorder="1" applyAlignment="1">
      <alignment horizontal="right" vertical="center"/>
    </xf>
    <xf numFmtId="191" fontId="6" fillId="2" borderId="176" xfId="0" applyNumberFormat="1" applyFont="1" applyFill="1" applyBorder="1" applyAlignment="1">
      <alignment horizontal="right" vertical="center"/>
    </xf>
    <xf numFmtId="191" fontId="6" fillId="2" borderId="177" xfId="0" applyNumberFormat="1" applyFont="1" applyFill="1" applyBorder="1" applyAlignment="1">
      <alignment horizontal="right" vertical="center"/>
    </xf>
    <xf numFmtId="182" fontId="6" fillId="2" borderId="178" xfId="0" applyNumberFormat="1" applyFont="1" applyFill="1" applyBorder="1" applyAlignment="1">
      <alignment horizontal="right" vertical="center"/>
    </xf>
    <xf numFmtId="182" fontId="6" fillId="2" borderId="22" xfId="0" applyNumberFormat="1" applyFont="1" applyFill="1" applyBorder="1" applyAlignment="1">
      <alignment horizontal="right" vertical="center"/>
    </xf>
    <xf numFmtId="182" fontId="6" fillId="2" borderId="11" xfId="0" applyNumberFormat="1" applyFont="1" applyFill="1" applyBorder="1" applyAlignment="1">
      <alignment horizontal="right" vertical="center"/>
    </xf>
    <xf numFmtId="182" fontId="6" fillId="2" borderId="65" xfId="0" applyNumberFormat="1" applyFont="1" applyFill="1" applyBorder="1" applyAlignment="1">
      <alignment horizontal="right" vertical="center"/>
    </xf>
    <xf numFmtId="182" fontId="6" fillId="2" borderId="179" xfId="0" applyNumberFormat="1" applyFont="1" applyFill="1" applyBorder="1" applyAlignment="1">
      <alignment horizontal="right" vertical="center"/>
    </xf>
    <xf numFmtId="182" fontId="6" fillId="2" borderId="145" xfId="0" applyNumberFormat="1" applyFont="1" applyFill="1" applyBorder="1" applyAlignment="1">
      <alignment horizontal="right" vertical="center"/>
    </xf>
    <xf numFmtId="182" fontId="6" fillId="2" borderId="173" xfId="0" applyNumberFormat="1" applyFont="1" applyFill="1" applyBorder="1" applyAlignment="1">
      <alignment horizontal="right" vertical="center"/>
    </xf>
    <xf numFmtId="38" fontId="25" fillId="0" borderId="6" xfId="17" applyFont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38" fontId="18" fillId="0" borderId="0" xfId="17" applyFont="1" applyAlignment="1">
      <alignment vertical="center"/>
    </xf>
    <xf numFmtId="0" fontId="0" fillId="0" borderId="1" xfId="0" applyFill="1" applyBorder="1" applyAlignment="1">
      <alignment vertical="center"/>
    </xf>
    <xf numFmtId="38" fontId="24" fillId="0" borderId="0" xfId="17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8" fontId="6" fillId="0" borderId="12" xfId="17" applyFon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38" fontId="28" fillId="0" borderId="15" xfId="17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38" fontId="24" fillId="0" borderId="172" xfId="17" applyFont="1" applyBorder="1" applyAlignment="1">
      <alignment horizontal="center" vertical="center"/>
    </xf>
    <xf numFmtId="38" fontId="24" fillId="0" borderId="22" xfId="17" applyFont="1" applyBorder="1" applyAlignment="1">
      <alignment horizontal="center" vertical="center"/>
    </xf>
    <xf numFmtId="38" fontId="24" fillId="0" borderId="15" xfId="17" applyFont="1" applyBorder="1" applyAlignment="1">
      <alignment horizontal="center" vertical="center"/>
    </xf>
    <xf numFmtId="38" fontId="24" fillId="0" borderId="1" xfId="17" applyFont="1" applyBorder="1" applyAlignment="1">
      <alignment horizontal="center" vertical="center"/>
    </xf>
    <xf numFmtId="38" fontId="24" fillId="0" borderId="180" xfId="17" applyFont="1" applyBorder="1" applyAlignment="1">
      <alignment horizontal="center" vertical="center"/>
    </xf>
    <xf numFmtId="0" fontId="21" fillId="0" borderId="170" xfId="0" applyFont="1" applyBorder="1" applyAlignment="1">
      <alignment horizontal="center" vertical="center"/>
    </xf>
    <xf numFmtId="38" fontId="24" fillId="0" borderId="141" xfId="17" applyFont="1" applyBorder="1" applyAlignment="1">
      <alignment horizontal="center" vertical="center"/>
    </xf>
    <xf numFmtId="38" fontId="6" fillId="0" borderId="92" xfId="17" applyFont="1" applyBorder="1" applyAlignment="1">
      <alignment horizontal="right" vertical="center"/>
    </xf>
    <xf numFmtId="38" fontId="6" fillId="0" borderId="55" xfId="17" applyFont="1" applyBorder="1" applyAlignment="1">
      <alignment horizontal="right" vertical="center"/>
    </xf>
    <xf numFmtId="38" fontId="6" fillId="0" borderId="94" xfId="17" applyFont="1" applyBorder="1" applyAlignment="1">
      <alignment horizontal="right" vertical="center"/>
    </xf>
    <xf numFmtId="38" fontId="6" fillId="0" borderId="52" xfId="17" applyFont="1" applyBorder="1" applyAlignment="1">
      <alignment horizontal="right" vertical="center"/>
    </xf>
    <xf numFmtId="38" fontId="6" fillId="0" borderId="53" xfId="17" applyFont="1" applyBorder="1" applyAlignment="1">
      <alignment horizontal="right" vertical="center"/>
    </xf>
    <xf numFmtId="38" fontId="6" fillId="0" borderId="93" xfId="17" applyFont="1" applyBorder="1" applyAlignment="1">
      <alignment horizontal="right" vertical="center"/>
    </xf>
    <xf numFmtId="38" fontId="6" fillId="0" borderId="54" xfId="17" applyFont="1" applyBorder="1" applyAlignment="1">
      <alignment horizontal="right" vertical="center"/>
    </xf>
    <xf numFmtId="38" fontId="6" fillId="0" borderId="61" xfId="17" applyFont="1" applyBorder="1" applyAlignment="1">
      <alignment horizontal="right" vertical="center"/>
    </xf>
    <xf numFmtId="38" fontId="6" fillId="0" borderId="141" xfId="17" applyFont="1" applyBorder="1" applyAlignment="1">
      <alignment horizontal="right" vertical="center"/>
    </xf>
    <xf numFmtId="38" fontId="6" fillId="0" borderId="109" xfId="17" applyFont="1" applyBorder="1" applyAlignment="1">
      <alignment horizontal="right" vertical="center"/>
    </xf>
    <xf numFmtId="38" fontId="6" fillId="0" borderId="48" xfId="17" applyFont="1" applyBorder="1" applyAlignment="1">
      <alignment horizontal="right" vertical="center"/>
    </xf>
    <xf numFmtId="38" fontId="6" fillId="0" borderId="49" xfId="17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38" fontId="6" fillId="0" borderId="8" xfId="17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6" fillId="0" borderId="9" xfId="17" applyFont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0" xfId="17" applyFont="1" applyBorder="1" applyAlignment="1">
      <alignment horizontal="left" vertical="center"/>
    </xf>
    <xf numFmtId="38" fontId="6" fillId="0" borderId="181" xfId="17" applyFont="1" applyBorder="1" applyAlignment="1">
      <alignment vertical="center"/>
    </xf>
    <xf numFmtId="38" fontId="24" fillId="0" borderId="182" xfId="17" applyFont="1" applyBorder="1" applyAlignment="1">
      <alignment horizontal="center" vertical="center"/>
    </xf>
    <xf numFmtId="38" fontId="24" fillId="0" borderId="181" xfId="17" applyFont="1" applyBorder="1" applyAlignment="1">
      <alignment horizontal="center" vertical="center"/>
    </xf>
    <xf numFmtId="38" fontId="6" fillId="2" borderId="8" xfId="17" applyFont="1" applyFill="1" applyBorder="1" applyAlignment="1">
      <alignment horizontal="right" vertical="center"/>
    </xf>
    <xf numFmtId="38" fontId="6" fillId="0" borderId="62" xfId="17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38" fontId="6" fillId="0" borderId="62" xfId="17" applyFont="1" applyBorder="1" applyAlignment="1">
      <alignment horizontal="right" vertical="center"/>
    </xf>
    <xf numFmtId="38" fontId="6" fillId="2" borderId="46" xfId="17" applyFont="1" applyFill="1" applyBorder="1" applyAlignment="1">
      <alignment horizontal="right" vertical="center"/>
    </xf>
    <xf numFmtId="0" fontId="0" fillId="2" borderId="47" xfId="0" applyFont="1" applyFill="1" applyBorder="1" applyAlignment="1">
      <alignment horizontal="right" vertical="center"/>
    </xf>
    <xf numFmtId="0" fontId="0" fillId="2" borderId="183" xfId="0" applyFont="1" applyFill="1" applyBorder="1" applyAlignment="1">
      <alignment horizontal="right" vertical="center"/>
    </xf>
    <xf numFmtId="38" fontId="6" fillId="0" borderId="8" xfId="17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8" fontId="6" fillId="2" borderId="61" xfId="17" applyFont="1" applyFill="1" applyBorder="1" applyAlignment="1">
      <alignment horizontal="right" vertical="center"/>
    </xf>
    <xf numFmtId="38" fontId="6" fillId="0" borderId="184" xfId="17" applyFont="1" applyBorder="1" applyAlignment="1">
      <alignment horizontal="right" vertical="center"/>
    </xf>
    <xf numFmtId="38" fontId="6" fillId="0" borderId="103" xfId="17" applyFont="1" applyBorder="1" applyAlignment="1">
      <alignment horizontal="right" vertical="center"/>
    </xf>
    <xf numFmtId="38" fontId="6" fillId="0" borderId="138" xfId="17" applyFont="1" applyBorder="1" applyAlignment="1">
      <alignment horizontal="right" vertical="center"/>
    </xf>
    <xf numFmtId="38" fontId="6" fillId="0" borderId="102" xfId="17" applyFont="1" applyBorder="1" applyAlignment="1">
      <alignment horizontal="right" vertical="center"/>
    </xf>
    <xf numFmtId="38" fontId="6" fillId="0" borderId="7" xfId="17" applyFont="1" applyBorder="1" applyAlignment="1">
      <alignment horizontal="left" vertical="center"/>
    </xf>
    <xf numFmtId="38" fontId="6" fillId="0" borderId="163" xfId="17" applyFont="1" applyBorder="1" applyAlignment="1">
      <alignment horizontal="right" vertical="center"/>
    </xf>
    <xf numFmtId="38" fontId="24" fillId="0" borderId="10" xfId="17" applyFont="1" applyBorder="1" applyAlignment="1">
      <alignment horizontal="center" vertical="center"/>
    </xf>
    <xf numFmtId="38" fontId="6" fillId="0" borderId="5" xfId="17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38" fontId="6" fillId="0" borderId="185" xfId="17" applyFont="1" applyBorder="1" applyAlignment="1">
      <alignment horizontal="right" vertical="center"/>
    </xf>
    <xf numFmtId="38" fontId="6" fillId="0" borderId="186" xfId="17" applyFont="1" applyBorder="1" applyAlignment="1">
      <alignment horizontal="right" vertical="center"/>
    </xf>
    <xf numFmtId="38" fontId="6" fillId="0" borderId="187" xfId="17" applyFont="1" applyBorder="1" applyAlignment="1">
      <alignment horizontal="right" vertical="center"/>
    </xf>
    <xf numFmtId="38" fontId="6" fillId="0" borderId="188" xfId="17" applyFont="1" applyBorder="1" applyAlignment="1">
      <alignment horizontal="right" vertical="center"/>
    </xf>
    <xf numFmtId="38" fontId="6" fillId="0" borderId="57" xfId="17" applyFont="1" applyBorder="1" applyAlignment="1">
      <alignment horizontal="right" vertical="center"/>
    </xf>
    <xf numFmtId="38" fontId="6" fillId="0" borderId="189" xfId="17" applyFont="1" applyBorder="1" applyAlignment="1">
      <alignment horizontal="right" vertical="center"/>
    </xf>
    <xf numFmtId="182" fontId="6" fillId="0" borderId="59" xfId="15" applyNumberFormat="1" applyFont="1" applyBorder="1" applyAlignment="1">
      <alignment horizontal="right" vertical="center"/>
    </xf>
    <xf numFmtId="182" fontId="6" fillId="0" borderId="60" xfId="15" applyNumberFormat="1" applyFont="1" applyBorder="1" applyAlignment="1">
      <alignment horizontal="right" vertical="center"/>
    </xf>
    <xf numFmtId="38" fontId="24" fillId="0" borderId="140" xfId="17" applyFont="1" applyBorder="1" applyAlignment="1">
      <alignment horizontal="center" vertical="center"/>
    </xf>
    <xf numFmtId="38" fontId="24" fillId="0" borderId="3" xfId="17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/>
    </xf>
    <xf numFmtId="38" fontId="6" fillId="0" borderId="3" xfId="17" applyFont="1" applyBorder="1" applyAlignment="1">
      <alignment vertical="center"/>
    </xf>
    <xf numFmtId="38" fontId="6" fillId="0" borderId="190" xfId="17" applyFont="1" applyBorder="1" applyAlignment="1">
      <alignment horizontal="right" vertical="center"/>
    </xf>
    <xf numFmtId="38" fontId="6" fillId="0" borderId="1" xfId="17" applyFont="1" applyBorder="1" applyAlignment="1">
      <alignment vertical="center"/>
    </xf>
    <xf numFmtId="182" fontId="6" fillId="0" borderId="58" xfId="15" applyNumberFormat="1" applyFont="1" applyBorder="1" applyAlignment="1">
      <alignment vertical="center"/>
    </xf>
    <xf numFmtId="182" fontId="6" fillId="0" borderId="59" xfId="15" applyNumberFormat="1" applyFont="1" applyBorder="1" applyAlignment="1">
      <alignment vertical="center"/>
    </xf>
    <xf numFmtId="182" fontId="6" fillId="0" borderId="84" xfId="15" applyNumberFormat="1" applyFont="1" applyBorder="1" applyAlignment="1">
      <alignment vertical="center"/>
    </xf>
    <xf numFmtId="38" fontId="6" fillId="0" borderId="191" xfId="17" applyFont="1" applyBorder="1" applyAlignment="1">
      <alignment horizontal="center" vertical="center"/>
    </xf>
    <xf numFmtId="38" fontId="6" fillId="0" borderId="192" xfId="17" applyFont="1" applyBorder="1" applyAlignment="1">
      <alignment horizontal="center" vertical="center"/>
    </xf>
    <xf numFmtId="38" fontId="6" fillId="0" borderId="193" xfId="17" applyFont="1" applyBorder="1" applyAlignment="1">
      <alignment horizontal="center" vertical="center"/>
    </xf>
    <xf numFmtId="38" fontId="6" fillId="0" borderId="23" xfId="17" applyFont="1" applyBorder="1" applyAlignment="1">
      <alignment horizontal="center" vertical="center"/>
    </xf>
    <xf numFmtId="38" fontId="6" fillId="0" borderId="24" xfId="17" applyFont="1" applyBorder="1" applyAlignment="1">
      <alignment horizontal="center" vertical="center"/>
    </xf>
    <xf numFmtId="38" fontId="6" fillId="0" borderId="194" xfId="17" applyFont="1" applyBorder="1" applyAlignment="1">
      <alignment horizontal="center" vertical="center"/>
    </xf>
    <xf numFmtId="38" fontId="6" fillId="0" borderId="15" xfId="17" applyFont="1" applyBorder="1" applyAlignment="1">
      <alignment vertical="center"/>
    </xf>
    <xf numFmtId="38" fontId="6" fillId="0" borderId="12" xfId="17" applyFont="1" applyBorder="1" applyAlignment="1">
      <alignment vertical="center"/>
    </xf>
    <xf numFmtId="38" fontId="6" fillId="0" borderId="71" xfId="17" applyFont="1" applyBorder="1" applyAlignment="1">
      <alignment vertical="center"/>
    </xf>
    <xf numFmtId="38" fontId="6" fillId="0" borderId="1" xfId="17" applyFont="1" applyBorder="1" applyAlignment="1">
      <alignment horizontal="center" vertical="center"/>
    </xf>
    <xf numFmtId="38" fontId="6" fillId="0" borderId="70" xfId="17" applyFont="1" applyBorder="1" applyAlignment="1">
      <alignment horizontal="center" vertical="center"/>
    </xf>
    <xf numFmtId="38" fontId="6" fillId="0" borderId="3" xfId="17" applyFont="1" applyBorder="1" applyAlignment="1">
      <alignment horizontal="center" vertical="center"/>
    </xf>
    <xf numFmtId="38" fontId="24" fillId="0" borderId="40" xfId="17" applyFont="1" applyBorder="1" applyAlignment="1">
      <alignment horizontal="center" vertical="center"/>
    </xf>
    <xf numFmtId="38" fontId="24" fillId="0" borderId="70" xfId="17" applyFont="1" applyBorder="1" applyAlignment="1">
      <alignment horizontal="center" vertical="center"/>
    </xf>
    <xf numFmtId="38" fontId="24" fillId="0" borderId="14" xfId="17" applyFont="1" applyBorder="1" applyAlignment="1">
      <alignment horizontal="center" vertical="center"/>
    </xf>
    <xf numFmtId="38" fontId="6" fillId="0" borderId="7" xfId="17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38" fontId="6" fillId="0" borderId="191" xfId="17" applyFont="1" applyBorder="1" applyAlignment="1">
      <alignment horizontal="center" vertical="center" wrapText="1"/>
    </xf>
    <xf numFmtId="38" fontId="6" fillId="0" borderId="192" xfId="17" applyFont="1" applyBorder="1" applyAlignment="1">
      <alignment horizontal="center" vertical="center" wrapText="1"/>
    </xf>
    <xf numFmtId="0" fontId="6" fillId="0" borderId="192" xfId="0" applyFont="1" applyBorder="1" applyAlignment="1">
      <alignment horizontal="center" vertical="center" wrapText="1"/>
    </xf>
    <xf numFmtId="0" fontId="6" fillId="0" borderId="17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38" fontId="6" fillId="0" borderId="23" xfId="17" applyFont="1" applyBorder="1" applyAlignment="1">
      <alignment horizontal="center" vertical="center" wrapText="1"/>
    </xf>
    <xf numFmtId="38" fontId="6" fillId="0" borderId="24" xfId="17" applyFont="1" applyBorder="1" applyAlignment="1">
      <alignment horizontal="center" vertical="center" wrapText="1"/>
    </xf>
    <xf numFmtId="38" fontId="6" fillId="0" borderId="23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38" fontId="6" fillId="0" borderId="109" xfId="17" applyFont="1" applyBorder="1" applyAlignment="1">
      <alignment vertical="center"/>
    </xf>
    <xf numFmtId="38" fontId="6" fillId="2" borderId="7" xfId="17" applyFont="1" applyFill="1" applyBorder="1" applyAlignment="1">
      <alignment horizontal="right" vertical="center"/>
    </xf>
    <xf numFmtId="38" fontId="24" fillId="0" borderId="195" xfId="17" applyFont="1" applyBorder="1" applyAlignment="1">
      <alignment horizontal="center" vertical="center"/>
    </xf>
    <xf numFmtId="38" fontId="24" fillId="0" borderId="177" xfId="17" applyFont="1" applyBorder="1" applyAlignment="1">
      <alignment horizontal="center" vertical="center"/>
    </xf>
    <xf numFmtId="38" fontId="6" fillId="0" borderId="26" xfId="17" applyFont="1" applyBorder="1" applyAlignment="1">
      <alignment vertical="center"/>
    </xf>
    <xf numFmtId="182" fontId="6" fillId="0" borderId="70" xfId="15" applyNumberFormat="1" applyFont="1" applyBorder="1" applyAlignment="1">
      <alignment vertical="center"/>
    </xf>
    <xf numFmtId="0" fontId="6" fillId="0" borderId="87" xfId="0" applyFont="1" applyFill="1" applyBorder="1" applyAlignment="1" applyProtection="1">
      <alignment horizontal="center" vertical="center" wrapText="1"/>
      <protection/>
    </xf>
    <xf numFmtId="0" fontId="6" fillId="0" borderId="103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71" xfId="0" applyFont="1" applyFill="1" applyBorder="1" applyAlignment="1" applyProtection="1">
      <alignment horizontal="center" vertical="center"/>
      <protection/>
    </xf>
    <xf numFmtId="38" fontId="7" fillId="0" borderId="0" xfId="1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14" fillId="0" borderId="5" xfId="17" applyFont="1" applyFill="1" applyBorder="1" applyAlignment="1">
      <alignment vertical="center" wrapText="1"/>
    </xf>
    <xf numFmtId="38" fontId="14" fillId="0" borderId="12" xfId="17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38" fontId="7" fillId="0" borderId="52" xfId="17" applyFont="1" applyFill="1" applyBorder="1" applyAlignment="1">
      <alignment vertical="center" wrapText="1"/>
    </xf>
    <xf numFmtId="38" fontId="7" fillId="0" borderId="92" xfId="17" applyFont="1" applyFill="1" applyBorder="1" applyAlignment="1">
      <alignment vertical="center" wrapText="1"/>
    </xf>
    <xf numFmtId="38" fontId="7" fillId="0" borderId="48" xfId="17" applyFont="1" applyFill="1" applyBorder="1" applyAlignment="1">
      <alignment vertical="center" wrapText="1"/>
    </xf>
    <xf numFmtId="38" fontId="7" fillId="0" borderId="93" xfId="17" applyFont="1" applyFill="1" applyBorder="1" applyAlignment="1">
      <alignment vertical="center" wrapText="1"/>
    </xf>
    <xf numFmtId="38" fontId="27" fillId="0" borderId="50" xfId="17" applyFont="1" applyFill="1" applyBorder="1" applyAlignment="1">
      <alignment vertical="center" wrapText="1"/>
    </xf>
    <xf numFmtId="38" fontId="27" fillId="0" borderId="196" xfId="17" applyFont="1" applyFill="1" applyBorder="1" applyAlignment="1">
      <alignment vertical="center" wrapText="1"/>
    </xf>
    <xf numFmtId="38" fontId="7" fillId="0" borderId="87" xfId="17" applyFont="1" applyFill="1" applyBorder="1" applyAlignment="1">
      <alignment vertical="center"/>
    </xf>
    <xf numFmtId="38" fontId="7" fillId="0" borderId="103" xfId="17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8" fontId="7" fillId="0" borderId="0" xfId="17" applyFont="1" applyFill="1" applyBorder="1" applyAlignment="1">
      <alignment vertical="center" wrapText="1"/>
    </xf>
    <xf numFmtId="38" fontId="27" fillId="0" borderId="0" xfId="17" applyFont="1" applyFill="1" applyBorder="1" applyAlignment="1">
      <alignment vertical="center" wrapText="1"/>
    </xf>
    <xf numFmtId="38" fontId="7" fillId="0" borderId="6" xfId="17" applyFont="1" applyFill="1" applyBorder="1" applyAlignment="1">
      <alignment vertical="center" wrapText="1"/>
    </xf>
    <xf numFmtId="38" fontId="7" fillId="0" borderId="6" xfId="17" applyFont="1" applyFill="1" applyBorder="1" applyAlignment="1">
      <alignment vertical="center"/>
    </xf>
    <xf numFmtId="38" fontId="14" fillId="0" borderId="6" xfId="17" applyFont="1" applyFill="1" applyBorder="1" applyAlignment="1">
      <alignment vertical="center" wrapText="1"/>
    </xf>
    <xf numFmtId="38" fontId="14" fillId="0" borderId="6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 wrapText="1"/>
    </xf>
    <xf numFmtId="38" fontId="7" fillId="0" borderId="3" xfId="17" applyFont="1" applyFill="1" applyBorder="1" applyAlignment="1">
      <alignment vertical="center"/>
    </xf>
    <xf numFmtId="38" fontId="14" fillId="0" borderId="1" xfId="17" applyFont="1" applyFill="1" applyBorder="1" applyAlignment="1">
      <alignment vertical="center" wrapText="1"/>
    </xf>
    <xf numFmtId="38" fontId="7" fillId="0" borderId="1" xfId="17" applyFont="1" applyFill="1" applyBorder="1" applyAlignment="1">
      <alignment vertical="center"/>
    </xf>
    <xf numFmtId="38" fontId="7" fillId="0" borderId="8" xfId="17" applyFont="1" applyFill="1" applyBorder="1" applyAlignment="1">
      <alignment vertical="center" wrapText="1"/>
    </xf>
    <xf numFmtId="38" fontId="7" fillId="0" borderId="8" xfId="17" applyFont="1" applyFill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12" xfId="17" applyFont="1" applyFill="1" applyBorder="1" applyAlignment="1">
      <alignment vertical="center"/>
    </xf>
    <xf numFmtId="38" fontId="14" fillId="0" borderId="71" xfId="17" applyFont="1" applyFill="1" applyBorder="1" applyAlignment="1">
      <alignment vertical="center"/>
    </xf>
    <xf numFmtId="38" fontId="14" fillId="0" borderId="77" xfId="17" applyFont="1" applyFill="1" applyBorder="1" applyAlignment="1">
      <alignment vertical="center"/>
    </xf>
    <xf numFmtId="38" fontId="14" fillId="0" borderId="118" xfId="17" applyFont="1" applyFill="1" applyBorder="1" applyAlignment="1">
      <alignment vertical="center"/>
    </xf>
    <xf numFmtId="38" fontId="14" fillId="0" borderId="76" xfId="17" applyFont="1" applyFill="1" applyBorder="1" applyAlignment="1">
      <alignment vertical="center"/>
    </xf>
    <xf numFmtId="38" fontId="7" fillId="0" borderId="197" xfId="17" applyFont="1" applyFill="1" applyBorder="1" applyAlignment="1">
      <alignment horizontal="center" vertical="center"/>
    </xf>
    <xf numFmtId="0" fontId="0" fillId="0" borderId="198" xfId="0" applyFont="1" applyBorder="1" applyAlignment="1">
      <alignment/>
    </xf>
    <xf numFmtId="0" fontId="0" fillId="0" borderId="199" xfId="0" applyFont="1" applyBorder="1" applyAlignment="1">
      <alignment horizontal="center" vertical="center"/>
    </xf>
    <xf numFmtId="0" fontId="0" fillId="0" borderId="200" xfId="0" applyFont="1" applyBorder="1" applyAlignment="1">
      <alignment/>
    </xf>
    <xf numFmtId="38" fontId="7" fillId="0" borderId="201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vertical="center" wrapText="1"/>
    </xf>
    <xf numFmtId="38" fontId="7" fillId="0" borderId="7" xfId="17" applyFont="1" applyFill="1" applyBorder="1" applyAlignment="1">
      <alignment vertical="center"/>
    </xf>
    <xf numFmtId="38" fontId="7" fillId="0" borderId="5" xfId="17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8" fontId="14" fillId="0" borderId="5" xfId="17" applyFont="1" applyFill="1" applyBorder="1" applyAlignment="1">
      <alignment horizontal="left" vertical="center"/>
    </xf>
    <xf numFmtId="38" fontId="14" fillId="0" borderId="12" xfId="17" applyFont="1" applyFill="1" applyBorder="1" applyAlignment="1">
      <alignment horizontal="left" vertical="center"/>
    </xf>
    <xf numFmtId="38" fontId="14" fillId="0" borderId="71" xfId="17" applyFont="1" applyFill="1" applyBorder="1" applyAlignment="1">
      <alignment horizontal="left" vertical="center"/>
    </xf>
    <xf numFmtId="38" fontId="7" fillId="0" borderId="53" xfId="17" applyFont="1" applyFill="1" applyBorder="1" applyAlignment="1">
      <alignment vertical="center" wrapText="1"/>
    </xf>
    <xf numFmtId="38" fontId="7" fillId="0" borderId="54" xfId="17" applyFont="1" applyFill="1" applyBorder="1" applyAlignment="1">
      <alignment vertical="center" wrapText="1"/>
    </xf>
    <xf numFmtId="38" fontId="7" fillId="0" borderId="55" xfId="17" applyFont="1" applyFill="1" applyBorder="1" applyAlignment="1">
      <alignment vertical="center" wrapText="1"/>
    </xf>
    <xf numFmtId="38" fontId="7" fillId="0" borderId="94" xfId="17" applyFont="1" applyFill="1" applyBorder="1" applyAlignment="1">
      <alignment vertical="center" wrapText="1"/>
    </xf>
    <xf numFmtId="38" fontId="7" fillId="0" borderId="0" xfId="17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14" fillId="0" borderId="0" xfId="17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left" vertical="center"/>
    </xf>
    <xf numFmtId="3" fontId="33" fillId="0" borderId="202" xfId="0" applyNumberFormat="1" applyFont="1" applyBorder="1" applyAlignment="1">
      <alignment horizontal="center" vertical="center"/>
    </xf>
    <xf numFmtId="3" fontId="33" fillId="0" borderId="193" xfId="0" applyNumberFormat="1" applyFont="1" applyBorder="1" applyAlignment="1">
      <alignment horizontal="center" vertical="center"/>
    </xf>
    <xf numFmtId="3" fontId="33" fillId="0" borderId="203" xfId="0" applyNumberFormat="1" applyFont="1" applyBorder="1" applyAlignment="1">
      <alignment horizontal="center" vertical="center"/>
    </xf>
    <xf numFmtId="3" fontId="33" fillId="0" borderId="146" xfId="0" applyNumberFormat="1" applyFont="1" applyBorder="1" applyAlignment="1">
      <alignment horizontal="center" vertical="center"/>
    </xf>
    <xf numFmtId="3" fontId="33" fillId="0" borderId="204" xfId="0" applyNumberFormat="1" applyFont="1" applyBorder="1" applyAlignment="1">
      <alignment horizontal="center" vertical="center"/>
    </xf>
    <xf numFmtId="3" fontId="33" fillId="0" borderId="205" xfId="0" applyNumberFormat="1" applyFont="1" applyBorder="1" applyAlignment="1">
      <alignment horizontal="left" vertical="center"/>
    </xf>
    <xf numFmtId="3" fontId="33" fillId="0" borderId="12" xfId="0" applyNumberFormat="1" applyFont="1" applyBorder="1" applyAlignment="1">
      <alignment horizontal="left" vertical="center"/>
    </xf>
    <xf numFmtId="3" fontId="33" fillId="0" borderId="206" xfId="0" applyNumberFormat="1" applyFont="1" applyBorder="1" applyAlignment="1">
      <alignment horizontal="left" vertical="center"/>
    </xf>
    <xf numFmtId="3" fontId="33" fillId="0" borderId="5" xfId="0" applyNumberFormat="1" applyFont="1" applyBorder="1" applyAlignment="1">
      <alignment horizontal="left" vertical="center"/>
    </xf>
    <xf numFmtId="3" fontId="33" fillId="0" borderId="39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87" xfId="0" applyNumberFormat="1" applyFont="1" applyBorder="1" applyAlignment="1">
      <alignment vertical="center"/>
    </xf>
    <xf numFmtId="3" fontId="33" fillId="0" borderId="184" xfId="0" applyNumberFormat="1" applyFont="1" applyBorder="1" applyAlignment="1">
      <alignment vertical="center" shrinkToFit="1"/>
    </xf>
    <xf numFmtId="3" fontId="33" fillId="0" borderId="36" xfId="0" applyNumberFormat="1" applyFont="1" applyBorder="1" applyAlignment="1">
      <alignment vertical="center" shrinkToFit="1"/>
    </xf>
    <xf numFmtId="3" fontId="33" fillId="0" borderId="114" xfId="0" applyNumberFormat="1" applyFont="1" applyBorder="1" applyAlignment="1">
      <alignment vertical="center" shrinkToFit="1"/>
    </xf>
    <xf numFmtId="3" fontId="33" fillId="0" borderId="184" xfId="0" applyNumberFormat="1" applyFont="1" applyBorder="1" applyAlignment="1">
      <alignment horizontal="center" vertical="center" shrinkToFit="1"/>
    </xf>
    <xf numFmtId="3" fontId="33" fillId="0" borderId="36" xfId="0" applyNumberFormat="1" applyFont="1" applyBorder="1" applyAlignment="1">
      <alignment horizontal="center" vertical="center" shrinkToFit="1"/>
    </xf>
    <xf numFmtId="3" fontId="33" fillId="0" borderId="114" xfId="0" applyNumberFormat="1" applyFont="1" applyBorder="1" applyAlignment="1">
      <alignment horizontal="center" vertical="center" shrinkToFit="1"/>
    </xf>
    <xf numFmtId="3" fontId="33" fillId="0" borderId="87" xfId="0" applyNumberFormat="1" applyFont="1" applyBorder="1" applyAlignment="1">
      <alignment horizontal="left" vertical="center"/>
    </xf>
    <xf numFmtId="3" fontId="33" fillId="0" borderId="114" xfId="0" applyNumberFormat="1" applyFont="1" applyBorder="1" applyAlignment="1">
      <alignment horizontal="left" vertical="center"/>
    </xf>
    <xf numFmtId="3" fontId="33" fillId="0" borderId="87" xfId="0" applyNumberFormat="1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114" xfId="0" applyBorder="1" applyAlignment="1">
      <alignment horizontal="left" vertical="center" shrinkToFit="1"/>
    </xf>
    <xf numFmtId="3" fontId="33" fillId="0" borderId="36" xfId="0" applyNumberFormat="1" applyFont="1" applyBorder="1" applyAlignment="1">
      <alignment horizontal="left" vertical="center" shrinkToFit="1"/>
    </xf>
    <xf numFmtId="3" fontId="33" fillId="0" borderId="114" xfId="0" applyNumberFormat="1" applyFont="1" applyBorder="1" applyAlignment="1">
      <alignment horizontal="left" vertical="center" shrinkToFit="1"/>
    </xf>
    <xf numFmtId="3" fontId="33" fillId="0" borderId="184" xfId="0" applyNumberFormat="1" applyFont="1" applyBorder="1" applyAlignment="1">
      <alignment vertical="center"/>
    </xf>
    <xf numFmtId="3" fontId="33" fillId="0" borderId="12" xfId="0" applyNumberFormat="1" applyFont="1" applyBorder="1" applyAlignment="1">
      <alignment vertical="center"/>
    </xf>
    <xf numFmtId="3" fontId="33" fillId="0" borderId="36" xfId="0" applyNumberFormat="1" applyFont="1" applyBorder="1" applyAlignment="1">
      <alignment horizontal="left" vertical="center"/>
    </xf>
    <xf numFmtId="3" fontId="33" fillId="0" borderId="36" xfId="0" applyNumberFormat="1" applyFont="1" applyBorder="1" applyAlignment="1">
      <alignment vertical="center"/>
    </xf>
    <xf numFmtId="3" fontId="33" fillId="0" borderId="5" xfId="0" applyNumberFormat="1" applyFont="1" applyBorder="1" applyAlignment="1">
      <alignment horizontal="left" vertical="center" shrinkToFit="1"/>
    </xf>
    <xf numFmtId="3" fontId="33" fillId="0" borderId="12" xfId="0" applyNumberFormat="1" applyFont="1" applyBorder="1" applyAlignment="1">
      <alignment horizontal="left" vertical="center" shrinkToFit="1"/>
    </xf>
    <xf numFmtId="3" fontId="33" fillId="0" borderId="206" xfId="0" applyNumberFormat="1" applyFont="1" applyBorder="1" applyAlignment="1">
      <alignment horizontal="left" vertical="center" shrinkToFit="1"/>
    </xf>
    <xf numFmtId="3" fontId="33" fillId="0" borderId="170" xfId="0" applyNumberFormat="1" applyFont="1" applyBorder="1" applyAlignment="1">
      <alignment horizontal="center" vertical="center"/>
    </xf>
    <xf numFmtId="3" fontId="33" fillId="0" borderId="180" xfId="0" applyNumberFormat="1" applyFont="1" applyBorder="1" applyAlignment="1">
      <alignment horizontal="center" vertical="center"/>
    </xf>
    <xf numFmtId="3" fontId="33" fillId="0" borderId="192" xfId="0" applyNumberFormat="1" applyFont="1" applyBorder="1" applyAlignment="1">
      <alignment horizontal="center" vertical="center"/>
    </xf>
    <xf numFmtId="3" fontId="33" fillId="0" borderId="207" xfId="0" applyNumberFormat="1" applyFont="1" applyBorder="1" applyAlignment="1">
      <alignment horizontal="center" vertical="center"/>
    </xf>
    <xf numFmtId="3" fontId="33" fillId="0" borderId="141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159" xfId="0" applyNumberFormat="1" applyFont="1" applyBorder="1" applyAlignment="1">
      <alignment horizontal="center" vertical="center"/>
    </xf>
    <xf numFmtId="3" fontId="33" fillId="0" borderId="4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" fontId="33" fillId="0" borderId="191" xfId="0" applyNumberFormat="1" applyFont="1" applyBorder="1" applyAlignment="1">
      <alignment horizontal="center" vertical="center"/>
    </xf>
    <xf numFmtId="3" fontId="33" fillId="0" borderId="202" xfId="0" applyNumberFormat="1" applyFont="1" applyBorder="1" applyAlignment="1" applyProtection="1">
      <alignment horizontal="center" vertical="center" wrapText="1"/>
      <protection/>
    </xf>
    <xf numFmtId="3" fontId="33" fillId="0" borderId="192" xfId="0" applyNumberFormat="1" applyFont="1" applyBorder="1" applyAlignment="1" applyProtection="1">
      <alignment horizontal="center" vertical="center" wrapText="1"/>
      <protection/>
    </xf>
    <xf numFmtId="3" fontId="33" fillId="0" borderId="114" xfId="0" applyNumberFormat="1" applyFont="1" applyBorder="1" applyAlignment="1">
      <alignment vertical="center"/>
    </xf>
    <xf numFmtId="3" fontId="33" fillId="0" borderId="206" xfId="0" applyNumberFormat="1" applyFont="1" applyBorder="1" applyAlignment="1">
      <alignment vertical="center"/>
    </xf>
    <xf numFmtId="3" fontId="33" fillId="0" borderId="80" xfId="0" applyNumberFormat="1" applyFont="1" applyBorder="1" applyAlignment="1">
      <alignment horizontal="right" vertical="center"/>
    </xf>
    <xf numFmtId="3" fontId="33" fillId="0" borderId="208" xfId="0" applyNumberFormat="1" applyFont="1" applyBorder="1" applyAlignment="1">
      <alignment vertical="center"/>
    </xf>
    <xf numFmtId="192" fontId="27" fillId="0" borderId="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192" fontId="27" fillId="0" borderId="70" xfId="0" applyNumberFormat="1" applyFont="1" applyBorder="1" applyAlignment="1">
      <alignment vertical="center"/>
    </xf>
    <xf numFmtId="0" fontId="30" fillId="0" borderId="45" xfId="0" applyFont="1" applyBorder="1" applyAlignment="1">
      <alignment vertical="center"/>
    </xf>
    <xf numFmtId="192" fontId="27" fillId="0" borderId="5" xfId="0" applyNumberFormat="1" applyFont="1" applyBorder="1" applyAlignment="1">
      <alignment vertical="center"/>
    </xf>
    <xf numFmtId="192" fontId="27" fillId="0" borderId="163" xfId="0" applyNumberFormat="1" applyFont="1" applyBorder="1" applyAlignment="1">
      <alignment vertical="center"/>
    </xf>
    <xf numFmtId="38" fontId="25" fillId="2" borderId="15" xfId="17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92" fontId="27" fillId="0" borderId="11" xfId="0" applyNumberFormat="1" applyFont="1" applyBorder="1" applyAlignment="1">
      <alignment vertical="center"/>
    </xf>
    <xf numFmtId="0" fontId="25" fillId="0" borderId="209" xfId="0" applyFont="1" applyBorder="1" applyAlignment="1">
      <alignment horizontal="center" vertical="center"/>
    </xf>
    <xf numFmtId="0" fontId="0" fillId="0" borderId="210" xfId="0" applyFont="1" applyBorder="1" applyAlignment="1">
      <alignment horizontal="center" vertical="center"/>
    </xf>
    <xf numFmtId="0" fontId="0" fillId="0" borderId="211" xfId="0" applyFont="1" applyBorder="1" applyAlignment="1">
      <alignment horizontal="center" vertical="center"/>
    </xf>
    <xf numFmtId="38" fontId="25" fillId="2" borderId="5" xfId="17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38" fontId="25" fillId="2" borderId="1" xfId="17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8" fontId="25" fillId="2" borderId="14" xfId="17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38" fontId="25" fillId="2" borderId="12" xfId="17" applyFont="1" applyFill="1" applyBorder="1" applyAlignment="1">
      <alignment horizontal="center" vertical="center"/>
    </xf>
    <xf numFmtId="38" fontId="25" fillId="2" borderId="71" xfId="17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3" fillId="0" borderId="8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191" fontId="23" fillId="2" borderId="5" xfId="0" applyNumberFormat="1" applyFont="1" applyFill="1" applyBorder="1" applyAlignment="1">
      <alignment horizontal="right" vertical="center"/>
    </xf>
    <xf numFmtId="0" fontId="23" fillId="2" borderId="12" xfId="0" applyFont="1" applyFill="1" applyBorder="1" applyAlignment="1">
      <alignment horizontal="right" vertical="center"/>
    </xf>
    <xf numFmtId="0" fontId="23" fillId="2" borderId="71" xfId="0" applyFont="1" applyFill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91" fontId="23" fillId="2" borderId="1" xfId="0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0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23" fillId="2" borderId="71" xfId="0" applyFont="1" applyFill="1" applyBorder="1" applyAlignment="1">
      <alignment vertical="center"/>
    </xf>
    <xf numFmtId="191" fontId="23" fillId="2" borderId="12" xfId="0" applyNumberFormat="1" applyFont="1" applyFill="1" applyBorder="1" applyAlignment="1">
      <alignment horizontal="right" vertical="center"/>
    </xf>
    <xf numFmtId="191" fontId="23" fillId="2" borderId="71" xfId="0" applyNumberFormat="1" applyFont="1" applyFill="1" applyBorder="1" applyAlignment="1">
      <alignment horizontal="right" vertical="center"/>
    </xf>
    <xf numFmtId="0" fontId="23" fillId="0" borderId="87" xfId="0" applyFont="1" applyBorder="1" applyAlignment="1">
      <alignment horizontal="left" vertical="center"/>
    </xf>
    <xf numFmtId="0" fontId="23" fillId="0" borderId="36" xfId="0" applyFont="1" applyBorder="1" applyAlignment="1">
      <alignment horizontal="left"/>
    </xf>
    <xf numFmtId="0" fontId="23" fillId="0" borderId="103" xfId="0" applyFont="1" applyBorder="1" applyAlignment="1">
      <alignment horizontal="left"/>
    </xf>
    <xf numFmtId="0" fontId="23" fillId="0" borderId="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23" fillId="0" borderId="87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103" xfId="0" applyFont="1" applyBorder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23" fillId="0" borderId="103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6" fillId="2" borderId="88" xfId="0" applyFont="1" applyFill="1" applyBorder="1" applyAlignment="1">
      <alignment horizontal="center" vertical="center"/>
    </xf>
    <xf numFmtId="0" fontId="6" fillId="2" borderId="208" xfId="0" applyFont="1" applyFill="1" applyBorder="1" applyAlignment="1">
      <alignment horizontal="center" vertical="center"/>
    </xf>
    <xf numFmtId="0" fontId="6" fillId="2" borderId="212" xfId="0" applyFont="1" applyFill="1" applyBorder="1" applyAlignment="1">
      <alignment horizontal="center" vertical="center"/>
    </xf>
    <xf numFmtId="0" fontId="6" fillId="2" borderId="2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24" fillId="2" borderId="180" xfId="0" applyFont="1" applyFill="1" applyBorder="1" applyAlignment="1">
      <alignment horizontal="center" vertical="center"/>
    </xf>
    <xf numFmtId="0" fontId="21" fillId="2" borderId="207" xfId="0" applyFont="1" applyFill="1" applyBorder="1" applyAlignment="1">
      <alignment/>
    </xf>
    <xf numFmtId="0" fontId="21" fillId="2" borderId="138" xfId="0" applyFont="1" applyFill="1" applyBorder="1" applyAlignment="1">
      <alignment/>
    </xf>
    <xf numFmtId="0" fontId="21" fillId="2" borderId="214" xfId="0" applyFont="1" applyFill="1" applyBorder="1" applyAlignment="1">
      <alignment/>
    </xf>
    <xf numFmtId="0" fontId="21" fillId="2" borderId="215" xfId="0" applyFont="1" applyFill="1" applyBorder="1" applyAlignment="1">
      <alignment/>
    </xf>
    <xf numFmtId="0" fontId="21" fillId="2" borderId="216" xfId="0" applyFont="1" applyFill="1" applyBorder="1" applyAlignment="1">
      <alignment/>
    </xf>
    <xf numFmtId="0" fontId="6" fillId="2" borderId="217" xfId="0" applyFont="1" applyFill="1" applyBorder="1" applyAlignment="1">
      <alignment horizontal="center" vertical="center"/>
    </xf>
    <xf numFmtId="0" fontId="6" fillId="2" borderId="218" xfId="0" applyFont="1" applyFill="1" applyBorder="1" applyAlignment="1">
      <alignment horizontal="center" vertical="center"/>
    </xf>
    <xf numFmtId="0" fontId="6" fillId="2" borderId="219" xfId="0" applyFont="1" applyFill="1" applyBorder="1" applyAlignment="1">
      <alignment horizontal="center" vertical="center"/>
    </xf>
    <xf numFmtId="0" fontId="6" fillId="2" borderId="220" xfId="0" applyFont="1" applyFill="1" applyBorder="1" applyAlignment="1">
      <alignment horizontal="center" vertical="center"/>
    </xf>
    <xf numFmtId="0" fontId="6" fillId="2" borderId="221" xfId="0" applyFont="1" applyFill="1" applyBorder="1" applyAlignment="1">
      <alignment horizontal="center" vertical="center"/>
    </xf>
    <xf numFmtId="0" fontId="6" fillId="2" borderId="222" xfId="0" applyFont="1" applyFill="1" applyBorder="1" applyAlignment="1">
      <alignment horizontal="center" vertical="center"/>
    </xf>
    <xf numFmtId="0" fontId="6" fillId="2" borderId="223" xfId="0" applyFont="1" applyFill="1" applyBorder="1" applyAlignment="1">
      <alignment horizontal="center" vertical="center"/>
    </xf>
    <xf numFmtId="0" fontId="6" fillId="2" borderId="224" xfId="0" applyFont="1" applyFill="1" applyBorder="1" applyAlignment="1">
      <alignment horizontal="center" vertical="center"/>
    </xf>
    <xf numFmtId="0" fontId="6" fillId="2" borderId="225" xfId="0" applyFont="1" applyFill="1" applyBorder="1" applyAlignment="1">
      <alignment horizontal="center" vertical="center"/>
    </xf>
    <xf numFmtId="0" fontId="6" fillId="2" borderId="226" xfId="0" applyFont="1" applyFill="1" applyBorder="1" applyAlignment="1">
      <alignment horizontal="center" vertical="center"/>
    </xf>
    <xf numFmtId="0" fontId="6" fillId="2" borderId="180" xfId="0" applyFont="1" applyFill="1" applyBorder="1" applyAlignment="1">
      <alignment horizontal="center" vertical="center"/>
    </xf>
    <xf numFmtId="0" fontId="0" fillId="2" borderId="207" xfId="0" applyFont="1" applyFill="1" applyBorder="1" applyAlignment="1">
      <alignment/>
    </xf>
    <xf numFmtId="0" fontId="0" fillId="2" borderId="138" xfId="0" applyFont="1" applyFill="1" applyBorder="1" applyAlignment="1">
      <alignment/>
    </xf>
    <xf numFmtId="0" fontId="0" fillId="2" borderId="214" xfId="0" applyFont="1" applyFill="1" applyBorder="1" applyAlignment="1">
      <alignment/>
    </xf>
    <xf numFmtId="0" fontId="0" fillId="2" borderId="215" xfId="0" applyFont="1" applyFill="1" applyBorder="1" applyAlignment="1">
      <alignment/>
    </xf>
    <xf numFmtId="0" fontId="0" fillId="2" borderId="216" xfId="0" applyFont="1" applyFill="1" applyBorder="1" applyAlignment="1">
      <alignment/>
    </xf>
    <xf numFmtId="182" fontId="6" fillId="0" borderId="25" xfId="0" applyNumberFormat="1" applyFont="1" applyBorder="1" applyAlignment="1">
      <alignment horizontal="center" vertical="center"/>
    </xf>
    <xf numFmtId="182" fontId="6" fillId="0" borderId="227" xfId="0" applyNumberFormat="1" applyFont="1" applyBorder="1" applyAlignment="1">
      <alignment horizontal="center" vertical="center"/>
    </xf>
    <xf numFmtId="182" fontId="6" fillId="0" borderId="228" xfId="0" applyNumberFormat="1" applyFont="1" applyBorder="1" applyAlignment="1">
      <alignment horizontal="center" vertical="center"/>
    </xf>
    <xf numFmtId="182" fontId="6" fillId="0" borderId="229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182" fontId="6" fillId="0" borderId="26" xfId="0" applyNumberFormat="1" applyFont="1" applyBorder="1" applyAlignment="1">
      <alignment horizontal="center" vertical="center"/>
    </xf>
    <xf numFmtId="182" fontId="6" fillId="0" borderId="178" xfId="0" applyNumberFormat="1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182" fontId="6" fillId="0" borderId="81" xfId="0" applyNumberFormat="1" applyFont="1" applyBorder="1" applyAlignment="1">
      <alignment horizontal="center" vertical="center"/>
    </xf>
    <xf numFmtId="191" fontId="6" fillId="0" borderId="26" xfId="0" applyNumberFormat="1" applyFont="1" applyBorder="1" applyAlignment="1">
      <alignment horizontal="center" vertical="center"/>
    </xf>
    <xf numFmtId="191" fontId="6" fillId="0" borderId="1" xfId="0" applyNumberFormat="1" applyFont="1" applyBorder="1" applyAlignment="1">
      <alignment horizontal="center" vertical="center"/>
    </xf>
    <xf numFmtId="191" fontId="6" fillId="0" borderId="6" xfId="0" applyNumberFormat="1" applyFont="1" applyBorder="1" applyAlignment="1">
      <alignment horizontal="center" vertical="center"/>
    </xf>
    <xf numFmtId="191" fontId="6" fillId="0" borderId="228" xfId="0" applyNumberFormat="1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8" xfId="0" applyFont="1" applyBorder="1" applyAlignment="1">
      <alignment horizontal="center" vertical="center"/>
    </xf>
    <xf numFmtId="0" fontId="6" fillId="0" borderId="233" xfId="0" applyFont="1" applyBorder="1" applyAlignment="1">
      <alignment horizontal="center" vertical="center"/>
    </xf>
    <xf numFmtId="0" fontId="6" fillId="0" borderId="234" xfId="0" applyFont="1" applyBorder="1" applyAlignment="1">
      <alignment horizontal="center" vertical="center"/>
    </xf>
    <xf numFmtId="0" fontId="6" fillId="0" borderId="170" xfId="0" applyFont="1" applyBorder="1" applyAlignment="1">
      <alignment horizontal="center" vertical="center"/>
    </xf>
    <xf numFmtId="191" fontId="6" fillId="0" borderId="175" xfId="0" applyNumberFormat="1" applyFont="1" applyBorder="1" applyAlignment="1">
      <alignment horizontal="center" vertical="center"/>
    </xf>
    <xf numFmtId="191" fontId="6" fillId="0" borderId="71" xfId="0" applyNumberFormat="1" applyFont="1" applyBorder="1" applyAlignment="1">
      <alignment horizontal="center" vertical="center"/>
    </xf>
    <xf numFmtId="191" fontId="6" fillId="0" borderId="103" xfId="0" applyNumberFormat="1" applyFont="1" applyBorder="1" applyAlignment="1">
      <alignment horizontal="center" vertical="center"/>
    </xf>
    <xf numFmtId="191" fontId="6" fillId="0" borderId="235" xfId="0" applyNumberFormat="1" applyFont="1" applyBorder="1" applyAlignment="1">
      <alignment horizontal="center" vertical="center"/>
    </xf>
    <xf numFmtId="182" fontId="6" fillId="0" borderId="79" xfId="0" applyNumberFormat="1" applyFont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182" fontId="6" fillId="0" borderId="173" xfId="0" applyNumberFormat="1" applyFont="1" applyBorder="1" applyAlignment="1">
      <alignment horizontal="center" vertical="center"/>
    </xf>
    <xf numFmtId="182" fontId="6" fillId="0" borderId="174" xfId="0" applyNumberFormat="1" applyFont="1" applyBorder="1" applyAlignment="1">
      <alignment horizontal="center" vertical="center"/>
    </xf>
    <xf numFmtId="0" fontId="6" fillId="0" borderId="237" xfId="0" applyFont="1" applyBorder="1" applyAlignment="1">
      <alignment horizontal="center" vertical="center"/>
    </xf>
    <xf numFmtId="0" fontId="6" fillId="0" borderId="218" xfId="0" applyFont="1" applyBorder="1" applyAlignment="1">
      <alignment horizontal="center" vertical="center"/>
    </xf>
    <xf numFmtId="0" fontId="6" fillId="0" borderId="238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191" fontId="6" fillId="0" borderId="142" xfId="0" applyNumberFormat="1" applyFont="1" applyBorder="1" applyAlignment="1">
      <alignment horizontal="center" vertical="center"/>
    </xf>
    <xf numFmtId="191" fontId="6" fillId="0" borderId="146" xfId="0" applyNumberFormat="1" applyFont="1" applyBorder="1" applyAlignment="1">
      <alignment horizontal="center" vertical="center"/>
    </xf>
    <xf numFmtId="191" fontId="6" fillId="0" borderId="145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91" fontId="6" fillId="0" borderId="85" xfId="0" applyNumberFormat="1" applyFont="1" applyBorder="1" applyAlignment="1">
      <alignment horizontal="center" vertical="center"/>
    </xf>
    <xf numFmtId="191" fontId="6" fillId="0" borderId="12" xfId="0" applyNumberFormat="1" applyFont="1" applyBorder="1" applyAlignment="1">
      <alignment horizontal="center" vertical="center"/>
    </xf>
    <xf numFmtId="191" fontId="6" fillId="0" borderId="100" xfId="0" applyNumberFormat="1" applyFont="1" applyBorder="1" applyAlignment="1">
      <alignment horizontal="center" vertical="center"/>
    </xf>
    <xf numFmtId="191" fontId="6" fillId="0" borderId="118" xfId="0" applyNumberFormat="1" applyFont="1" applyBorder="1" applyAlignment="1">
      <alignment horizontal="center" vertical="center"/>
    </xf>
    <xf numFmtId="191" fontId="6" fillId="0" borderId="7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24" fillId="0" borderId="16" xfId="0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8625906"/>
        <c:axId val="56306563"/>
      </c:barChart>
      <c:cat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625906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サービス受給者数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２の給付費データグラフテーブル。印刷しないこと!#REF!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２の給付費データグラフテーブル。印刷しないこと!#REF!</c:f>
              <c:numCache>
                <c:ptCount val="1"/>
                <c:pt idx="0">
                  <c:v>1</c:v>
                </c:pt>
              </c:numCache>
            </c:numRef>
          </c:val>
        </c:ser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18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居宅介護支援サービス受給者数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1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7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8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0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1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3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4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'1 利用者状況'!#REF!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利用者状況'!#REF!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利用者状況'!#REF!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36997020"/>
        <c:axId val="64537725"/>
      </c:barChart>
      <c:cat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審査月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受給者数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997020"/>
        <c:crossesAt val="1"/>
        <c:crossBetween val="between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 (4)利用者数'!#REF!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(4)利用者数'!#REF!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 (4)利用者数'!#REF!</c:f>
              <c:numCache>
                <c:ptCount val="1"/>
                <c:pt idx="0">
                  <c:v>1</c:v>
                </c:pt>
              </c:numCache>
            </c:numRef>
          </c:val>
        </c:ser>
        <c:axId val="43968614"/>
        <c:axId val="60173207"/>
      </c:bar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68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52"/>
          <c:w val="0.935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(4)利用者数'!$A$5:$A$16</c:f>
              <c:strCache/>
            </c:strRef>
          </c:cat>
          <c:val>
            <c:numRef>
              <c:f>'1 (4)利用者数'!$B$5:$B$16</c:f>
              <c:numCache/>
            </c:numRef>
          </c:val>
        </c:ser>
        <c:ser>
          <c:idx val="1"/>
          <c:order val="1"/>
          <c:tx>
            <c:v>サービス利用者数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(4)利用者数'!$A$5:$A$16</c:f>
              <c:strCache/>
            </c:strRef>
          </c:cat>
          <c:val>
            <c:numRef>
              <c:f>'1 (4)利用者数'!$I$5:$I$16</c:f>
              <c:numCache/>
            </c:numRef>
          </c:val>
        </c:ser>
        <c:axId val="4687952"/>
        <c:axId val="42191569"/>
      </c:barChart>
      <c:catAx>
        <c:axId val="4687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35"/>
          <c:y val="0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1625"/>
          <c:w val="0.910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 (4)利用者数'!$A$5:$A$16</c:f>
              <c:strCache/>
            </c:strRef>
          </c:cat>
          <c:val>
            <c:numRef>
              <c:f>'1 (4)利用者数'!$J$5:$J$16</c:f>
              <c:numCache/>
            </c:numRef>
          </c:val>
        </c:ser>
        <c:axId val="44179802"/>
        <c:axId val="62073899"/>
      </c:bar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2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7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14675"/>
          <c:w val="0.9352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'２の給付費データグラフテーブル。印刷しないこと'!$B$20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'２の給付費データグラフテーブル。印刷しないこと'!$A$21:$A$32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'２の給付費データグラフテーブル。印刷しないこと'!$B$21:$B$32</c:f>
              <c:numCache>
                <c:ptCount val="12"/>
                <c:pt idx="0">
                  <c:v>42.07</c:v>
                </c:pt>
                <c:pt idx="1">
                  <c:v>44.45</c:v>
                </c:pt>
                <c:pt idx="2">
                  <c:v>44.61</c:v>
                </c:pt>
                <c:pt idx="3">
                  <c:v>44.59</c:v>
                </c:pt>
                <c:pt idx="4">
                  <c:v>44.800000000000004</c:v>
                </c:pt>
                <c:pt idx="5">
                  <c:v>44.5</c:v>
                </c:pt>
                <c:pt idx="6">
                  <c:v>44.68</c:v>
                </c:pt>
                <c:pt idx="7">
                  <c:v>43.99</c:v>
                </c:pt>
                <c:pt idx="8">
                  <c:v>43.64</c:v>
                </c:pt>
                <c:pt idx="9">
                  <c:v>41.69</c:v>
                </c:pt>
                <c:pt idx="10">
                  <c:v>41.870000000000005</c:v>
                </c:pt>
                <c:pt idx="11">
                  <c:v>44.86</c:v>
                </c:pt>
              </c:numCache>
            </c:numRef>
          </c:val>
        </c:ser>
        <c:axId val="21794180"/>
        <c:axId val="61929893"/>
      </c:bar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94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475"/>
          <c:w val="0.98125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'２の給付費データグラフテーブル。印刷しないこと'!$E$20</c:f>
              <c:strCache>
                <c:ptCount val="1"/>
                <c:pt idx="0">
                  <c:v>利用率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'２の給付費データグラフテーブル。印刷しないこと'!$D$21:$D$28</c:f>
              <c:strCache>
                <c:ptCount val="8"/>
                <c:pt idx="0">
                  <c:v>要支援1</c:v>
                </c:pt>
                <c:pt idx="1">
                  <c:v>要支援2</c:v>
                </c:pt>
                <c:pt idx="2">
                  <c:v>経過的要介護
（要支援）</c:v>
                </c:pt>
                <c:pt idx="3">
                  <c:v>要介護1</c:v>
                </c:pt>
                <c:pt idx="4">
                  <c:v>要介護2</c:v>
                </c:pt>
                <c:pt idx="5">
                  <c:v>要介護3</c:v>
                </c:pt>
                <c:pt idx="6">
                  <c:v>要介護4</c:v>
                </c:pt>
                <c:pt idx="7">
                  <c:v>要介護5</c:v>
                </c:pt>
              </c:strCache>
            </c:strRef>
          </c:cat>
          <c:val>
            <c:numRef>
              <c:f>'２の給付費データグラフテーブル。印刷しないこと'!$E$21:$E$28</c:f>
              <c:numCache>
                <c:ptCount val="8"/>
                <c:pt idx="0">
                  <c:v>39.12</c:v>
                </c:pt>
                <c:pt idx="1">
                  <c:v>31.990000000000002</c:v>
                </c:pt>
                <c:pt idx="2">
                  <c:v>36.66</c:v>
                </c:pt>
                <c:pt idx="3">
                  <c:v>32.17</c:v>
                </c:pt>
                <c:pt idx="4">
                  <c:v>45.29</c:v>
                </c:pt>
                <c:pt idx="5">
                  <c:v>46.07</c:v>
                </c:pt>
                <c:pt idx="6">
                  <c:v>52.39</c:v>
                </c:pt>
                <c:pt idx="7">
                  <c:v>57.93000000000001</c:v>
                </c:pt>
              </c:numCache>
            </c:numRef>
          </c:val>
        </c:ser>
        <c:axId val="20498126"/>
        <c:axId val="50265407"/>
      </c:barChart>
      <c:catAx>
        <c:axId val="2049812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(単位；％）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99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'２の給付費データグラフテーブル。印刷しないこと'!$A$4:$A$15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'２の給付費データグラフテーブル。印刷しないこと'!$B$4:$B$15</c:f>
              <c:numCache>
                <c:ptCount val="12"/>
                <c:pt idx="0">
                  <c:v>1986330</c:v>
                </c:pt>
                <c:pt idx="1">
                  <c:v>1883897</c:v>
                </c:pt>
                <c:pt idx="2">
                  <c:v>1985455</c:v>
                </c:pt>
                <c:pt idx="3">
                  <c:v>1978811</c:v>
                </c:pt>
                <c:pt idx="4">
                  <c:v>1993178</c:v>
                </c:pt>
                <c:pt idx="5">
                  <c:v>2016131</c:v>
                </c:pt>
                <c:pt idx="6">
                  <c:v>1991497</c:v>
                </c:pt>
                <c:pt idx="7">
                  <c:v>2019402</c:v>
                </c:pt>
                <c:pt idx="8">
                  <c:v>1983255</c:v>
                </c:pt>
                <c:pt idx="9">
                  <c:v>2010819</c:v>
                </c:pt>
                <c:pt idx="10">
                  <c:v>1958534</c:v>
                </c:pt>
                <c:pt idx="11">
                  <c:v>1880038</c:v>
                </c:pt>
              </c:numCache>
            </c:numRef>
          </c:val>
        </c:ser>
        <c:gapWidth val="130"/>
        <c:axId val="49735480"/>
        <c:axId val="44966137"/>
      </c:barChart>
      <c:cat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（審査月）</a:t>
                </a:r>
              </a:p>
            </c:rich>
          </c:tx>
          <c:layout>
            <c:manualLayout>
              <c:xMode val="factor"/>
              <c:yMode val="factor"/>
              <c:x val="-0.004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66137"/>
        <c:crossesAt val="0"/>
        <c:auto val="1"/>
        <c:lblOffset val="100"/>
        <c:noMultiLvlLbl val="0"/>
      </c:catAx>
      <c:valAx>
        <c:axId val="44966137"/>
        <c:scaling>
          <c:orientation val="minMax"/>
          <c:max val="2200000"/>
          <c:min val="1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735480"/>
        <c:crossesAt val="1"/>
        <c:crossBetween val="between"/>
        <c:dispUnits/>
        <c:majorUnit val="200000"/>
        <c:minorUnit val="2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保険給付費合計　年度別推移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9725"/>
          <c:w val="0.935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'２の給付費データグラフテーブル。印刷しないこと'!$E$3</c:f>
              <c:strCache>
                <c:ptCount val="1"/>
                <c:pt idx="0">
                  <c:v>保険給付費合計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'２の給付費データグラフテーブル。印刷しないこと'!$D$4:$D$10</c:f>
              <c:strCache>
                <c:ptCount val="7"/>
                <c:pt idx="0">
                  <c:v>12年度</c:v>
                </c:pt>
                <c:pt idx="1">
                  <c:v>13年度</c:v>
                </c:pt>
                <c:pt idx="2">
                  <c:v>14年度</c:v>
                </c:pt>
                <c:pt idx="3">
                  <c:v>15年度</c:v>
                </c:pt>
                <c:pt idx="4">
                  <c:v>16年度</c:v>
                </c:pt>
                <c:pt idx="5">
                  <c:v>17年度</c:v>
                </c:pt>
                <c:pt idx="6">
                  <c:v>18年度</c:v>
                </c:pt>
              </c:strCache>
            </c:strRef>
          </c:cat>
          <c:val>
            <c:numRef>
              <c:f>'２の給付費データグラフテーブル。印刷しないこと'!$E$4:$E$10</c:f>
              <c:numCache>
                <c:ptCount val="7"/>
                <c:pt idx="0">
                  <c:v>11298928</c:v>
                </c:pt>
                <c:pt idx="1">
                  <c:v>14830378</c:v>
                </c:pt>
                <c:pt idx="2">
                  <c:v>17238054</c:v>
                </c:pt>
                <c:pt idx="3">
                  <c:v>19486497</c:v>
                </c:pt>
                <c:pt idx="4">
                  <c:v>21579670</c:v>
                </c:pt>
                <c:pt idx="5">
                  <c:v>23044550</c:v>
                </c:pt>
                <c:pt idx="6">
                  <c:v>23687347</c:v>
                </c:pt>
              </c:numCache>
            </c:numRef>
          </c:val>
        </c:ser>
        <c:axId val="2042050"/>
        <c:axId val="18378451"/>
      </c:barChart>
      <c:catAx>
        <c:axId val="204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  <c:max val="27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（単位：千円）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4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32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28575" y="937260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90</xdr:row>
      <xdr:rowOff>0</xdr:rowOff>
    </xdr:from>
    <xdr:to>
      <xdr:col>32</xdr:col>
      <xdr:colOff>0</xdr:colOff>
      <xdr:row>90</xdr:row>
      <xdr:rowOff>0</xdr:rowOff>
    </xdr:to>
    <xdr:graphicFrame>
      <xdr:nvGraphicFramePr>
        <xdr:cNvPr id="2" name="Chart 4"/>
        <xdr:cNvGraphicFramePr/>
      </xdr:nvGraphicFramePr>
      <xdr:xfrm>
        <a:off x="28575" y="20431125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0.14825</cdr:y>
    </cdr:from>
    <cdr:to>
      <cdr:x>0.071</cdr:x>
      <cdr:y>0.2075</cdr:y>
    </cdr:to>
    <cdr:sp>
      <cdr:nvSpPr>
        <cdr:cNvPr id="1" name="AutoShape 1"/>
        <cdr:cNvSpPr>
          <a:spLocks/>
        </cdr:cNvSpPr>
      </cdr:nvSpPr>
      <cdr:spPr>
        <a:xfrm>
          <a:off x="104775" y="0"/>
          <a:ext cx="371475" cy="0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人　数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7</xdr:col>
      <xdr:colOff>666750</xdr:colOff>
      <xdr:row>35</xdr:row>
      <xdr:rowOff>0</xdr:rowOff>
    </xdr:to>
    <xdr:graphicFrame>
      <xdr:nvGraphicFramePr>
        <xdr:cNvPr id="1" name="Chart 9"/>
        <xdr:cNvGraphicFramePr/>
      </xdr:nvGraphicFramePr>
      <xdr:xfrm>
        <a:off x="0" y="11001375"/>
        <a:ext cx="6762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0.0555</cdr:y>
    </cdr:from>
    <cdr:to>
      <cdr:x>0.1305</cdr:x>
      <cdr:y>0.12025</cdr:y>
    </cdr:to>
    <cdr:sp>
      <cdr:nvSpPr>
        <cdr:cNvPr id="1" name="AutoShape 1"/>
        <cdr:cNvSpPr>
          <a:spLocks/>
        </cdr:cNvSpPr>
      </cdr:nvSpPr>
      <cdr:spPr>
        <a:xfrm>
          <a:off x="161925" y="152400"/>
          <a:ext cx="742950" cy="180975"/>
        </a:xfrm>
        <a:prstGeom prst="flowChartProcess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（単位：人）　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0.29725</cdr:x>
      <cdr:y>0</cdr:y>
    </cdr:from>
    <cdr:to>
      <cdr:x>0.70475</cdr:x>
      <cdr:y>0.08575</cdr:y>
    </cdr:to>
    <cdr:sp>
      <cdr:nvSpPr>
        <cdr:cNvPr id="1" name="Rectangle 1"/>
        <cdr:cNvSpPr>
          <a:spLocks/>
        </cdr:cNvSpPr>
      </cdr:nvSpPr>
      <cdr:spPr>
        <a:xfrm>
          <a:off x="2076450" y="0"/>
          <a:ext cx="28575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認定者に占めるサービス利用者の割合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9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3500" y="0"/>
        <a:ext cx="566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714375</xdr:colOff>
      <xdr:row>28</xdr:row>
      <xdr:rowOff>209550</xdr:rowOff>
    </xdr:to>
    <xdr:graphicFrame>
      <xdr:nvGraphicFramePr>
        <xdr:cNvPr id="2" name="Chart 2"/>
        <xdr:cNvGraphicFramePr/>
      </xdr:nvGraphicFramePr>
      <xdr:xfrm>
        <a:off x="0" y="4629150"/>
        <a:ext cx="70008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9</xdr:col>
      <xdr:colOff>714375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70008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0.0805</cdr:y>
    </cdr:from>
    <cdr:to>
      <cdr:x>0.67275</cdr:x>
      <cdr:y>0.1425</cdr:y>
    </cdr:to>
    <cdr:sp>
      <cdr:nvSpPr>
        <cdr:cNvPr id="1" name="Rectangle 1"/>
        <cdr:cNvSpPr>
          <a:spLocks/>
        </cdr:cNvSpPr>
      </cdr:nvSpPr>
      <cdr:spPr>
        <a:xfrm>
          <a:off x="1819275" y="238125"/>
          <a:ext cx="20669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サービス利用率月別推移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0.08075</cdr:y>
    </cdr:from>
    <cdr:to>
      <cdr:x>0.84425</cdr:x>
      <cdr:y>0.1435</cdr:y>
    </cdr:to>
    <cdr:sp>
      <cdr:nvSpPr>
        <cdr:cNvPr id="1" name="Rectangle 1"/>
        <cdr:cNvSpPr>
          <a:spLocks/>
        </cdr:cNvSpPr>
      </cdr:nvSpPr>
      <cdr:spPr>
        <a:xfrm>
          <a:off x="1895475" y="238125"/>
          <a:ext cx="3409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年平均　介護度別サービス利用率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10</xdr:col>
      <xdr:colOff>152400</xdr:colOff>
      <xdr:row>34</xdr:row>
      <xdr:rowOff>285750</xdr:rowOff>
    </xdr:to>
    <xdr:graphicFrame>
      <xdr:nvGraphicFramePr>
        <xdr:cNvPr id="1" name="Chart 1"/>
        <xdr:cNvGraphicFramePr/>
      </xdr:nvGraphicFramePr>
      <xdr:xfrm>
        <a:off x="57150" y="7658100"/>
        <a:ext cx="5781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25</xdr:row>
      <xdr:rowOff>47625</xdr:rowOff>
    </xdr:from>
    <xdr:to>
      <xdr:col>23</xdr:col>
      <xdr:colOff>152400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6238875" y="7667625"/>
        <a:ext cx="62865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0.09525</cdr:x>
      <cdr:y>0.09775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7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0.02775</cdr:y>
    </cdr:from>
    <cdr:to>
      <cdr:x>0.607</cdr:x>
      <cdr:y>0.07775</cdr:y>
    </cdr:to>
    <cdr:sp>
      <cdr:nvSpPr>
        <cdr:cNvPr id="2" name="Rectangle 2"/>
        <cdr:cNvSpPr>
          <a:spLocks/>
        </cdr:cNvSpPr>
      </cdr:nvSpPr>
      <cdr:spPr>
        <a:xfrm>
          <a:off x="2657475" y="114300"/>
          <a:ext cx="15430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保険給付費  月別推移</a:t>
          </a:r>
        </a:p>
      </cdr:txBody>
    </cdr:sp>
  </cdr:relSizeAnchor>
  <cdr:relSizeAnchor xmlns:cdr="http://schemas.openxmlformats.org/drawingml/2006/chartDrawing">
    <cdr:from>
      <cdr:x>0</cdr:x>
      <cdr:y>0.04725</cdr:y>
    </cdr:from>
    <cdr:to>
      <cdr:x>0.12825</cdr:x>
      <cdr:y>0.0995</cdr:y>
    </cdr:to>
    <cdr:sp>
      <cdr:nvSpPr>
        <cdr:cNvPr id="3" name="Rectangle 3"/>
        <cdr:cNvSpPr>
          <a:spLocks/>
        </cdr:cNvSpPr>
      </cdr:nvSpPr>
      <cdr:spPr>
        <a:xfrm>
          <a:off x="0" y="200025"/>
          <a:ext cx="8858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（単位：千円）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14</xdr:col>
      <xdr:colOff>790575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0" y="152400"/>
        <a:ext cx="69246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30</xdr:row>
      <xdr:rowOff>47625</xdr:rowOff>
    </xdr:from>
    <xdr:to>
      <xdr:col>14</xdr:col>
      <xdr:colOff>762000</xdr:colOff>
      <xdr:row>54</xdr:row>
      <xdr:rowOff>114300</xdr:rowOff>
    </xdr:to>
    <xdr:graphicFrame>
      <xdr:nvGraphicFramePr>
        <xdr:cNvPr id="2" name="Chart 3"/>
        <xdr:cNvGraphicFramePr/>
      </xdr:nvGraphicFramePr>
      <xdr:xfrm>
        <a:off x="66675" y="5019675"/>
        <a:ext cx="6829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1"/>
  <sheetViews>
    <sheetView zoomScaleSheetLayoutView="100" workbookViewId="0" topLeftCell="A1">
      <selection activeCell="A3" sqref="A3"/>
    </sheetView>
  </sheetViews>
  <sheetFormatPr defaultColWidth="9.00390625" defaultRowHeight="20.25" customHeight="1"/>
  <cols>
    <col min="1" max="2" width="2.875" style="33" customWidth="1"/>
    <col min="3" max="31" width="2.75390625" style="33" customWidth="1"/>
    <col min="32" max="32" width="10.125" style="33" bestFit="1" customWidth="1"/>
    <col min="33" max="16384" width="1.625" style="33" customWidth="1"/>
  </cols>
  <sheetData>
    <row r="1" spans="1:13" ht="18" customHeight="1">
      <c r="A1" s="476" t="s">
        <v>153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ht="18" customHeight="1">
      <c r="A2" s="510" t="s">
        <v>201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</row>
    <row r="3" spans="2:33" ht="18" customHeight="1" thickBot="1">
      <c r="B3" s="33" t="s">
        <v>125</v>
      </c>
      <c r="X3" s="34"/>
      <c r="Y3" s="34"/>
      <c r="AA3" s="34"/>
      <c r="AB3" s="34"/>
      <c r="AD3" s="34"/>
      <c r="AE3" s="34"/>
      <c r="AF3" s="35" t="s">
        <v>103</v>
      </c>
      <c r="AG3" s="34"/>
    </row>
    <row r="4" spans="1:32" ht="18" customHeight="1">
      <c r="A4" s="490" t="s">
        <v>118</v>
      </c>
      <c r="B4" s="491"/>
      <c r="C4" s="488" t="s">
        <v>119</v>
      </c>
      <c r="D4" s="485"/>
      <c r="E4" s="485"/>
      <c r="F4" s="485"/>
      <c r="G4" s="485"/>
      <c r="H4" s="488" t="s">
        <v>202</v>
      </c>
      <c r="I4" s="488"/>
      <c r="J4" s="488"/>
      <c r="K4" s="488" t="s">
        <v>203</v>
      </c>
      <c r="L4" s="488"/>
      <c r="M4" s="488"/>
      <c r="N4" s="483" t="s">
        <v>204</v>
      </c>
      <c r="O4" s="488"/>
      <c r="P4" s="488"/>
      <c r="Q4" s="488" t="s">
        <v>70</v>
      </c>
      <c r="R4" s="488"/>
      <c r="S4" s="488"/>
      <c r="T4" s="488" t="s">
        <v>71</v>
      </c>
      <c r="U4" s="488"/>
      <c r="V4" s="488"/>
      <c r="W4" s="488" t="s">
        <v>72</v>
      </c>
      <c r="X4" s="488"/>
      <c r="Y4" s="488"/>
      <c r="Z4" s="488" t="s">
        <v>73</v>
      </c>
      <c r="AA4" s="488"/>
      <c r="AB4" s="488"/>
      <c r="AC4" s="488" t="s">
        <v>74</v>
      </c>
      <c r="AD4" s="488"/>
      <c r="AE4" s="488"/>
      <c r="AF4" s="486" t="s">
        <v>97</v>
      </c>
    </row>
    <row r="5" spans="1:32" ht="18" customHeight="1">
      <c r="A5" s="492"/>
      <c r="B5" s="484"/>
      <c r="C5" s="482"/>
      <c r="D5" s="482"/>
      <c r="E5" s="482"/>
      <c r="F5" s="482"/>
      <c r="G5" s="482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  <c r="Z5" s="489"/>
      <c r="AA5" s="489"/>
      <c r="AB5" s="489"/>
      <c r="AC5" s="489"/>
      <c r="AD5" s="489"/>
      <c r="AE5" s="489"/>
      <c r="AF5" s="487"/>
    </row>
    <row r="6" spans="1:32" ht="18" customHeight="1">
      <c r="A6" s="527" t="s">
        <v>66</v>
      </c>
      <c r="B6" s="528"/>
      <c r="C6" s="529" t="s">
        <v>90</v>
      </c>
      <c r="D6" s="505"/>
      <c r="E6" s="505"/>
      <c r="F6" s="505"/>
      <c r="G6" s="505"/>
      <c r="H6" s="496">
        <v>157</v>
      </c>
      <c r="I6" s="497"/>
      <c r="J6" s="493"/>
      <c r="K6" s="496">
        <v>95</v>
      </c>
      <c r="L6" s="497"/>
      <c r="M6" s="493"/>
      <c r="N6" s="496">
        <v>1680</v>
      </c>
      <c r="O6" s="497"/>
      <c r="P6" s="493"/>
      <c r="Q6" s="496">
        <v>3990</v>
      </c>
      <c r="R6" s="497"/>
      <c r="S6" s="493"/>
      <c r="T6" s="496">
        <v>2088</v>
      </c>
      <c r="U6" s="497"/>
      <c r="V6" s="493"/>
      <c r="W6" s="496">
        <v>1446</v>
      </c>
      <c r="X6" s="497"/>
      <c r="Y6" s="493"/>
      <c r="Z6" s="496">
        <v>1014</v>
      </c>
      <c r="AA6" s="497"/>
      <c r="AB6" s="493"/>
      <c r="AC6" s="496">
        <v>660</v>
      </c>
      <c r="AD6" s="497"/>
      <c r="AE6" s="493"/>
      <c r="AF6" s="105">
        <f aca="true" t="shared" si="0" ref="AF6:AF41">SUM(H6:AE6)</f>
        <v>11130</v>
      </c>
    </row>
    <row r="7" spans="1:32" ht="18" customHeight="1">
      <c r="A7" s="527"/>
      <c r="B7" s="528"/>
      <c r="C7" s="522" t="s">
        <v>91</v>
      </c>
      <c r="D7" s="523"/>
      <c r="E7" s="523"/>
      <c r="F7" s="523"/>
      <c r="G7" s="523"/>
      <c r="H7" s="503">
        <v>4</v>
      </c>
      <c r="I7" s="504"/>
      <c r="J7" s="498"/>
      <c r="K7" s="503">
        <v>4</v>
      </c>
      <c r="L7" s="504"/>
      <c r="M7" s="498"/>
      <c r="N7" s="503">
        <v>23</v>
      </c>
      <c r="O7" s="504"/>
      <c r="P7" s="498"/>
      <c r="Q7" s="503">
        <v>102</v>
      </c>
      <c r="R7" s="504"/>
      <c r="S7" s="498"/>
      <c r="T7" s="503">
        <v>96</v>
      </c>
      <c r="U7" s="504"/>
      <c r="V7" s="498"/>
      <c r="W7" s="503">
        <v>89</v>
      </c>
      <c r="X7" s="504"/>
      <c r="Y7" s="498"/>
      <c r="Z7" s="503">
        <v>56</v>
      </c>
      <c r="AA7" s="504"/>
      <c r="AB7" s="498"/>
      <c r="AC7" s="503">
        <v>53</v>
      </c>
      <c r="AD7" s="504"/>
      <c r="AE7" s="498"/>
      <c r="AF7" s="106">
        <f t="shared" si="0"/>
        <v>427</v>
      </c>
    </row>
    <row r="8" spans="1:32" ht="18" customHeight="1">
      <c r="A8" s="501"/>
      <c r="B8" s="502"/>
      <c r="C8" s="507" t="s">
        <v>104</v>
      </c>
      <c r="D8" s="508"/>
      <c r="E8" s="508"/>
      <c r="F8" s="508"/>
      <c r="G8" s="508"/>
      <c r="H8" s="499">
        <f>SUM(H6:J7)</f>
        <v>161</v>
      </c>
      <c r="I8" s="494"/>
      <c r="J8" s="495"/>
      <c r="K8" s="499">
        <f>SUM(K6:M7)</f>
        <v>99</v>
      </c>
      <c r="L8" s="494"/>
      <c r="M8" s="495"/>
      <c r="N8" s="499">
        <f>SUM(N6:P7)</f>
        <v>1703</v>
      </c>
      <c r="O8" s="494"/>
      <c r="P8" s="495"/>
      <c r="Q8" s="499">
        <f>SUM(Q6:S7)</f>
        <v>4092</v>
      </c>
      <c r="R8" s="494"/>
      <c r="S8" s="495"/>
      <c r="T8" s="499">
        <f>SUM(T6:V7)</f>
        <v>2184</v>
      </c>
      <c r="U8" s="494"/>
      <c r="V8" s="495"/>
      <c r="W8" s="499">
        <f>SUM(W6:Y7)</f>
        <v>1535</v>
      </c>
      <c r="X8" s="494"/>
      <c r="Y8" s="495"/>
      <c r="Z8" s="499">
        <f>SUM(Z6:AB7)</f>
        <v>1070</v>
      </c>
      <c r="AA8" s="494"/>
      <c r="AB8" s="495"/>
      <c r="AC8" s="499">
        <f>SUM(AC6:AE7)</f>
        <v>713</v>
      </c>
      <c r="AD8" s="494"/>
      <c r="AE8" s="495"/>
      <c r="AF8" s="107">
        <f t="shared" si="0"/>
        <v>11557</v>
      </c>
    </row>
    <row r="9" spans="1:32" ht="18" customHeight="1">
      <c r="A9" s="525" t="s">
        <v>107</v>
      </c>
      <c r="B9" s="526"/>
      <c r="C9" s="529" t="s">
        <v>90</v>
      </c>
      <c r="D9" s="505"/>
      <c r="E9" s="505"/>
      <c r="F9" s="505"/>
      <c r="G9" s="505"/>
      <c r="H9" s="496">
        <v>219</v>
      </c>
      <c r="I9" s="497"/>
      <c r="J9" s="493"/>
      <c r="K9" s="496">
        <v>272</v>
      </c>
      <c r="L9" s="497"/>
      <c r="M9" s="493"/>
      <c r="N9" s="496">
        <v>1548</v>
      </c>
      <c r="O9" s="497"/>
      <c r="P9" s="493"/>
      <c r="Q9" s="496">
        <v>3801</v>
      </c>
      <c r="R9" s="497"/>
      <c r="S9" s="493"/>
      <c r="T9" s="496">
        <v>2129</v>
      </c>
      <c r="U9" s="497"/>
      <c r="V9" s="493"/>
      <c r="W9" s="496">
        <v>1500</v>
      </c>
      <c r="X9" s="497"/>
      <c r="Y9" s="493"/>
      <c r="Z9" s="496">
        <v>990</v>
      </c>
      <c r="AA9" s="497"/>
      <c r="AB9" s="493"/>
      <c r="AC9" s="496">
        <v>661</v>
      </c>
      <c r="AD9" s="497"/>
      <c r="AE9" s="493"/>
      <c r="AF9" s="105">
        <f t="shared" si="0"/>
        <v>11120</v>
      </c>
    </row>
    <row r="10" spans="1:32" s="36" customFormat="1" ht="18" customHeight="1">
      <c r="A10" s="527"/>
      <c r="B10" s="528"/>
      <c r="C10" s="522" t="s">
        <v>91</v>
      </c>
      <c r="D10" s="523"/>
      <c r="E10" s="523"/>
      <c r="F10" s="523"/>
      <c r="G10" s="523"/>
      <c r="H10" s="503">
        <v>9</v>
      </c>
      <c r="I10" s="504"/>
      <c r="J10" s="498"/>
      <c r="K10" s="503">
        <v>14</v>
      </c>
      <c r="L10" s="504"/>
      <c r="M10" s="498"/>
      <c r="N10" s="503">
        <v>20</v>
      </c>
      <c r="O10" s="504"/>
      <c r="P10" s="498"/>
      <c r="Q10" s="503">
        <v>98</v>
      </c>
      <c r="R10" s="504"/>
      <c r="S10" s="498"/>
      <c r="T10" s="503">
        <v>95</v>
      </c>
      <c r="U10" s="504"/>
      <c r="V10" s="498"/>
      <c r="W10" s="503">
        <v>93</v>
      </c>
      <c r="X10" s="504"/>
      <c r="Y10" s="498"/>
      <c r="Z10" s="503">
        <v>61</v>
      </c>
      <c r="AA10" s="504"/>
      <c r="AB10" s="498"/>
      <c r="AC10" s="503">
        <v>55</v>
      </c>
      <c r="AD10" s="504"/>
      <c r="AE10" s="498"/>
      <c r="AF10" s="106">
        <f t="shared" si="0"/>
        <v>445</v>
      </c>
    </row>
    <row r="11" spans="1:32" s="36" customFormat="1" ht="18" customHeight="1">
      <c r="A11" s="501"/>
      <c r="B11" s="502"/>
      <c r="C11" s="507" t="s">
        <v>104</v>
      </c>
      <c r="D11" s="508"/>
      <c r="E11" s="508"/>
      <c r="F11" s="508"/>
      <c r="G11" s="508"/>
      <c r="H11" s="499">
        <f>SUM(H9:J10)</f>
        <v>228</v>
      </c>
      <c r="I11" s="494"/>
      <c r="J11" s="495"/>
      <c r="K11" s="499">
        <f>SUM(K9:M10)</f>
        <v>286</v>
      </c>
      <c r="L11" s="494"/>
      <c r="M11" s="495"/>
      <c r="N11" s="499">
        <f>SUM(N9:P10)</f>
        <v>1568</v>
      </c>
      <c r="O11" s="494"/>
      <c r="P11" s="495"/>
      <c r="Q11" s="499">
        <f>SUM(Q9:S10)</f>
        <v>3899</v>
      </c>
      <c r="R11" s="494"/>
      <c r="S11" s="495"/>
      <c r="T11" s="499">
        <f>SUM(T9:V10)</f>
        <v>2224</v>
      </c>
      <c r="U11" s="494"/>
      <c r="V11" s="495"/>
      <c r="W11" s="499">
        <f>SUM(W9:Y10)</f>
        <v>1593</v>
      </c>
      <c r="X11" s="494"/>
      <c r="Y11" s="495"/>
      <c r="Z11" s="499">
        <f>SUM(Z9:AB10)</f>
        <v>1051</v>
      </c>
      <c r="AA11" s="494"/>
      <c r="AB11" s="495"/>
      <c r="AC11" s="499">
        <f>SUM(AC9:AE10)</f>
        <v>716</v>
      </c>
      <c r="AD11" s="494"/>
      <c r="AE11" s="495"/>
      <c r="AF11" s="107">
        <f t="shared" si="0"/>
        <v>11565</v>
      </c>
    </row>
    <row r="12" spans="1:32" ht="18" customHeight="1">
      <c r="A12" s="527" t="s">
        <v>8</v>
      </c>
      <c r="B12" s="528"/>
      <c r="C12" s="529" t="s">
        <v>90</v>
      </c>
      <c r="D12" s="505"/>
      <c r="E12" s="505"/>
      <c r="F12" s="505"/>
      <c r="G12" s="505"/>
      <c r="H12" s="496">
        <v>341</v>
      </c>
      <c r="I12" s="497"/>
      <c r="J12" s="493"/>
      <c r="K12" s="496">
        <v>402</v>
      </c>
      <c r="L12" s="497"/>
      <c r="M12" s="493"/>
      <c r="N12" s="496">
        <v>1375</v>
      </c>
      <c r="O12" s="497"/>
      <c r="P12" s="493"/>
      <c r="Q12" s="496">
        <v>3755</v>
      </c>
      <c r="R12" s="497"/>
      <c r="S12" s="493"/>
      <c r="T12" s="496">
        <v>2150</v>
      </c>
      <c r="U12" s="497"/>
      <c r="V12" s="493"/>
      <c r="W12" s="496">
        <v>1511</v>
      </c>
      <c r="X12" s="497"/>
      <c r="Y12" s="493"/>
      <c r="Z12" s="496">
        <v>971</v>
      </c>
      <c r="AA12" s="497"/>
      <c r="AB12" s="493"/>
      <c r="AC12" s="496">
        <v>684</v>
      </c>
      <c r="AD12" s="497"/>
      <c r="AE12" s="493"/>
      <c r="AF12" s="105">
        <f t="shared" si="0"/>
        <v>11189</v>
      </c>
    </row>
    <row r="13" spans="1:32" ht="18" customHeight="1">
      <c r="A13" s="527"/>
      <c r="B13" s="528"/>
      <c r="C13" s="522" t="s">
        <v>91</v>
      </c>
      <c r="D13" s="523"/>
      <c r="E13" s="523"/>
      <c r="F13" s="523"/>
      <c r="G13" s="523"/>
      <c r="H13" s="503">
        <v>7</v>
      </c>
      <c r="I13" s="504"/>
      <c r="J13" s="498"/>
      <c r="K13" s="503">
        <v>17</v>
      </c>
      <c r="L13" s="504"/>
      <c r="M13" s="498"/>
      <c r="N13" s="503">
        <v>20</v>
      </c>
      <c r="O13" s="504"/>
      <c r="P13" s="498"/>
      <c r="Q13" s="503">
        <v>95</v>
      </c>
      <c r="R13" s="504"/>
      <c r="S13" s="498"/>
      <c r="T13" s="503">
        <v>99</v>
      </c>
      <c r="U13" s="504"/>
      <c r="V13" s="498"/>
      <c r="W13" s="503">
        <v>98</v>
      </c>
      <c r="X13" s="504"/>
      <c r="Y13" s="498"/>
      <c r="Z13" s="503">
        <v>65</v>
      </c>
      <c r="AA13" s="504"/>
      <c r="AB13" s="498"/>
      <c r="AC13" s="503">
        <v>54</v>
      </c>
      <c r="AD13" s="504"/>
      <c r="AE13" s="498"/>
      <c r="AF13" s="106">
        <f t="shared" si="0"/>
        <v>455</v>
      </c>
    </row>
    <row r="14" spans="1:32" ht="18" customHeight="1">
      <c r="A14" s="501"/>
      <c r="B14" s="502"/>
      <c r="C14" s="507" t="s">
        <v>104</v>
      </c>
      <c r="D14" s="508"/>
      <c r="E14" s="508"/>
      <c r="F14" s="508"/>
      <c r="G14" s="508"/>
      <c r="H14" s="499">
        <f>SUM(H12:J13)</f>
        <v>348</v>
      </c>
      <c r="I14" s="494"/>
      <c r="J14" s="495"/>
      <c r="K14" s="499">
        <f>SUM(K12:M13)</f>
        <v>419</v>
      </c>
      <c r="L14" s="494"/>
      <c r="M14" s="495"/>
      <c r="N14" s="499">
        <f>SUM(N12:P13)</f>
        <v>1395</v>
      </c>
      <c r="O14" s="494"/>
      <c r="P14" s="495"/>
      <c r="Q14" s="499">
        <f>SUM(Q12:S13)</f>
        <v>3850</v>
      </c>
      <c r="R14" s="494"/>
      <c r="S14" s="495"/>
      <c r="T14" s="499">
        <f>SUM(T12:V13)</f>
        <v>2249</v>
      </c>
      <c r="U14" s="494"/>
      <c r="V14" s="495"/>
      <c r="W14" s="499">
        <f>SUM(W12:Y13)</f>
        <v>1609</v>
      </c>
      <c r="X14" s="494"/>
      <c r="Y14" s="495"/>
      <c r="Z14" s="499">
        <f>SUM(Z12:AB13)</f>
        <v>1036</v>
      </c>
      <c r="AA14" s="494"/>
      <c r="AB14" s="495"/>
      <c r="AC14" s="499">
        <f>SUM(AC12:AE13)</f>
        <v>738</v>
      </c>
      <c r="AD14" s="494"/>
      <c r="AE14" s="495"/>
      <c r="AF14" s="107">
        <f t="shared" si="0"/>
        <v>11644</v>
      </c>
    </row>
    <row r="15" spans="1:32" ht="18" customHeight="1">
      <c r="A15" s="525" t="s">
        <v>9</v>
      </c>
      <c r="B15" s="526"/>
      <c r="C15" s="529" t="s">
        <v>90</v>
      </c>
      <c r="D15" s="505"/>
      <c r="E15" s="505"/>
      <c r="F15" s="505"/>
      <c r="G15" s="505"/>
      <c r="H15" s="496">
        <v>419</v>
      </c>
      <c r="I15" s="497"/>
      <c r="J15" s="493"/>
      <c r="K15" s="496">
        <v>478</v>
      </c>
      <c r="L15" s="497"/>
      <c r="M15" s="493"/>
      <c r="N15" s="496">
        <v>1255</v>
      </c>
      <c r="O15" s="497"/>
      <c r="P15" s="493"/>
      <c r="Q15" s="496">
        <v>3711</v>
      </c>
      <c r="R15" s="497"/>
      <c r="S15" s="493"/>
      <c r="T15" s="496">
        <v>2166</v>
      </c>
      <c r="U15" s="497"/>
      <c r="V15" s="493"/>
      <c r="W15" s="496">
        <v>1557</v>
      </c>
      <c r="X15" s="497"/>
      <c r="Y15" s="493"/>
      <c r="Z15" s="496">
        <v>1000</v>
      </c>
      <c r="AA15" s="497"/>
      <c r="AB15" s="493"/>
      <c r="AC15" s="496">
        <v>700</v>
      </c>
      <c r="AD15" s="497"/>
      <c r="AE15" s="493"/>
      <c r="AF15" s="105">
        <f t="shared" si="0"/>
        <v>11286</v>
      </c>
    </row>
    <row r="16" spans="1:32" ht="18" customHeight="1">
      <c r="A16" s="527"/>
      <c r="B16" s="528"/>
      <c r="C16" s="522" t="s">
        <v>91</v>
      </c>
      <c r="D16" s="523"/>
      <c r="E16" s="523"/>
      <c r="F16" s="523"/>
      <c r="G16" s="523"/>
      <c r="H16" s="503">
        <v>9</v>
      </c>
      <c r="I16" s="504"/>
      <c r="J16" s="498"/>
      <c r="K16" s="503">
        <v>18</v>
      </c>
      <c r="L16" s="504"/>
      <c r="M16" s="498"/>
      <c r="N16" s="503">
        <v>17</v>
      </c>
      <c r="O16" s="504"/>
      <c r="P16" s="498"/>
      <c r="Q16" s="503">
        <v>94</v>
      </c>
      <c r="R16" s="504"/>
      <c r="S16" s="498"/>
      <c r="T16" s="503">
        <v>100</v>
      </c>
      <c r="U16" s="504"/>
      <c r="V16" s="498"/>
      <c r="W16" s="503">
        <v>93</v>
      </c>
      <c r="X16" s="504"/>
      <c r="Y16" s="498"/>
      <c r="Z16" s="503">
        <v>63</v>
      </c>
      <c r="AA16" s="504"/>
      <c r="AB16" s="498"/>
      <c r="AC16" s="503">
        <v>50</v>
      </c>
      <c r="AD16" s="504"/>
      <c r="AE16" s="498"/>
      <c r="AF16" s="106">
        <f t="shared" si="0"/>
        <v>444</v>
      </c>
    </row>
    <row r="17" spans="1:32" ht="18" customHeight="1">
      <c r="A17" s="501"/>
      <c r="B17" s="502"/>
      <c r="C17" s="507" t="s">
        <v>104</v>
      </c>
      <c r="D17" s="508"/>
      <c r="E17" s="508"/>
      <c r="F17" s="508"/>
      <c r="G17" s="508"/>
      <c r="H17" s="499">
        <f>SUM(H15:J16)</f>
        <v>428</v>
      </c>
      <c r="I17" s="494"/>
      <c r="J17" s="495"/>
      <c r="K17" s="499">
        <f>SUM(K15:M16)</f>
        <v>496</v>
      </c>
      <c r="L17" s="494"/>
      <c r="M17" s="495"/>
      <c r="N17" s="499">
        <f>SUM(N15:P16)</f>
        <v>1272</v>
      </c>
      <c r="O17" s="494"/>
      <c r="P17" s="495"/>
      <c r="Q17" s="499">
        <f>SUM(Q15:S16)</f>
        <v>3805</v>
      </c>
      <c r="R17" s="494"/>
      <c r="S17" s="495"/>
      <c r="T17" s="499">
        <f>SUM(T15:V16)</f>
        <v>2266</v>
      </c>
      <c r="U17" s="494"/>
      <c r="V17" s="495"/>
      <c r="W17" s="499">
        <f>SUM(W15:Y16)</f>
        <v>1650</v>
      </c>
      <c r="X17" s="494"/>
      <c r="Y17" s="495"/>
      <c r="Z17" s="499">
        <f>SUM(Z15:AB16)</f>
        <v>1063</v>
      </c>
      <c r="AA17" s="494"/>
      <c r="AB17" s="495"/>
      <c r="AC17" s="499">
        <f>SUM(AC15:AE16)</f>
        <v>750</v>
      </c>
      <c r="AD17" s="494"/>
      <c r="AE17" s="495"/>
      <c r="AF17" s="107">
        <f t="shared" si="0"/>
        <v>11730</v>
      </c>
    </row>
    <row r="18" spans="1:32" ht="18" customHeight="1">
      <c r="A18" s="527" t="s">
        <v>10</v>
      </c>
      <c r="B18" s="528"/>
      <c r="C18" s="529" t="s">
        <v>90</v>
      </c>
      <c r="D18" s="505"/>
      <c r="E18" s="505"/>
      <c r="F18" s="505"/>
      <c r="G18" s="505"/>
      <c r="H18" s="496">
        <v>525</v>
      </c>
      <c r="I18" s="497"/>
      <c r="J18" s="493"/>
      <c r="K18" s="496">
        <v>546</v>
      </c>
      <c r="L18" s="497"/>
      <c r="M18" s="493"/>
      <c r="N18" s="496">
        <v>1058</v>
      </c>
      <c r="O18" s="497"/>
      <c r="P18" s="493"/>
      <c r="Q18" s="496">
        <v>3650</v>
      </c>
      <c r="R18" s="497"/>
      <c r="S18" s="493"/>
      <c r="T18" s="496">
        <v>2167</v>
      </c>
      <c r="U18" s="497"/>
      <c r="V18" s="493"/>
      <c r="W18" s="496">
        <v>1569</v>
      </c>
      <c r="X18" s="497"/>
      <c r="Y18" s="493"/>
      <c r="Z18" s="496">
        <v>995</v>
      </c>
      <c r="AA18" s="497"/>
      <c r="AB18" s="493"/>
      <c r="AC18" s="496">
        <v>696</v>
      </c>
      <c r="AD18" s="497"/>
      <c r="AE18" s="493"/>
      <c r="AF18" s="105">
        <f t="shared" si="0"/>
        <v>11206</v>
      </c>
    </row>
    <row r="19" spans="1:32" ht="18" customHeight="1">
      <c r="A19" s="527"/>
      <c r="B19" s="528"/>
      <c r="C19" s="522" t="s">
        <v>91</v>
      </c>
      <c r="D19" s="523"/>
      <c r="E19" s="523"/>
      <c r="F19" s="523"/>
      <c r="G19" s="523"/>
      <c r="H19" s="503">
        <v>7</v>
      </c>
      <c r="I19" s="504"/>
      <c r="J19" s="498"/>
      <c r="K19" s="503">
        <v>21</v>
      </c>
      <c r="L19" s="504"/>
      <c r="M19" s="498"/>
      <c r="N19" s="503">
        <v>15</v>
      </c>
      <c r="O19" s="504"/>
      <c r="P19" s="498"/>
      <c r="Q19" s="503">
        <v>90</v>
      </c>
      <c r="R19" s="504"/>
      <c r="S19" s="498"/>
      <c r="T19" s="503">
        <v>103</v>
      </c>
      <c r="U19" s="504"/>
      <c r="V19" s="498"/>
      <c r="W19" s="503">
        <v>101</v>
      </c>
      <c r="X19" s="504"/>
      <c r="Y19" s="498"/>
      <c r="Z19" s="503">
        <v>65</v>
      </c>
      <c r="AA19" s="504"/>
      <c r="AB19" s="498"/>
      <c r="AC19" s="503">
        <v>46</v>
      </c>
      <c r="AD19" s="504"/>
      <c r="AE19" s="498"/>
      <c r="AF19" s="106">
        <f t="shared" si="0"/>
        <v>448</v>
      </c>
    </row>
    <row r="20" spans="1:32" ht="18" customHeight="1">
      <c r="A20" s="501"/>
      <c r="B20" s="502"/>
      <c r="C20" s="507" t="s">
        <v>104</v>
      </c>
      <c r="D20" s="508"/>
      <c r="E20" s="508"/>
      <c r="F20" s="508"/>
      <c r="G20" s="508"/>
      <c r="H20" s="499">
        <f>SUM(H18:J19)</f>
        <v>532</v>
      </c>
      <c r="I20" s="494"/>
      <c r="J20" s="495"/>
      <c r="K20" s="499">
        <f>SUM(K18:M19)</f>
        <v>567</v>
      </c>
      <c r="L20" s="494"/>
      <c r="M20" s="495"/>
      <c r="N20" s="499">
        <f>SUM(N18:P19)</f>
        <v>1073</v>
      </c>
      <c r="O20" s="494"/>
      <c r="P20" s="495"/>
      <c r="Q20" s="499">
        <f>SUM(Q18:S19)</f>
        <v>3740</v>
      </c>
      <c r="R20" s="494"/>
      <c r="S20" s="495"/>
      <c r="T20" s="499">
        <f>SUM(T18:V19)</f>
        <v>2270</v>
      </c>
      <c r="U20" s="494"/>
      <c r="V20" s="495"/>
      <c r="W20" s="499">
        <f>SUM(W18:Y19)</f>
        <v>1670</v>
      </c>
      <c r="X20" s="494"/>
      <c r="Y20" s="495"/>
      <c r="Z20" s="499">
        <f>SUM(Z18:AB19)</f>
        <v>1060</v>
      </c>
      <c r="AA20" s="494"/>
      <c r="AB20" s="495"/>
      <c r="AC20" s="499">
        <f>SUM(AC18:AE19)</f>
        <v>742</v>
      </c>
      <c r="AD20" s="494"/>
      <c r="AE20" s="495"/>
      <c r="AF20" s="107">
        <f t="shared" si="0"/>
        <v>11654</v>
      </c>
    </row>
    <row r="21" spans="1:32" ht="18" customHeight="1">
      <c r="A21" s="525" t="s">
        <v>11</v>
      </c>
      <c r="B21" s="526"/>
      <c r="C21" s="529" t="s">
        <v>90</v>
      </c>
      <c r="D21" s="505"/>
      <c r="E21" s="505"/>
      <c r="F21" s="505"/>
      <c r="G21" s="505"/>
      <c r="H21" s="496">
        <v>667</v>
      </c>
      <c r="I21" s="497"/>
      <c r="J21" s="493"/>
      <c r="K21" s="496">
        <v>602</v>
      </c>
      <c r="L21" s="497"/>
      <c r="M21" s="493"/>
      <c r="N21" s="496">
        <v>879</v>
      </c>
      <c r="O21" s="497"/>
      <c r="P21" s="493"/>
      <c r="Q21" s="496">
        <v>3557</v>
      </c>
      <c r="R21" s="497"/>
      <c r="S21" s="493"/>
      <c r="T21" s="496">
        <v>2204</v>
      </c>
      <c r="U21" s="497"/>
      <c r="V21" s="493"/>
      <c r="W21" s="496">
        <v>1609</v>
      </c>
      <c r="X21" s="497"/>
      <c r="Y21" s="493"/>
      <c r="Z21" s="496">
        <v>981</v>
      </c>
      <c r="AA21" s="497"/>
      <c r="AB21" s="493"/>
      <c r="AC21" s="496">
        <v>711</v>
      </c>
      <c r="AD21" s="497"/>
      <c r="AE21" s="493"/>
      <c r="AF21" s="105">
        <f t="shared" si="0"/>
        <v>11210</v>
      </c>
    </row>
    <row r="22" spans="1:32" ht="18" customHeight="1">
      <c r="A22" s="527"/>
      <c r="B22" s="528"/>
      <c r="C22" s="522" t="s">
        <v>91</v>
      </c>
      <c r="D22" s="523"/>
      <c r="E22" s="523"/>
      <c r="F22" s="523"/>
      <c r="G22" s="523"/>
      <c r="H22" s="503">
        <v>5</v>
      </c>
      <c r="I22" s="504"/>
      <c r="J22" s="498"/>
      <c r="K22" s="503">
        <v>21</v>
      </c>
      <c r="L22" s="504"/>
      <c r="M22" s="498"/>
      <c r="N22" s="503">
        <v>13</v>
      </c>
      <c r="O22" s="504"/>
      <c r="P22" s="498"/>
      <c r="Q22" s="503">
        <v>88</v>
      </c>
      <c r="R22" s="504"/>
      <c r="S22" s="498"/>
      <c r="T22" s="503">
        <v>106</v>
      </c>
      <c r="U22" s="504"/>
      <c r="V22" s="498"/>
      <c r="W22" s="503">
        <v>100</v>
      </c>
      <c r="X22" s="504"/>
      <c r="Y22" s="498"/>
      <c r="Z22" s="503">
        <v>69</v>
      </c>
      <c r="AA22" s="504"/>
      <c r="AB22" s="498"/>
      <c r="AC22" s="503">
        <v>48</v>
      </c>
      <c r="AD22" s="504"/>
      <c r="AE22" s="498"/>
      <c r="AF22" s="106">
        <f t="shared" si="0"/>
        <v>450</v>
      </c>
    </row>
    <row r="23" spans="1:32" ht="18" customHeight="1">
      <c r="A23" s="501"/>
      <c r="B23" s="502"/>
      <c r="C23" s="507" t="s">
        <v>104</v>
      </c>
      <c r="D23" s="508"/>
      <c r="E23" s="508"/>
      <c r="F23" s="508"/>
      <c r="G23" s="508"/>
      <c r="H23" s="499">
        <f>SUM(H21:J22)</f>
        <v>672</v>
      </c>
      <c r="I23" s="494"/>
      <c r="J23" s="495"/>
      <c r="K23" s="499">
        <f>SUM(K21:M22)</f>
        <v>623</v>
      </c>
      <c r="L23" s="494"/>
      <c r="M23" s="495"/>
      <c r="N23" s="499">
        <f>SUM(N21:P22)</f>
        <v>892</v>
      </c>
      <c r="O23" s="494"/>
      <c r="P23" s="495"/>
      <c r="Q23" s="499">
        <f>SUM(Q21:S22)</f>
        <v>3645</v>
      </c>
      <c r="R23" s="494"/>
      <c r="S23" s="495"/>
      <c r="T23" s="499">
        <f>SUM(T21:V22)</f>
        <v>2310</v>
      </c>
      <c r="U23" s="494"/>
      <c r="V23" s="495"/>
      <c r="W23" s="499">
        <f>SUM(W21:Y22)</f>
        <v>1709</v>
      </c>
      <c r="X23" s="494"/>
      <c r="Y23" s="495"/>
      <c r="Z23" s="499">
        <f>SUM(Z21:AB22)</f>
        <v>1050</v>
      </c>
      <c r="AA23" s="494"/>
      <c r="AB23" s="495"/>
      <c r="AC23" s="499">
        <f>SUM(AC21:AE22)</f>
        <v>759</v>
      </c>
      <c r="AD23" s="494"/>
      <c r="AE23" s="495"/>
      <c r="AF23" s="107">
        <f t="shared" si="0"/>
        <v>11660</v>
      </c>
    </row>
    <row r="24" spans="1:32" ht="18" customHeight="1">
      <c r="A24" s="527" t="s">
        <v>12</v>
      </c>
      <c r="B24" s="528"/>
      <c r="C24" s="529" t="s">
        <v>90</v>
      </c>
      <c r="D24" s="505"/>
      <c r="E24" s="505"/>
      <c r="F24" s="505"/>
      <c r="G24" s="505"/>
      <c r="H24" s="496">
        <v>762</v>
      </c>
      <c r="I24" s="497"/>
      <c r="J24" s="493"/>
      <c r="K24" s="496">
        <v>670</v>
      </c>
      <c r="L24" s="497"/>
      <c r="M24" s="493"/>
      <c r="N24" s="496">
        <v>695</v>
      </c>
      <c r="O24" s="497"/>
      <c r="P24" s="493"/>
      <c r="Q24" s="496">
        <v>3444</v>
      </c>
      <c r="R24" s="497"/>
      <c r="S24" s="493"/>
      <c r="T24" s="496">
        <v>2254</v>
      </c>
      <c r="U24" s="497"/>
      <c r="V24" s="493"/>
      <c r="W24" s="496">
        <v>1613</v>
      </c>
      <c r="X24" s="497"/>
      <c r="Y24" s="493"/>
      <c r="Z24" s="496">
        <v>1006</v>
      </c>
      <c r="AA24" s="497"/>
      <c r="AB24" s="493"/>
      <c r="AC24" s="496">
        <v>715</v>
      </c>
      <c r="AD24" s="497"/>
      <c r="AE24" s="493"/>
      <c r="AF24" s="105">
        <f t="shared" si="0"/>
        <v>11159</v>
      </c>
    </row>
    <row r="25" spans="1:32" ht="18" customHeight="1">
      <c r="A25" s="527"/>
      <c r="B25" s="528"/>
      <c r="C25" s="522" t="s">
        <v>91</v>
      </c>
      <c r="D25" s="523"/>
      <c r="E25" s="523"/>
      <c r="F25" s="523"/>
      <c r="G25" s="523"/>
      <c r="H25" s="503">
        <v>5</v>
      </c>
      <c r="I25" s="504"/>
      <c r="J25" s="498"/>
      <c r="K25" s="503">
        <v>22</v>
      </c>
      <c r="L25" s="504"/>
      <c r="M25" s="498"/>
      <c r="N25" s="503">
        <v>8</v>
      </c>
      <c r="O25" s="504"/>
      <c r="P25" s="498"/>
      <c r="Q25" s="503">
        <v>80</v>
      </c>
      <c r="R25" s="504"/>
      <c r="S25" s="498"/>
      <c r="T25" s="503">
        <v>111</v>
      </c>
      <c r="U25" s="504"/>
      <c r="V25" s="498"/>
      <c r="W25" s="503">
        <v>99</v>
      </c>
      <c r="X25" s="504"/>
      <c r="Y25" s="498"/>
      <c r="Z25" s="503">
        <v>68</v>
      </c>
      <c r="AA25" s="504"/>
      <c r="AB25" s="498"/>
      <c r="AC25" s="503">
        <v>45</v>
      </c>
      <c r="AD25" s="504"/>
      <c r="AE25" s="498"/>
      <c r="AF25" s="106">
        <f t="shared" si="0"/>
        <v>438</v>
      </c>
    </row>
    <row r="26" spans="1:32" ht="18" customHeight="1">
      <c r="A26" s="501"/>
      <c r="B26" s="502"/>
      <c r="C26" s="507" t="s">
        <v>104</v>
      </c>
      <c r="D26" s="508"/>
      <c r="E26" s="508"/>
      <c r="F26" s="508"/>
      <c r="G26" s="508"/>
      <c r="H26" s="499">
        <f>SUM(H24:J25)</f>
        <v>767</v>
      </c>
      <c r="I26" s="494"/>
      <c r="J26" s="495"/>
      <c r="K26" s="499">
        <f>SUM(K24:M25)</f>
        <v>692</v>
      </c>
      <c r="L26" s="494"/>
      <c r="M26" s="495"/>
      <c r="N26" s="499">
        <f>SUM(N24:P25)</f>
        <v>703</v>
      </c>
      <c r="O26" s="494"/>
      <c r="P26" s="495"/>
      <c r="Q26" s="499">
        <f>SUM(Q24:S25)</f>
        <v>3524</v>
      </c>
      <c r="R26" s="494"/>
      <c r="S26" s="495"/>
      <c r="T26" s="499">
        <f>SUM(T24:V25)</f>
        <v>2365</v>
      </c>
      <c r="U26" s="494"/>
      <c r="V26" s="495"/>
      <c r="W26" s="499">
        <f>SUM(W24:Y25)</f>
        <v>1712</v>
      </c>
      <c r="X26" s="494"/>
      <c r="Y26" s="495"/>
      <c r="Z26" s="499">
        <f>SUM(Z24:AB25)</f>
        <v>1074</v>
      </c>
      <c r="AA26" s="494"/>
      <c r="AB26" s="495"/>
      <c r="AC26" s="499">
        <f>SUM(AC24:AE25)</f>
        <v>760</v>
      </c>
      <c r="AD26" s="494"/>
      <c r="AE26" s="495"/>
      <c r="AF26" s="107">
        <f t="shared" si="0"/>
        <v>11597</v>
      </c>
    </row>
    <row r="27" spans="1:32" ht="18" customHeight="1">
      <c r="A27" s="525" t="s">
        <v>13</v>
      </c>
      <c r="B27" s="526"/>
      <c r="C27" s="529" t="s">
        <v>90</v>
      </c>
      <c r="D27" s="505"/>
      <c r="E27" s="505"/>
      <c r="F27" s="505"/>
      <c r="G27" s="505"/>
      <c r="H27" s="496">
        <v>850</v>
      </c>
      <c r="I27" s="497"/>
      <c r="J27" s="493"/>
      <c r="K27" s="496">
        <v>753</v>
      </c>
      <c r="L27" s="497"/>
      <c r="M27" s="493"/>
      <c r="N27" s="496">
        <v>556</v>
      </c>
      <c r="O27" s="497"/>
      <c r="P27" s="493"/>
      <c r="Q27" s="496">
        <v>3419</v>
      </c>
      <c r="R27" s="497"/>
      <c r="S27" s="493"/>
      <c r="T27" s="496">
        <v>2270</v>
      </c>
      <c r="U27" s="497"/>
      <c r="V27" s="493"/>
      <c r="W27" s="496">
        <v>1619</v>
      </c>
      <c r="X27" s="497"/>
      <c r="Y27" s="493"/>
      <c r="Z27" s="496">
        <v>1028</v>
      </c>
      <c r="AA27" s="497"/>
      <c r="AB27" s="493"/>
      <c r="AC27" s="496">
        <v>716</v>
      </c>
      <c r="AD27" s="497"/>
      <c r="AE27" s="493"/>
      <c r="AF27" s="105">
        <f t="shared" si="0"/>
        <v>11211</v>
      </c>
    </row>
    <row r="28" spans="1:32" ht="18" customHeight="1">
      <c r="A28" s="527"/>
      <c r="B28" s="528"/>
      <c r="C28" s="522" t="s">
        <v>91</v>
      </c>
      <c r="D28" s="523"/>
      <c r="E28" s="523"/>
      <c r="F28" s="523"/>
      <c r="G28" s="523"/>
      <c r="H28" s="503">
        <v>5</v>
      </c>
      <c r="I28" s="504"/>
      <c r="J28" s="498"/>
      <c r="K28" s="503">
        <v>24</v>
      </c>
      <c r="L28" s="504"/>
      <c r="M28" s="498"/>
      <c r="N28" s="503">
        <v>8</v>
      </c>
      <c r="O28" s="504"/>
      <c r="P28" s="498"/>
      <c r="Q28" s="503">
        <v>78</v>
      </c>
      <c r="R28" s="504"/>
      <c r="S28" s="498"/>
      <c r="T28" s="503">
        <v>106</v>
      </c>
      <c r="U28" s="504"/>
      <c r="V28" s="498"/>
      <c r="W28" s="503">
        <v>98</v>
      </c>
      <c r="X28" s="504"/>
      <c r="Y28" s="498"/>
      <c r="Z28" s="503">
        <v>68</v>
      </c>
      <c r="AA28" s="504"/>
      <c r="AB28" s="498"/>
      <c r="AC28" s="503">
        <v>44</v>
      </c>
      <c r="AD28" s="504"/>
      <c r="AE28" s="498"/>
      <c r="AF28" s="106">
        <f t="shared" si="0"/>
        <v>431</v>
      </c>
    </row>
    <row r="29" spans="1:32" ht="18" customHeight="1">
      <c r="A29" s="501"/>
      <c r="B29" s="502"/>
      <c r="C29" s="507" t="s">
        <v>104</v>
      </c>
      <c r="D29" s="508"/>
      <c r="E29" s="508"/>
      <c r="F29" s="508"/>
      <c r="G29" s="508"/>
      <c r="H29" s="499">
        <f>SUM(H27:J28)</f>
        <v>855</v>
      </c>
      <c r="I29" s="494"/>
      <c r="J29" s="495"/>
      <c r="K29" s="499">
        <f>SUM(K27:M28)</f>
        <v>777</v>
      </c>
      <c r="L29" s="494"/>
      <c r="M29" s="495"/>
      <c r="N29" s="499">
        <f>SUM(N27:P28)</f>
        <v>564</v>
      </c>
      <c r="O29" s="494"/>
      <c r="P29" s="495"/>
      <c r="Q29" s="499">
        <f>SUM(Q27:S28)</f>
        <v>3497</v>
      </c>
      <c r="R29" s="494"/>
      <c r="S29" s="495"/>
      <c r="T29" s="499">
        <f>SUM(T27:V28)</f>
        <v>2376</v>
      </c>
      <c r="U29" s="494"/>
      <c r="V29" s="495"/>
      <c r="W29" s="499">
        <f>SUM(W27:Y28)</f>
        <v>1717</v>
      </c>
      <c r="X29" s="494"/>
      <c r="Y29" s="495"/>
      <c r="Z29" s="499">
        <f>SUM(Z27:AB28)</f>
        <v>1096</v>
      </c>
      <c r="AA29" s="494"/>
      <c r="AB29" s="495"/>
      <c r="AC29" s="499">
        <f>SUM(AC27:AE28)</f>
        <v>760</v>
      </c>
      <c r="AD29" s="494"/>
      <c r="AE29" s="495"/>
      <c r="AF29" s="107">
        <f t="shared" si="0"/>
        <v>11642</v>
      </c>
    </row>
    <row r="30" spans="1:32" ht="18" customHeight="1">
      <c r="A30" s="527" t="s">
        <v>14</v>
      </c>
      <c r="B30" s="528"/>
      <c r="C30" s="529" t="s">
        <v>90</v>
      </c>
      <c r="D30" s="505"/>
      <c r="E30" s="505"/>
      <c r="F30" s="505"/>
      <c r="G30" s="505"/>
      <c r="H30" s="496">
        <v>931</v>
      </c>
      <c r="I30" s="497"/>
      <c r="J30" s="493"/>
      <c r="K30" s="496">
        <v>812</v>
      </c>
      <c r="L30" s="497"/>
      <c r="M30" s="493"/>
      <c r="N30" s="496">
        <v>427</v>
      </c>
      <c r="O30" s="497"/>
      <c r="P30" s="493"/>
      <c r="Q30" s="496">
        <v>3377</v>
      </c>
      <c r="R30" s="497"/>
      <c r="S30" s="493"/>
      <c r="T30" s="496">
        <v>2262</v>
      </c>
      <c r="U30" s="497"/>
      <c r="V30" s="493"/>
      <c r="W30" s="496">
        <v>1627</v>
      </c>
      <c r="X30" s="497"/>
      <c r="Y30" s="493"/>
      <c r="Z30" s="496">
        <v>1020</v>
      </c>
      <c r="AA30" s="497"/>
      <c r="AB30" s="493"/>
      <c r="AC30" s="496">
        <v>724</v>
      </c>
      <c r="AD30" s="497"/>
      <c r="AE30" s="493"/>
      <c r="AF30" s="105">
        <f t="shared" si="0"/>
        <v>11180</v>
      </c>
    </row>
    <row r="31" spans="1:32" ht="18" customHeight="1">
      <c r="A31" s="527"/>
      <c r="B31" s="528"/>
      <c r="C31" s="522" t="s">
        <v>91</v>
      </c>
      <c r="D31" s="523"/>
      <c r="E31" s="523"/>
      <c r="F31" s="523"/>
      <c r="G31" s="523"/>
      <c r="H31" s="503">
        <v>5</v>
      </c>
      <c r="I31" s="504"/>
      <c r="J31" s="498"/>
      <c r="K31" s="503">
        <v>27</v>
      </c>
      <c r="L31" s="504"/>
      <c r="M31" s="498"/>
      <c r="N31" s="503">
        <v>7</v>
      </c>
      <c r="O31" s="504"/>
      <c r="P31" s="498"/>
      <c r="Q31" s="503">
        <v>74</v>
      </c>
      <c r="R31" s="504"/>
      <c r="S31" s="498"/>
      <c r="T31" s="503">
        <v>107</v>
      </c>
      <c r="U31" s="504"/>
      <c r="V31" s="498"/>
      <c r="W31" s="503">
        <v>91</v>
      </c>
      <c r="X31" s="504"/>
      <c r="Y31" s="498"/>
      <c r="Z31" s="503">
        <v>66</v>
      </c>
      <c r="AA31" s="504"/>
      <c r="AB31" s="498"/>
      <c r="AC31" s="503">
        <v>51</v>
      </c>
      <c r="AD31" s="504"/>
      <c r="AE31" s="498"/>
      <c r="AF31" s="106">
        <f t="shared" si="0"/>
        <v>428</v>
      </c>
    </row>
    <row r="32" spans="1:32" ht="18" customHeight="1">
      <c r="A32" s="501"/>
      <c r="B32" s="502"/>
      <c r="C32" s="507" t="s">
        <v>104</v>
      </c>
      <c r="D32" s="508"/>
      <c r="E32" s="508"/>
      <c r="F32" s="508"/>
      <c r="G32" s="508"/>
      <c r="H32" s="499">
        <f>SUM(H30:J31)</f>
        <v>936</v>
      </c>
      <c r="I32" s="494"/>
      <c r="J32" s="495"/>
      <c r="K32" s="499">
        <f>SUM(K30:M31)</f>
        <v>839</v>
      </c>
      <c r="L32" s="494"/>
      <c r="M32" s="495"/>
      <c r="N32" s="499">
        <f>SUM(N30:P31)</f>
        <v>434</v>
      </c>
      <c r="O32" s="494"/>
      <c r="P32" s="495"/>
      <c r="Q32" s="499">
        <f>SUM(Q30:S31)</f>
        <v>3451</v>
      </c>
      <c r="R32" s="494"/>
      <c r="S32" s="495"/>
      <c r="T32" s="499">
        <f>SUM(T30:V31)</f>
        <v>2369</v>
      </c>
      <c r="U32" s="494"/>
      <c r="V32" s="495"/>
      <c r="W32" s="499">
        <f>SUM(W30:Y31)</f>
        <v>1718</v>
      </c>
      <c r="X32" s="494"/>
      <c r="Y32" s="495"/>
      <c r="Z32" s="499">
        <f>SUM(Z30:AB31)</f>
        <v>1086</v>
      </c>
      <c r="AA32" s="494"/>
      <c r="AB32" s="495"/>
      <c r="AC32" s="499">
        <f>SUM(AC30:AE31)</f>
        <v>775</v>
      </c>
      <c r="AD32" s="494"/>
      <c r="AE32" s="495"/>
      <c r="AF32" s="107">
        <f t="shared" si="0"/>
        <v>11608</v>
      </c>
    </row>
    <row r="33" spans="1:32" ht="18" customHeight="1">
      <c r="A33" s="525" t="s">
        <v>15</v>
      </c>
      <c r="B33" s="526"/>
      <c r="C33" s="529" t="s">
        <v>90</v>
      </c>
      <c r="D33" s="505"/>
      <c r="E33" s="505"/>
      <c r="F33" s="505"/>
      <c r="G33" s="505"/>
      <c r="H33" s="496">
        <v>985</v>
      </c>
      <c r="I33" s="497"/>
      <c r="J33" s="493"/>
      <c r="K33" s="496">
        <v>890</v>
      </c>
      <c r="L33" s="497"/>
      <c r="M33" s="493"/>
      <c r="N33" s="496">
        <v>290</v>
      </c>
      <c r="O33" s="497"/>
      <c r="P33" s="493"/>
      <c r="Q33" s="496">
        <v>3348</v>
      </c>
      <c r="R33" s="497"/>
      <c r="S33" s="493"/>
      <c r="T33" s="496">
        <v>2245</v>
      </c>
      <c r="U33" s="497"/>
      <c r="V33" s="493"/>
      <c r="W33" s="496">
        <v>1615</v>
      </c>
      <c r="X33" s="497"/>
      <c r="Y33" s="493"/>
      <c r="Z33" s="496">
        <v>1032</v>
      </c>
      <c r="AA33" s="497"/>
      <c r="AB33" s="493"/>
      <c r="AC33" s="496">
        <v>744</v>
      </c>
      <c r="AD33" s="497"/>
      <c r="AE33" s="493"/>
      <c r="AF33" s="105">
        <f t="shared" si="0"/>
        <v>11149</v>
      </c>
    </row>
    <row r="34" spans="1:32" ht="18" customHeight="1">
      <c r="A34" s="527"/>
      <c r="B34" s="528"/>
      <c r="C34" s="522" t="s">
        <v>91</v>
      </c>
      <c r="D34" s="523"/>
      <c r="E34" s="523"/>
      <c r="F34" s="523"/>
      <c r="G34" s="523"/>
      <c r="H34" s="503">
        <v>6</v>
      </c>
      <c r="I34" s="504"/>
      <c r="J34" s="498"/>
      <c r="K34" s="503">
        <v>33</v>
      </c>
      <c r="L34" s="504"/>
      <c r="M34" s="498"/>
      <c r="N34" s="503">
        <v>3</v>
      </c>
      <c r="O34" s="504"/>
      <c r="P34" s="498"/>
      <c r="Q34" s="503">
        <v>75</v>
      </c>
      <c r="R34" s="504"/>
      <c r="S34" s="498"/>
      <c r="T34" s="503">
        <v>102</v>
      </c>
      <c r="U34" s="504"/>
      <c r="V34" s="498"/>
      <c r="W34" s="503">
        <v>88</v>
      </c>
      <c r="X34" s="504"/>
      <c r="Y34" s="498"/>
      <c r="Z34" s="503">
        <v>68</v>
      </c>
      <c r="AA34" s="504"/>
      <c r="AB34" s="498"/>
      <c r="AC34" s="503">
        <v>52</v>
      </c>
      <c r="AD34" s="504"/>
      <c r="AE34" s="498"/>
      <c r="AF34" s="106">
        <f t="shared" si="0"/>
        <v>427</v>
      </c>
    </row>
    <row r="35" spans="1:32" ht="18" customHeight="1">
      <c r="A35" s="501"/>
      <c r="B35" s="502"/>
      <c r="C35" s="507" t="s">
        <v>104</v>
      </c>
      <c r="D35" s="508"/>
      <c r="E35" s="508"/>
      <c r="F35" s="508"/>
      <c r="G35" s="508"/>
      <c r="H35" s="499">
        <f>SUM(H33:J34)</f>
        <v>991</v>
      </c>
      <c r="I35" s="494"/>
      <c r="J35" s="495"/>
      <c r="K35" s="499">
        <f>SUM(K33:M34)</f>
        <v>923</v>
      </c>
      <c r="L35" s="494"/>
      <c r="M35" s="495"/>
      <c r="N35" s="499">
        <f>SUM(N33:P34)</f>
        <v>293</v>
      </c>
      <c r="O35" s="494"/>
      <c r="P35" s="495"/>
      <c r="Q35" s="499">
        <f>SUM(Q33:S34)</f>
        <v>3423</v>
      </c>
      <c r="R35" s="494"/>
      <c r="S35" s="495"/>
      <c r="T35" s="499">
        <f>SUM(T33:V34)</f>
        <v>2347</v>
      </c>
      <c r="U35" s="494"/>
      <c r="V35" s="495"/>
      <c r="W35" s="499">
        <f>SUM(W33:Y34)</f>
        <v>1703</v>
      </c>
      <c r="X35" s="494"/>
      <c r="Y35" s="495"/>
      <c r="Z35" s="499">
        <f>SUM(Z33:AB34)</f>
        <v>1100</v>
      </c>
      <c r="AA35" s="494"/>
      <c r="AB35" s="495"/>
      <c r="AC35" s="499">
        <f>SUM(AC33:AE34)</f>
        <v>796</v>
      </c>
      <c r="AD35" s="494"/>
      <c r="AE35" s="495"/>
      <c r="AF35" s="107">
        <f t="shared" si="0"/>
        <v>11576</v>
      </c>
    </row>
    <row r="36" spans="1:32" ht="18" customHeight="1">
      <c r="A36" s="527" t="s">
        <v>16</v>
      </c>
      <c r="B36" s="528"/>
      <c r="C36" s="529" t="s">
        <v>90</v>
      </c>
      <c r="D36" s="505"/>
      <c r="E36" s="505"/>
      <c r="F36" s="505"/>
      <c r="G36" s="505"/>
      <c r="H36" s="500">
        <v>1066</v>
      </c>
      <c r="I36" s="500"/>
      <c r="J36" s="500"/>
      <c r="K36" s="500">
        <v>962</v>
      </c>
      <c r="L36" s="500"/>
      <c r="M36" s="500"/>
      <c r="N36" s="500">
        <v>131</v>
      </c>
      <c r="O36" s="500"/>
      <c r="P36" s="500"/>
      <c r="Q36" s="500">
        <v>3308</v>
      </c>
      <c r="R36" s="500"/>
      <c r="S36" s="500"/>
      <c r="T36" s="500">
        <v>2233</v>
      </c>
      <c r="U36" s="500"/>
      <c r="V36" s="500"/>
      <c r="W36" s="500">
        <v>1604</v>
      </c>
      <c r="X36" s="500"/>
      <c r="Y36" s="500"/>
      <c r="Z36" s="500">
        <v>1038</v>
      </c>
      <c r="AA36" s="500"/>
      <c r="AB36" s="500"/>
      <c r="AC36" s="500">
        <v>755</v>
      </c>
      <c r="AD36" s="500"/>
      <c r="AE36" s="500"/>
      <c r="AF36" s="105">
        <f t="shared" si="0"/>
        <v>11097</v>
      </c>
    </row>
    <row r="37" spans="1:32" ht="18" customHeight="1">
      <c r="A37" s="527"/>
      <c r="B37" s="528"/>
      <c r="C37" s="522" t="s">
        <v>91</v>
      </c>
      <c r="D37" s="523"/>
      <c r="E37" s="523"/>
      <c r="F37" s="523"/>
      <c r="G37" s="523"/>
      <c r="H37" s="506">
        <v>9</v>
      </c>
      <c r="I37" s="506"/>
      <c r="J37" s="506"/>
      <c r="K37" s="506">
        <v>31</v>
      </c>
      <c r="L37" s="506"/>
      <c r="M37" s="506"/>
      <c r="N37" s="506">
        <v>2</v>
      </c>
      <c r="O37" s="506"/>
      <c r="P37" s="506"/>
      <c r="Q37" s="506">
        <v>75</v>
      </c>
      <c r="R37" s="506"/>
      <c r="S37" s="506"/>
      <c r="T37" s="506">
        <v>99</v>
      </c>
      <c r="U37" s="506"/>
      <c r="V37" s="506"/>
      <c r="W37" s="506">
        <v>87</v>
      </c>
      <c r="X37" s="506"/>
      <c r="Y37" s="506"/>
      <c r="Z37" s="506">
        <v>70</v>
      </c>
      <c r="AA37" s="506"/>
      <c r="AB37" s="506"/>
      <c r="AC37" s="506">
        <v>52</v>
      </c>
      <c r="AD37" s="506"/>
      <c r="AE37" s="506"/>
      <c r="AF37" s="106">
        <f t="shared" si="0"/>
        <v>425</v>
      </c>
    </row>
    <row r="38" spans="1:32" ht="18" customHeight="1">
      <c r="A38" s="501"/>
      <c r="B38" s="502"/>
      <c r="C38" s="507" t="s">
        <v>104</v>
      </c>
      <c r="D38" s="508"/>
      <c r="E38" s="508"/>
      <c r="F38" s="508"/>
      <c r="G38" s="508"/>
      <c r="H38" s="509">
        <f>SUM(H36:J37)</f>
        <v>1075</v>
      </c>
      <c r="I38" s="509"/>
      <c r="J38" s="509"/>
      <c r="K38" s="509">
        <f>SUM(K36:M37)</f>
        <v>993</v>
      </c>
      <c r="L38" s="509"/>
      <c r="M38" s="509"/>
      <c r="N38" s="509">
        <f>SUM(N36:P37)</f>
        <v>133</v>
      </c>
      <c r="O38" s="509"/>
      <c r="P38" s="509"/>
      <c r="Q38" s="509">
        <f>SUM(Q36:S37)</f>
        <v>3383</v>
      </c>
      <c r="R38" s="509"/>
      <c r="S38" s="509"/>
      <c r="T38" s="509">
        <f>SUM(T36:V37)</f>
        <v>2332</v>
      </c>
      <c r="U38" s="509"/>
      <c r="V38" s="509"/>
      <c r="W38" s="509">
        <f>SUM(W36:Y37)</f>
        <v>1691</v>
      </c>
      <c r="X38" s="509"/>
      <c r="Y38" s="509"/>
      <c r="Z38" s="509">
        <f>SUM(Z36:AB37)</f>
        <v>1108</v>
      </c>
      <c r="AA38" s="509"/>
      <c r="AB38" s="509"/>
      <c r="AC38" s="509">
        <f>SUM(AC36:AE37)</f>
        <v>807</v>
      </c>
      <c r="AD38" s="509"/>
      <c r="AE38" s="509"/>
      <c r="AF38" s="107">
        <f t="shared" si="0"/>
        <v>11522</v>
      </c>
    </row>
    <row r="39" spans="1:32" ht="18" customHeight="1">
      <c r="A39" s="525" t="s">
        <v>33</v>
      </c>
      <c r="B39" s="526"/>
      <c r="C39" s="529" t="s">
        <v>90</v>
      </c>
      <c r="D39" s="505"/>
      <c r="E39" s="505"/>
      <c r="F39" s="505"/>
      <c r="G39" s="505"/>
      <c r="H39" s="524">
        <v>1130</v>
      </c>
      <c r="I39" s="524"/>
      <c r="J39" s="524"/>
      <c r="K39" s="524">
        <v>1021</v>
      </c>
      <c r="L39" s="524"/>
      <c r="M39" s="524"/>
      <c r="N39" s="524">
        <v>10</v>
      </c>
      <c r="O39" s="524"/>
      <c r="P39" s="524"/>
      <c r="Q39" s="524">
        <v>3284</v>
      </c>
      <c r="R39" s="524"/>
      <c r="S39" s="524"/>
      <c r="T39" s="524">
        <v>2278</v>
      </c>
      <c r="U39" s="524"/>
      <c r="V39" s="524"/>
      <c r="W39" s="519">
        <v>1662</v>
      </c>
      <c r="X39" s="520"/>
      <c r="Y39" s="521"/>
      <c r="Z39" s="519">
        <v>1078</v>
      </c>
      <c r="AA39" s="520"/>
      <c r="AB39" s="521"/>
      <c r="AC39" s="519">
        <v>754</v>
      </c>
      <c r="AD39" s="520"/>
      <c r="AE39" s="521"/>
      <c r="AF39" s="105">
        <f t="shared" si="0"/>
        <v>11217</v>
      </c>
    </row>
    <row r="40" spans="1:32" ht="18" customHeight="1">
      <c r="A40" s="527"/>
      <c r="B40" s="528"/>
      <c r="C40" s="522" t="s">
        <v>91</v>
      </c>
      <c r="D40" s="523"/>
      <c r="E40" s="523"/>
      <c r="F40" s="523"/>
      <c r="G40" s="523"/>
      <c r="H40" s="515">
        <v>6</v>
      </c>
      <c r="I40" s="515"/>
      <c r="J40" s="515"/>
      <c r="K40" s="515">
        <v>34</v>
      </c>
      <c r="L40" s="515"/>
      <c r="M40" s="515"/>
      <c r="N40" s="515">
        <v>0</v>
      </c>
      <c r="O40" s="515"/>
      <c r="P40" s="515"/>
      <c r="Q40" s="515">
        <v>80</v>
      </c>
      <c r="R40" s="515"/>
      <c r="S40" s="515"/>
      <c r="T40" s="515">
        <v>96</v>
      </c>
      <c r="U40" s="515"/>
      <c r="V40" s="515"/>
      <c r="W40" s="515">
        <v>86</v>
      </c>
      <c r="X40" s="515"/>
      <c r="Y40" s="515"/>
      <c r="Z40" s="515">
        <v>70</v>
      </c>
      <c r="AA40" s="515"/>
      <c r="AB40" s="515"/>
      <c r="AC40" s="515">
        <v>53</v>
      </c>
      <c r="AD40" s="515"/>
      <c r="AE40" s="515"/>
      <c r="AF40" s="106">
        <f t="shared" si="0"/>
        <v>425</v>
      </c>
    </row>
    <row r="41" spans="1:32" ht="18" customHeight="1" thickBot="1">
      <c r="A41" s="527"/>
      <c r="B41" s="528"/>
      <c r="C41" s="516" t="s">
        <v>104</v>
      </c>
      <c r="D41" s="517"/>
      <c r="E41" s="517"/>
      <c r="F41" s="517"/>
      <c r="G41" s="517"/>
      <c r="H41" s="518">
        <f>SUM(H39:J40)</f>
        <v>1136</v>
      </c>
      <c r="I41" s="518"/>
      <c r="J41" s="518"/>
      <c r="K41" s="518">
        <f>SUM(K39:M40)</f>
        <v>1055</v>
      </c>
      <c r="L41" s="518"/>
      <c r="M41" s="518"/>
      <c r="N41" s="518">
        <f>SUM(N39:P40)</f>
        <v>10</v>
      </c>
      <c r="O41" s="518"/>
      <c r="P41" s="518"/>
      <c r="Q41" s="518">
        <f>SUM(Q39:S40)</f>
        <v>3364</v>
      </c>
      <c r="R41" s="518"/>
      <c r="S41" s="518"/>
      <c r="T41" s="518">
        <f>SUM(T39:V40)</f>
        <v>2374</v>
      </c>
      <c r="U41" s="518"/>
      <c r="V41" s="518"/>
      <c r="W41" s="518">
        <f>SUM(W39:Y40)</f>
        <v>1748</v>
      </c>
      <c r="X41" s="518"/>
      <c r="Y41" s="518"/>
      <c r="Z41" s="518">
        <f>SUM(Z39:AB40)</f>
        <v>1148</v>
      </c>
      <c r="AA41" s="518"/>
      <c r="AB41" s="518"/>
      <c r="AC41" s="518">
        <f>SUM(AC39:AE40)</f>
        <v>807</v>
      </c>
      <c r="AD41" s="518"/>
      <c r="AE41" s="518"/>
      <c r="AF41" s="106">
        <f t="shared" si="0"/>
        <v>11642</v>
      </c>
    </row>
    <row r="42" spans="1:32" ht="18" customHeight="1">
      <c r="A42" s="566" t="s">
        <v>207</v>
      </c>
      <c r="B42" s="488"/>
      <c r="C42" s="488"/>
      <c r="D42" s="488"/>
      <c r="E42" s="488"/>
      <c r="F42" s="488"/>
      <c r="G42" s="488"/>
      <c r="H42" s="558">
        <f>SUM(H41,H38,H35,H32,H29,H26,H23,H20,H17,H14,H11,H8)</f>
        <v>8129</v>
      </c>
      <c r="I42" s="558"/>
      <c r="J42" s="558"/>
      <c r="K42" s="558">
        <f>SUM(K41,K38,K35,K32,K29,K26,K23,K20,K17,K14,K11,K8)</f>
        <v>7769</v>
      </c>
      <c r="L42" s="558"/>
      <c r="M42" s="558"/>
      <c r="N42" s="558">
        <f>SUM(N41,N38,N35,N32,N29,N26,N23,N20,N17,N14,N11,N8)</f>
        <v>10040</v>
      </c>
      <c r="O42" s="558"/>
      <c r="P42" s="558"/>
      <c r="Q42" s="558">
        <f>SUM(Q41,Q38,Q35,Q32,Q29,Q26,Q23,Q20,Q17,Q14,Q11,Q8)</f>
        <v>43673</v>
      </c>
      <c r="R42" s="558"/>
      <c r="S42" s="558"/>
      <c r="T42" s="558">
        <f>SUM(T41,T38,T35,T32,T29,T26,T23,T20,T17,T14,T11,T8)</f>
        <v>27666</v>
      </c>
      <c r="U42" s="558"/>
      <c r="V42" s="558"/>
      <c r="W42" s="558">
        <f>SUM(W41,W38,W35,W32,W29,W26,W23,W20,W17,W14,W11,W8)</f>
        <v>20055</v>
      </c>
      <c r="X42" s="558"/>
      <c r="Y42" s="558"/>
      <c r="Z42" s="558">
        <f>SUM(Z41,Z38,Z35,Z32,Z29,Z26,Z23,Z20,Z17,Z14,Z11,Z8)</f>
        <v>12942</v>
      </c>
      <c r="AA42" s="558"/>
      <c r="AB42" s="558"/>
      <c r="AC42" s="558">
        <f>SUM(AC41,AC38,AC35,AC32,AC29,AC26,AC23,AC20,AC17,AC14,AC11,AC8)</f>
        <v>9123</v>
      </c>
      <c r="AD42" s="558"/>
      <c r="AE42" s="558"/>
      <c r="AF42" s="108">
        <f>SUM(AF41,AF38,AF35,AF32,AF29,AF26,AF23,AF20,AF17,AF14,AF11,AF8)</f>
        <v>139397</v>
      </c>
    </row>
    <row r="43" spans="1:32" ht="18" customHeight="1">
      <c r="A43" s="543" t="s">
        <v>208</v>
      </c>
      <c r="B43" s="544"/>
      <c r="C43" s="544"/>
      <c r="D43" s="544"/>
      <c r="E43" s="544"/>
      <c r="F43" s="544"/>
      <c r="G43" s="544"/>
      <c r="H43" s="545" t="s">
        <v>205</v>
      </c>
      <c r="I43" s="545"/>
      <c r="J43" s="545"/>
      <c r="K43" s="545" t="s">
        <v>206</v>
      </c>
      <c r="L43" s="545"/>
      <c r="M43" s="545"/>
      <c r="N43" s="546">
        <v>21207</v>
      </c>
      <c r="O43" s="546"/>
      <c r="P43" s="546"/>
      <c r="Q43" s="546">
        <v>51314</v>
      </c>
      <c r="R43" s="546"/>
      <c r="S43" s="546"/>
      <c r="T43" s="546">
        <v>25583</v>
      </c>
      <c r="U43" s="546"/>
      <c r="V43" s="546"/>
      <c r="W43" s="546">
        <v>17945</v>
      </c>
      <c r="X43" s="546"/>
      <c r="Y43" s="546"/>
      <c r="Z43" s="546">
        <v>12780</v>
      </c>
      <c r="AA43" s="546"/>
      <c r="AB43" s="546"/>
      <c r="AC43" s="546">
        <v>8693</v>
      </c>
      <c r="AD43" s="546"/>
      <c r="AE43" s="546"/>
      <c r="AF43" s="78">
        <f aca="true" t="shared" si="1" ref="AF43:AF48">SUM(H43:AE43)</f>
        <v>137522</v>
      </c>
    </row>
    <row r="44" spans="1:32" ht="18" customHeight="1">
      <c r="A44" s="531" t="s">
        <v>209</v>
      </c>
      <c r="B44" s="489"/>
      <c r="C44" s="489"/>
      <c r="D44" s="489"/>
      <c r="E44" s="489"/>
      <c r="F44" s="489"/>
      <c r="G44" s="489"/>
      <c r="H44" s="561" t="s">
        <v>205</v>
      </c>
      <c r="I44" s="561"/>
      <c r="J44" s="561"/>
      <c r="K44" s="561" t="s">
        <v>206</v>
      </c>
      <c r="L44" s="561"/>
      <c r="M44" s="561"/>
      <c r="N44" s="532">
        <v>16682</v>
      </c>
      <c r="O44" s="533"/>
      <c r="P44" s="534"/>
      <c r="Q44" s="532">
        <v>47394</v>
      </c>
      <c r="R44" s="533"/>
      <c r="S44" s="534"/>
      <c r="T44" s="532">
        <v>23101</v>
      </c>
      <c r="U44" s="533"/>
      <c r="V44" s="534"/>
      <c r="W44" s="532">
        <v>16320</v>
      </c>
      <c r="X44" s="533"/>
      <c r="Y44" s="534"/>
      <c r="Z44" s="532">
        <v>11942</v>
      </c>
      <c r="AA44" s="533"/>
      <c r="AB44" s="534"/>
      <c r="AC44" s="532">
        <v>8534</v>
      </c>
      <c r="AD44" s="533"/>
      <c r="AE44" s="534"/>
      <c r="AF44" s="78">
        <f t="shared" si="1"/>
        <v>123973</v>
      </c>
    </row>
    <row r="45" spans="1:32" ht="18" customHeight="1">
      <c r="A45" s="531" t="s">
        <v>186</v>
      </c>
      <c r="B45" s="489"/>
      <c r="C45" s="489"/>
      <c r="D45" s="489"/>
      <c r="E45" s="489"/>
      <c r="F45" s="489"/>
      <c r="G45" s="489"/>
      <c r="H45" s="561" t="s">
        <v>205</v>
      </c>
      <c r="I45" s="561"/>
      <c r="J45" s="561"/>
      <c r="K45" s="561" t="s">
        <v>206</v>
      </c>
      <c r="L45" s="561"/>
      <c r="M45" s="561"/>
      <c r="N45" s="532">
        <v>11804</v>
      </c>
      <c r="O45" s="533"/>
      <c r="P45" s="534"/>
      <c r="Q45" s="532">
        <v>40887</v>
      </c>
      <c r="R45" s="533"/>
      <c r="S45" s="534"/>
      <c r="T45" s="532">
        <v>22539</v>
      </c>
      <c r="U45" s="533"/>
      <c r="V45" s="534"/>
      <c r="W45" s="532">
        <v>13741</v>
      </c>
      <c r="X45" s="533"/>
      <c r="Y45" s="534"/>
      <c r="Z45" s="532">
        <v>10213</v>
      </c>
      <c r="AA45" s="533"/>
      <c r="AB45" s="534"/>
      <c r="AC45" s="532">
        <v>7425</v>
      </c>
      <c r="AD45" s="533"/>
      <c r="AE45" s="534"/>
      <c r="AF45" s="78">
        <f t="shared" si="1"/>
        <v>106609</v>
      </c>
    </row>
    <row r="46" spans="1:32" ht="18" customHeight="1">
      <c r="A46" s="543" t="s">
        <v>154</v>
      </c>
      <c r="B46" s="544"/>
      <c r="C46" s="544"/>
      <c r="D46" s="544"/>
      <c r="E46" s="544"/>
      <c r="F46" s="544"/>
      <c r="G46" s="544"/>
      <c r="H46" s="561" t="s">
        <v>205</v>
      </c>
      <c r="I46" s="561"/>
      <c r="J46" s="561"/>
      <c r="K46" s="561" t="s">
        <v>206</v>
      </c>
      <c r="L46" s="561"/>
      <c r="M46" s="561"/>
      <c r="N46" s="532">
        <v>7546</v>
      </c>
      <c r="O46" s="559"/>
      <c r="P46" s="560"/>
      <c r="Q46" s="532">
        <v>31627</v>
      </c>
      <c r="R46" s="559"/>
      <c r="S46" s="560"/>
      <c r="T46" s="532">
        <v>21681</v>
      </c>
      <c r="U46" s="559"/>
      <c r="V46" s="560"/>
      <c r="W46" s="532">
        <v>11179</v>
      </c>
      <c r="X46" s="559"/>
      <c r="Y46" s="560"/>
      <c r="Z46" s="532">
        <v>8567</v>
      </c>
      <c r="AA46" s="559"/>
      <c r="AB46" s="560"/>
      <c r="AC46" s="532">
        <v>6558</v>
      </c>
      <c r="AD46" s="559"/>
      <c r="AE46" s="560"/>
      <c r="AF46" s="78">
        <f t="shared" si="1"/>
        <v>87158</v>
      </c>
    </row>
    <row r="47" spans="1:32" ht="18" customHeight="1">
      <c r="A47" s="531" t="s">
        <v>155</v>
      </c>
      <c r="B47" s="489"/>
      <c r="C47" s="489"/>
      <c r="D47" s="489"/>
      <c r="E47" s="489"/>
      <c r="F47" s="489"/>
      <c r="G47" s="489"/>
      <c r="H47" s="561" t="s">
        <v>205</v>
      </c>
      <c r="I47" s="561"/>
      <c r="J47" s="561"/>
      <c r="K47" s="561" t="s">
        <v>206</v>
      </c>
      <c r="L47" s="561"/>
      <c r="M47" s="561"/>
      <c r="N47" s="548">
        <v>5588</v>
      </c>
      <c r="O47" s="548"/>
      <c r="P47" s="548"/>
      <c r="Q47" s="548">
        <v>23572</v>
      </c>
      <c r="R47" s="548"/>
      <c r="S47" s="548"/>
      <c r="T47" s="548">
        <v>17377</v>
      </c>
      <c r="U47" s="548"/>
      <c r="V47" s="548"/>
      <c r="W47" s="548">
        <v>9183</v>
      </c>
      <c r="X47" s="548"/>
      <c r="Y47" s="548"/>
      <c r="Z47" s="548">
        <v>7525</v>
      </c>
      <c r="AA47" s="548"/>
      <c r="AB47" s="548"/>
      <c r="AC47" s="548">
        <v>5902</v>
      </c>
      <c r="AD47" s="548"/>
      <c r="AE47" s="548"/>
      <c r="AF47" s="78">
        <f t="shared" si="1"/>
        <v>69147</v>
      </c>
    </row>
    <row r="48" spans="1:32" ht="18" customHeight="1">
      <c r="A48" s="531" t="s">
        <v>156</v>
      </c>
      <c r="B48" s="489"/>
      <c r="C48" s="489"/>
      <c r="D48" s="489"/>
      <c r="E48" s="489"/>
      <c r="F48" s="489"/>
      <c r="G48" s="489"/>
      <c r="H48" s="563" t="s">
        <v>205</v>
      </c>
      <c r="I48" s="563"/>
      <c r="J48" s="563"/>
      <c r="K48" s="561" t="s">
        <v>206</v>
      </c>
      <c r="L48" s="561"/>
      <c r="M48" s="561"/>
      <c r="N48" s="548">
        <v>5020</v>
      </c>
      <c r="O48" s="548"/>
      <c r="P48" s="548"/>
      <c r="Q48" s="548">
        <v>16177</v>
      </c>
      <c r="R48" s="548"/>
      <c r="S48" s="548"/>
      <c r="T48" s="548">
        <v>12382</v>
      </c>
      <c r="U48" s="548"/>
      <c r="V48" s="548"/>
      <c r="W48" s="548">
        <v>7562</v>
      </c>
      <c r="X48" s="548"/>
      <c r="Y48" s="548"/>
      <c r="Z48" s="548">
        <v>6309</v>
      </c>
      <c r="AA48" s="548"/>
      <c r="AB48" s="548"/>
      <c r="AC48" s="548">
        <v>5353</v>
      </c>
      <c r="AD48" s="548"/>
      <c r="AE48" s="548"/>
      <c r="AF48" s="78">
        <f t="shared" si="1"/>
        <v>52803</v>
      </c>
    </row>
    <row r="49" spans="1:34" ht="18" customHeight="1" thickBot="1">
      <c r="A49" s="564" t="s">
        <v>126</v>
      </c>
      <c r="B49" s="565"/>
      <c r="C49" s="565"/>
      <c r="D49" s="565"/>
      <c r="E49" s="565"/>
      <c r="F49" s="565"/>
      <c r="G49" s="565"/>
      <c r="H49" s="562" t="s">
        <v>205</v>
      </c>
      <c r="I49" s="562"/>
      <c r="J49" s="562"/>
      <c r="K49" s="562" t="s">
        <v>206</v>
      </c>
      <c r="L49" s="562"/>
      <c r="M49" s="562"/>
      <c r="N49" s="549">
        <f>N42/N43</f>
        <v>0.47342858490121187</v>
      </c>
      <c r="O49" s="550"/>
      <c r="P49" s="551"/>
      <c r="Q49" s="549">
        <f>Q42/Q43</f>
        <v>0.8510932688934794</v>
      </c>
      <c r="R49" s="550"/>
      <c r="S49" s="551"/>
      <c r="T49" s="549">
        <f>T42/T43</f>
        <v>1.0814212563030137</v>
      </c>
      <c r="U49" s="550"/>
      <c r="V49" s="551"/>
      <c r="W49" s="549">
        <f>W42/W43</f>
        <v>1.117581499024798</v>
      </c>
      <c r="X49" s="550"/>
      <c r="Y49" s="551"/>
      <c r="Z49" s="549">
        <f>Z42/Z43</f>
        <v>1.0126760563380282</v>
      </c>
      <c r="AA49" s="550"/>
      <c r="AB49" s="551"/>
      <c r="AC49" s="549">
        <f>AC42/AC43</f>
        <v>1.0494650868514896</v>
      </c>
      <c r="AD49" s="550"/>
      <c r="AE49" s="551"/>
      <c r="AF49" s="109">
        <f>AF42/AF43</f>
        <v>1.0136341821672168</v>
      </c>
      <c r="AG49" s="74"/>
      <c r="AH49" s="74"/>
    </row>
    <row r="50" spans="1:34" ht="6.75" customHeight="1">
      <c r="A50" s="478"/>
      <c r="B50" s="478"/>
      <c r="C50" s="478"/>
      <c r="D50" s="478"/>
      <c r="E50" s="478"/>
      <c r="F50" s="478"/>
      <c r="G50" s="478"/>
      <c r="H50" s="34"/>
      <c r="I50" s="34"/>
      <c r="J50" s="34"/>
      <c r="K50" s="34"/>
      <c r="L50" s="34"/>
      <c r="M50" s="3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1:16" ht="18" customHeight="1">
      <c r="A51" s="511" t="s">
        <v>215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</row>
    <row r="52" spans="2:33" ht="18" customHeight="1" thickBot="1">
      <c r="B52" s="33" t="s">
        <v>125</v>
      </c>
      <c r="X52" s="34"/>
      <c r="Y52" s="34"/>
      <c r="AA52" s="34"/>
      <c r="AB52" s="34"/>
      <c r="AD52" s="34"/>
      <c r="AE52" s="34"/>
      <c r="AF52" s="35" t="s">
        <v>103</v>
      </c>
      <c r="AG52" s="34"/>
    </row>
    <row r="53" spans="1:32" ht="18" customHeight="1">
      <c r="A53" s="490" t="s">
        <v>118</v>
      </c>
      <c r="B53" s="491"/>
      <c r="C53" s="488" t="s">
        <v>119</v>
      </c>
      <c r="D53" s="485"/>
      <c r="E53" s="485"/>
      <c r="F53" s="485"/>
      <c r="G53" s="485"/>
      <c r="H53" s="488" t="s">
        <v>202</v>
      </c>
      <c r="I53" s="488"/>
      <c r="J53" s="488"/>
      <c r="K53" s="488" t="s">
        <v>203</v>
      </c>
      <c r="L53" s="488"/>
      <c r="M53" s="488"/>
      <c r="N53" s="483" t="s">
        <v>204</v>
      </c>
      <c r="O53" s="488"/>
      <c r="P53" s="488"/>
      <c r="Q53" s="488" t="s">
        <v>70</v>
      </c>
      <c r="R53" s="488"/>
      <c r="S53" s="488"/>
      <c r="T53" s="488" t="s">
        <v>71</v>
      </c>
      <c r="U53" s="488"/>
      <c r="V53" s="488"/>
      <c r="W53" s="488" t="s">
        <v>72</v>
      </c>
      <c r="X53" s="488"/>
      <c r="Y53" s="488"/>
      <c r="Z53" s="488" t="s">
        <v>73</v>
      </c>
      <c r="AA53" s="488"/>
      <c r="AB53" s="488"/>
      <c r="AC53" s="488" t="s">
        <v>74</v>
      </c>
      <c r="AD53" s="488"/>
      <c r="AE53" s="488"/>
      <c r="AF53" s="486" t="s">
        <v>97</v>
      </c>
    </row>
    <row r="54" spans="1:32" ht="18" customHeight="1">
      <c r="A54" s="492"/>
      <c r="B54" s="484"/>
      <c r="C54" s="482"/>
      <c r="D54" s="482"/>
      <c r="E54" s="482"/>
      <c r="F54" s="482"/>
      <c r="G54" s="482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7"/>
    </row>
    <row r="55" spans="1:32" ht="18" customHeight="1">
      <c r="A55" s="527" t="s">
        <v>66</v>
      </c>
      <c r="B55" s="528"/>
      <c r="C55" s="529" t="s">
        <v>90</v>
      </c>
      <c r="D55" s="505"/>
      <c r="E55" s="505"/>
      <c r="F55" s="505"/>
      <c r="G55" s="505"/>
      <c r="H55" s="496">
        <v>0</v>
      </c>
      <c r="I55" s="497"/>
      <c r="J55" s="493"/>
      <c r="K55" s="496">
        <v>0</v>
      </c>
      <c r="L55" s="497"/>
      <c r="M55" s="493"/>
      <c r="N55" s="496">
        <v>1</v>
      </c>
      <c r="O55" s="497"/>
      <c r="P55" s="493"/>
      <c r="Q55" s="496">
        <v>60</v>
      </c>
      <c r="R55" s="497"/>
      <c r="S55" s="493"/>
      <c r="T55" s="496">
        <v>106</v>
      </c>
      <c r="U55" s="497"/>
      <c r="V55" s="493"/>
      <c r="W55" s="496">
        <v>118</v>
      </c>
      <c r="X55" s="497"/>
      <c r="Y55" s="493"/>
      <c r="Z55" s="496">
        <v>107</v>
      </c>
      <c r="AA55" s="497"/>
      <c r="AB55" s="493"/>
      <c r="AC55" s="496">
        <v>38</v>
      </c>
      <c r="AD55" s="497"/>
      <c r="AE55" s="493"/>
      <c r="AF55" s="105">
        <f aca="true" t="shared" si="2" ref="AF55:AF90">SUM(H55:AE55)</f>
        <v>430</v>
      </c>
    </row>
    <row r="56" spans="1:32" ht="18" customHeight="1">
      <c r="A56" s="527"/>
      <c r="B56" s="528"/>
      <c r="C56" s="522" t="s">
        <v>91</v>
      </c>
      <c r="D56" s="523"/>
      <c r="E56" s="523"/>
      <c r="F56" s="523"/>
      <c r="G56" s="523"/>
      <c r="H56" s="503">
        <v>0</v>
      </c>
      <c r="I56" s="504"/>
      <c r="J56" s="498"/>
      <c r="K56" s="503">
        <v>0</v>
      </c>
      <c r="L56" s="504"/>
      <c r="M56" s="498"/>
      <c r="N56" s="503">
        <v>0</v>
      </c>
      <c r="O56" s="504"/>
      <c r="P56" s="498"/>
      <c r="Q56" s="503">
        <v>0</v>
      </c>
      <c r="R56" s="504"/>
      <c r="S56" s="498"/>
      <c r="T56" s="503">
        <v>1</v>
      </c>
      <c r="U56" s="504"/>
      <c r="V56" s="498"/>
      <c r="W56" s="503">
        <v>2</v>
      </c>
      <c r="X56" s="504"/>
      <c r="Y56" s="498"/>
      <c r="Z56" s="503">
        <v>1</v>
      </c>
      <c r="AA56" s="504"/>
      <c r="AB56" s="498"/>
      <c r="AC56" s="503">
        <v>1</v>
      </c>
      <c r="AD56" s="504"/>
      <c r="AE56" s="498"/>
      <c r="AF56" s="106">
        <f t="shared" si="2"/>
        <v>5</v>
      </c>
    </row>
    <row r="57" spans="1:32" ht="18" customHeight="1">
      <c r="A57" s="501"/>
      <c r="B57" s="502"/>
      <c r="C57" s="507" t="s">
        <v>104</v>
      </c>
      <c r="D57" s="508"/>
      <c r="E57" s="508"/>
      <c r="F57" s="508"/>
      <c r="G57" s="508"/>
      <c r="H57" s="499">
        <f>SUM(H55:J56)</f>
        <v>0</v>
      </c>
      <c r="I57" s="494"/>
      <c r="J57" s="495"/>
      <c r="K57" s="499">
        <f>SUM(K55:M56)</f>
        <v>0</v>
      </c>
      <c r="L57" s="494"/>
      <c r="M57" s="495"/>
      <c r="N57" s="499">
        <f>SUM(N55:P56)</f>
        <v>1</v>
      </c>
      <c r="O57" s="494"/>
      <c r="P57" s="495"/>
      <c r="Q57" s="499">
        <f>SUM(Q55:S56)</f>
        <v>60</v>
      </c>
      <c r="R57" s="494"/>
      <c r="S57" s="495"/>
      <c r="T57" s="499">
        <f>SUM(T55:V56)</f>
        <v>107</v>
      </c>
      <c r="U57" s="494"/>
      <c r="V57" s="495"/>
      <c r="W57" s="499">
        <f>SUM(W55:Y56)</f>
        <v>120</v>
      </c>
      <c r="X57" s="494"/>
      <c r="Y57" s="495"/>
      <c r="Z57" s="499">
        <f>SUM(Z55:AB56)</f>
        <v>108</v>
      </c>
      <c r="AA57" s="494"/>
      <c r="AB57" s="495"/>
      <c r="AC57" s="499">
        <f>SUM(AC55:AE56)</f>
        <v>39</v>
      </c>
      <c r="AD57" s="494"/>
      <c r="AE57" s="495"/>
      <c r="AF57" s="107">
        <f t="shared" si="2"/>
        <v>435</v>
      </c>
    </row>
    <row r="58" spans="1:32" ht="18" customHeight="1">
      <c r="A58" s="525" t="s">
        <v>107</v>
      </c>
      <c r="B58" s="526"/>
      <c r="C58" s="529" t="s">
        <v>90</v>
      </c>
      <c r="D58" s="505"/>
      <c r="E58" s="505"/>
      <c r="F58" s="505"/>
      <c r="G58" s="505"/>
      <c r="H58" s="496">
        <v>0</v>
      </c>
      <c r="I58" s="497"/>
      <c r="J58" s="493"/>
      <c r="K58" s="496">
        <v>0</v>
      </c>
      <c r="L58" s="497"/>
      <c r="M58" s="493"/>
      <c r="N58" s="496">
        <v>0</v>
      </c>
      <c r="O58" s="497"/>
      <c r="P58" s="493"/>
      <c r="Q58" s="496">
        <v>61</v>
      </c>
      <c r="R58" s="497"/>
      <c r="S58" s="493"/>
      <c r="T58" s="496">
        <v>107</v>
      </c>
      <c r="U58" s="497"/>
      <c r="V58" s="493"/>
      <c r="W58" s="496">
        <v>125</v>
      </c>
      <c r="X58" s="497"/>
      <c r="Y58" s="493"/>
      <c r="Z58" s="496">
        <v>105</v>
      </c>
      <c r="AA58" s="497"/>
      <c r="AB58" s="493"/>
      <c r="AC58" s="496">
        <v>43</v>
      </c>
      <c r="AD58" s="497"/>
      <c r="AE58" s="493"/>
      <c r="AF58" s="105">
        <f t="shared" si="2"/>
        <v>441</v>
      </c>
    </row>
    <row r="59" spans="1:32" s="36" customFormat="1" ht="18" customHeight="1">
      <c r="A59" s="527"/>
      <c r="B59" s="528"/>
      <c r="C59" s="522" t="s">
        <v>91</v>
      </c>
      <c r="D59" s="523"/>
      <c r="E59" s="523"/>
      <c r="F59" s="523"/>
      <c r="G59" s="523"/>
      <c r="H59" s="503">
        <v>0</v>
      </c>
      <c r="I59" s="504"/>
      <c r="J59" s="498"/>
      <c r="K59" s="503">
        <v>0</v>
      </c>
      <c r="L59" s="504"/>
      <c r="M59" s="498"/>
      <c r="N59" s="503">
        <v>0</v>
      </c>
      <c r="O59" s="504"/>
      <c r="P59" s="498"/>
      <c r="Q59" s="503">
        <v>0</v>
      </c>
      <c r="R59" s="504"/>
      <c r="S59" s="498"/>
      <c r="T59" s="503">
        <v>1</v>
      </c>
      <c r="U59" s="504"/>
      <c r="V59" s="498"/>
      <c r="W59" s="503">
        <v>3</v>
      </c>
      <c r="X59" s="504"/>
      <c r="Y59" s="498"/>
      <c r="Z59" s="503">
        <v>1</v>
      </c>
      <c r="AA59" s="504"/>
      <c r="AB59" s="498"/>
      <c r="AC59" s="503">
        <v>1</v>
      </c>
      <c r="AD59" s="504"/>
      <c r="AE59" s="498"/>
      <c r="AF59" s="106">
        <f t="shared" si="2"/>
        <v>6</v>
      </c>
    </row>
    <row r="60" spans="1:32" s="36" customFormat="1" ht="18" customHeight="1">
      <c r="A60" s="501"/>
      <c r="B60" s="502"/>
      <c r="C60" s="507" t="s">
        <v>104</v>
      </c>
      <c r="D60" s="508"/>
      <c r="E60" s="508"/>
      <c r="F60" s="508"/>
      <c r="G60" s="508"/>
      <c r="H60" s="499">
        <f>SUM(H58:J59)</f>
        <v>0</v>
      </c>
      <c r="I60" s="494"/>
      <c r="J60" s="495"/>
      <c r="K60" s="499">
        <f>SUM(K58:M59)</f>
        <v>0</v>
      </c>
      <c r="L60" s="494"/>
      <c r="M60" s="495"/>
      <c r="N60" s="499">
        <f>SUM(N58:P59)</f>
        <v>0</v>
      </c>
      <c r="O60" s="494"/>
      <c r="P60" s="495"/>
      <c r="Q60" s="499">
        <f>SUM(Q58:S59)</f>
        <v>61</v>
      </c>
      <c r="R60" s="494"/>
      <c r="S60" s="495"/>
      <c r="T60" s="499">
        <f>SUM(T58:V59)</f>
        <v>108</v>
      </c>
      <c r="U60" s="494"/>
      <c r="V60" s="495"/>
      <c r="W60" s="499">
        <f>SUM(W58:Y59)</f>
        <v>128</v>
      </c>
      <c r="X60" s="494"/>
      <c r="Y60" s="495"/>
      <c r="Z60" s="499">
        <f>SUM(Z58:AB59)</f>
        <v>106</v>
      </c>
      <c r="AA60" s="494"/>
      <c r="AB60" s="495"/>
      <c r="AC60" s="499">
        <f>SUM(AC58:AE59)</f>
        <v>44</v>
      </c>
      <c r="AD60" s="494"/>
      <c r="AE60" s="495"/>
      <c r="AF60" s="107">
        <f t="shared" si="2"/>
        <v>447</v>
      </c>
    </row>
    <row r="61" spans="1:32" ht="18" customHeight="1">
      <c r="A61" s="527" t="s">
        <v>8</v>
      </c>
      <c r="B61" s="528"/>
      <c r="C61" s="529" t="s">
        <v>90</v>
      </c>
      <c r="D61" s="505"/>
      <c r="E61" s="505"/>
      <c r="F61" s="505"/>
      <c r="G61" s="505"/>
      <c r="H61" s="496">
        <v>1</v>
      </c>
      <c r="I61" s="497"/>
      <c r="J61" s="493"/>
      <c r="K61" s="496">
        <v>0</v>
      </c>
      <c r="L61" s="497"/>
      <c r="M61" s="493"/>
      <c r="N61" s="496">
        <v>0</v>
      </c>
      <c r="O61" s="497"/>
      <c r="P61" s="493"/>
      <c r="Q61" s="496">
        <v>62</v>
      </c>
      <c r="R61" s="497"/>
      <c r="S61" s="493"/>
      <c r="T61" s="496">
        <v>104</v>
      </c>
      <c r="U61" s="497"/>
      <c r="V61" s="493"/>
      <c r="W61" s="496">
        <v>123</v>
      </c>
      <c r="X61" s="497"/>
      <c r="Y61" s="493"/>
      <c r="Z61" s="496">
        <v>109</v>
      </c>
      <c r="AA61" s="497"/>
      <c r="AB61" s="493"/>
      <c r="AC61" s="496">
        <v>42</v>
      </c>
      <c r="AD61" s="497"/>
      <c r="AE61" s="493"/>
      <c r="AF61" s="105">
        <f t="shared" si="2"/>
        <v>441</v>
      </c>
    </row>
    <row r="62" spans="1:32" ht="18" customHeight="1">
      <c r="A62" s="527"/>
      <c r="B62" s="528"/>
      <c r="C62" s="522" t="s">
        <v>91</v>
      </c>
      <c r="D62" s="523"/>
      <c r="E62" s="523"/>
      <c r="F62" s="523"/>
      <c r="G62" s="523"/>
      <c r="H62" s="503">
        <v>0</v>
      </c>
      <c r="I62" s="504"/>
      <c r="J62" s="498"/>
      <c r="K62" s="503">
        <v>0</v>
      </c>
      <c r="L62" s="504"/>
      <c r="M62" s="498"/>
      <c r="N62" s="503">
        <v>0</v>
      </c>
      <c r="O62" s="504"/>
      <c r="P62" s="498"/>
      <c r="Q62" s="503">
        <v>0</v>
      </c>
      <c r="R62" s="504"/>
      <c r="S62" s="498"/>
      <c r="T62" s="503">
        <v>1</v>
      </c>
      <c r="U62" s="504"/>
      <c r="V62" s="498"/>
      <c r="W62" s="503">
        <v>3</v>
      </c>
      <c r="X62" s="504"/>
      <c r="Y62" s="498"/>
      <c r="Z62" s="503">
        <v>2</v>
      </c>
      <c r="AA62" s="504"/>
      <c r="AB62" s="498"/>
      <c r="AC62" s="503">
        <v>2</v>
      </c>
      <c r="AD62" s="504"/>
      <c r="AE62" s="498"/>
      <c r="AF62" s="106">
        <f t="shared" si="2"/>
        <v>8</v>
      </c>
    </row>
    <row r="63" spans="1:32" ht="18" customHeight="1">
      <c r="A63" s="501"/>
      <c r="B63" s="502"/>
      <c r="C63" s="507" t="s">
        <v>104</v>
      </c>
      <c r="D63" s="508"/>
      <c r="E63" s="508"/>
      <c r="F63" s="508"/>
      <c r="G63" s="508"/>
      <c r="H63" s="499">
        <f>SUM(H61:J62)</f>
        <v>1</v>
      </c>
      <c r="I63" s="494"/>
      <c r="J63" s="495"/>
      <c r="K63" s="499">
        <f>SUM(K61:M62)</f>
        <v>0</v>
      </c>
      <c r="L63" s="494"/>
      <c r="M63" s="495"/>
      <c r="N63" s="499">
        <f>SUM(N61:P62)</f>
        <v>0</v>
      </c>
      <c r="O63" s="494"/>
      <c r="P63" s="495"/>
      <c r="Q63" s="499">
        <f>SUM(Q61:S62)</f>
        <v>62</v>
      </c>
      <c r="R63" s="494"/>
      <c r="S63" s="495"/>
      <c r="T63" s="499">
        <f>SUM(T61:V62)</f>
        <v>105</v>
      </c>
      <c r="U63" s="494"/>
      <c r="V63" s="495"/>
      <c r="W63" s="499">
        <f>SUM(W61:Y62)</f>
        <v>126</v>
      </c>
      <c r="X63" s="494"/>
      <c r="Y63" s="495"/>
      <c r="Z63" s="499">
        <f>SUM(Z61:AB62)</f>
        <v>111</v>
      </c>
      <c r="AA63" s="494"/>
      <c r="AB63" s="495"/>
      <c r="AC63" s="499">
        <f>SUM(AC61:AE62)</f>
        <v>44</v>
      </c>
      <c r="AD63" s="494"/>
      <c r="AE63" s="495"/>
      <c r="AF63" s="107">
        <f t="shared" si="2"/>
        <v>449</v>
      </c>
    </row>
    <row r="64" spans="1:32" ht="18" customHeight="1">
      <c r="A64" s="525" t="s">
        <v>9</v>
      </c>
      <c r="B64" s="526"/>
      <c r="C64" s="529" t="s">
        <v>90</v>
      </c>
      <c r="D64" s="505"/>
      <c r="E64" s="505"/>
      <c r="F64" s="505"/>
      <c r="G64" s="505"/>
      <c r="H64" s="496">
        <v>1</v>
      </c>
      <c r="I64" s="497"/>
      <c r="J64" s="493"/>
      <c r="K64" s="496">
        <v>1</v>
      </c>
      <c r="L64" s="497"/>
      <c r="M64" s="493"/>
      <c r="N64" s="496">
        <v>0</v>
      </c>
      <c r="O64" s="497"/>
      <c r="P64" s="493"/>
      <c r="Q64" s="496">
        <v>67</v>
      </c>
      <c r="R64" s="497"/>
      <c r="S64" s="493"/>
      <c r="T64" s="496">
        <v>101</v>
      </c>
      <c r="U64" s="497"/>
      <c r="V64" s="493"/>
      <c r="W64" s="496">
        <v>126</v>
      </c>
      <c r="X64" s="497"/>
      <c r="Y64" s="493"/>
      <c r="Z64" s="496">
        <v>111</v>
      </c>
      <c r="AA64" s="497"/>
      <c r="AB64" s="493"/>
      <c r="AC64" s="496">
        <v>44</v>
      </c>
      <c r="AD64" s="497"/>
      <c r="AE64" s="493"/>
      <c r="AF64" s="105">
        <f t="shared" si="2"/>
        <v>451</v>
      </c>
    </row>
    <row r="65" spans="1:32" ht="18" customHeight="1">
      <c r="A65" s="527"/>
      <c r="B65" s="528"/>
      <c r="C65" s="522" t="s">
        <v>91</v>
      </c>
      <c r="D65" s="523"/>
      <c r="E65" s="523"/>
      <c r="F65" s="523"/>
      <c r="G65" s="523"/>
      <c r="H65" s="503">
        <v>0</v>
      </c>
      <c r="I65" s="504"/>
      <c r="J65" s="498"/>
      <c r="K65" s="503">
        <v>0</v>
      </c>
      <c r="L65" s="504"/>
      <c r="M65" s="498"/>
      <c r="N65" s="503">
        <v>0</v>
      </c>
      <c r="O65" s="504"/>
      <c r="P65" s="498"/>
      <c r="Q65" s="503">
        <v>0</v>
      </c>
      <c r="R65" s="504"/>
      <c r="S65" s="498"/>
      <c r="T65" s="503">
        <v>1</v>
      </c>
      <c r="U65" s="504"/>
      <c r="V65" s="498"/>
      <c r="W65" s="503">
        <v>4</v>
      </c>
      <c r="X65" s="504"/>
      <c r="Y65" s="498"/>
      <c r="Z65" s="503">
        <v>1</v>
      </c>
      <c r="AA65" s="504"/>
      <c r="AB65" s="498"/>
      <c r="AC65" s="503">
        <v>2</v>
      </c>
      <c r="AD65" s="504"/>
      <c r="AE65" s="498"/>
      <c r="AF65" s="106">
        <f t="shared" si="2"/>
        <v>8</v>
      </c>
    </row>
    <row r="66" spans="1:32" ht="18" customHeight="1">
      <c r="A66" s="501"/>
      <c r="B66" s="502"/>
      <c r="C66" s="507" t="s">
        <v>104</v>
      </c>
      <c r="D66" s="508"/>
      <c r="E66" s="508"/>
      <c r="F66" s="508"/>
      <c r="G66" s="508"/>
      <c r="H66" s="499">
        <f>SUM(H64:J65)</f>
        <v>1</v>
      </c>
      <c r="I66" s="494"/>
      <c r="J66" s="495"/>
      <c r="K66" s="499">
        <f>SUM(K64:M65)</f>
        <v>1</v>
      </c>
      <c r="L66" s="494"/>
      <c r="M66" s="495"/>
      <c r="N66" s="499">
        <f>SUM(N64:P65)</f>
        <v>0</v>
      </c>
      <c r="O66" s="494"/>
      <c r="P66" s="495"/>
      <c r="Q66" s="499">
        <f>SUM(Q64:S65)</f>
        <v>67</v>
      </c>
      <c r="R66" s="494"/>
      <c r="S66" s="495"/>
      <c r="T66" s="499">
        <f>SUM(T64:V65)</f>
        <v>102</v>
      </c>
      <c r="U66" s="494"/>
      <c r="V66" s="495"/>
      <c r="W66" s="499">
        <f>SUM(W64:Y65)</f>
        <v>130</v>
      </c>
      <c r="X66" s="494"/>
      <c r="Y66" s="495"/>
      <c r="Z66" s="499">
        <f>SUM(Z64:AB65)</f>
        <v>112</v>
      </c>
      <c r="AA66" s="494"/>
      <c r="AB66" s="495"/>
      <c r="AC66" s="499">
        <f>SUM(AC64:AE65)</f>
        <v>46</v>
      </c>
      <c r="AD66" s="494"/>
      <c r="AE66" s="495"/>
      <c r="AF66" s="107">
        <f t="shared" si="2"/>
        <v>459</v>
      </c>
    </row>
    <row r="67" spans="1:32" ht="18" customHeight="1">
      <c r="A67" s="527" t="s">
        <v>10</v>
      </c>
      <c r="B67" s="528"/>
      <c r="C67" s="529" t="s">
        <v>90</v>
      </c>
      <c r="D67" s="505"/>
      <c r="E67" s="505"/>
      <c r="F67" s="505"/>
      <c r="G67" s="505"/>
      <c r="H67" s="496">
        <v>1</v>
      </c>
      <c r="I67" s="497"/>
      <c r="J67" s="493"/>
      <c r="K67" s="496">
        <v>0</v>
      </c>
      <c r="L67" s="497"/>
      <c r="M67" s="493"/>
      <c r="N67" s="496">
        <v>0</v>
      </c>
      <c r="O67" s="497"/>
      <c r="P67" s="493"/>
      <c r="Q67" s="496">
        <v>60</v>
      </c>
      <c r="R67" s="497"/>
      <c r="S67" s="493"/>
      <c r="T67" s="496">
        <v>105</v>
      </c>
      <c r="U67" s="497"/>
      <c r="V67" s="493"/>
      <c r="W67" s="496">
        <v>128</v>
      </c>
      <c r="X67" s="497"/>
      <c r="Y67" s="493"/>
      <c r="Z67" s="496">
        <v>106</v>
      </c>
      <c r="AA67" s="497"/>
      <c r="AB67" s="493"/>
      <c r="AC67" s="496">
        <v>38</v>
      </c>
      <c r="AD67" s="497"/>
      <c r="AE67" s="493"/>
      <c r="AF67" s="105">
        <f t="shared" si="2"/>
        <v>438</v>
      </c>
    </row>
    <row r="68" spans="1:32" ht="18" customHeight="1">
      <c r="A68" s="527"/>
      <c r="B68" s="528"/>
      <c r="C68" s="522" t="s">
        <v>91</v>
      </c>
      <c r="D68" s="523"/>
      <c r="E68" s="523"/>
      <c r="F68" s="523"/>
      <c r="G68" s="523"/>
      <c r="H68" s="503">
        <v>0</v>
      </c>
      <c r="I68" s="504"/>
      <c r="J68" s="498"/>
      <c r="K68" s="503">
        <v>0</v>
      </c>
      <c r="L68" s="504"/>
      <c r="M68" s="498"/>
      <c r="N68" s="503">
        <v>0</v>
      </c>
      <c r="O68" s="504"/>
      <c r="P68" s="498"/>
      <c r="Q68" s="503">
        <v>0</v>
      </c>
      <c r="R68" s="504"/>
      <c r="S68" s="498"/>
      <c r="T68" s="503">
        <v>1</v>
      </c>
      <c r="U68" s="504"/>
      <c r="V68" s="498"/>
      <c r="W68" s="503">
        <v>4</v>
      </c>
      <c r="X68" s="504"/>
      <c r="Y68" s="498"/>
      <c r="Z68" s="503">
        <v>1</v>
      </c>
      <c r="AA68" s="504"/>
      <c r="AB68" s="498"/>
      <c r="AC68" s="503">
        <v>2</v>
      </c>
      <c r="AD68" s="504"/>
      <c r="AE68" s="498"/>
      <c r="AF68" s="106">
        <f t="shared" si="2"/>
        <v>8</v>
      </c>
    </row>
    <row r="69" spans="1:32" ht="18" customHeight="1">
      <c r="A69" s="501"/>
      <c r="B69" s="502"/>
      <c r="C69" s="507" t="s">
        <v>104</v>
      </c>
      <c r="D69" s="508"/>
      <c r="E69" s="508"/>
      <c r="F69" s="508"/>
      <c r="G69" s="508"/>
      <c r="H69" s="499">
        <f>SUM(H67:J68)</f>
        <v>1</v>
      </c>
      <c r="I69" s="494"/>
      <c r="J69" s="495"/>
      <c r="K69" s="499">
        <f>SUM(K67:M68)</f>
        <v>0</v>
      </c>
      <c r="L69" s="494"/>
      <c r="M69" s="495"/>
      <c r="N69" s="499">
        <f>SUM(N67:P68)</f>
        <v>0</v>
      </c>
      <c r="O69" s="494"/>
      <c r="P69" s="495"/>
      <c r="Q69" s="499">
        <f>SUM(Q67:S68)</f>
        <v>60</v>
      </c>
      <c r="R69" s="494"/>
      <c r="S69" s="495"/>
      <c r="T69" s="499">
        <f>SUM(T67:V68)</f>
        <v>106</v>
      </c>
      <c r="U69" s="494"/>
      <c r="V69" s="495"/>
      <c r="W69" s="499">
        <f>SUM(W67:Y68)</f>
        <v>132</v>
      </c>
      <c r="X69" s="494"/>
      <c r="Y69" s="495"/>
      <c r="Z69" s="499">
        <f>SUM(Z67:AB68)</f>
        <v>107</v>
      </c>
      <c r="AA69" s="494"/>
      <c r="AB69" s="495"/>
      <c r="AC69" s="499">
        <f>SUM(AC67:AE68)</f>
        <v>40</v>
      </c>
      <c r="AD69" s="494"/>
      <c r="AE69" s="495"/>
      <c r="AF69" s="107">
        <f t="shared" si="2"/>
        <v>446</v>
      </c>
    </row>
    <row r="70" spans="1:32" ht="18" customHeight="1">
      <c r="A70" s="525" t="s">
        <v>11</v>
      </c>
      <c r="B70" s="526"/>
      <c r="C70" s="529" t="s">
        <v>90</v>
      </c>
      <c r="D70" s="505"/>
      <c r="E70" s="505"/>
      <c r="F70" s="505"/>
      <c r="G70" s="505"/>
      <c r="H70" s="496">
        <v>1</v>
      </c>
      <c r="I70" s="497"/>
      <c r="J70" s="493"/>
      <c r="K70" s="496">
        <v>0</v>
      </c>
      <c r="L70" s="497"/>
      <c r="M70" s="493"/>
      <c r="N70" s="496">
        <v>0</v>
      </c>
      <c r="O70" s="497"/>
      <c r="P70" s="493"/>
      <c r="Q70" s="496">
        <v>51</v>
      </c>
      <c r="R70" s="497"/>
      <c r="S70" s="493"/>
      <c r="T70" s="496">
        <v>101</v>
      </c>
      <c r="U70" s="497"/>
      <c r="V70" s="493"/>
      <c r="W70" s="496">
        <v>133</v>
      </c>
      <c r="X70" s="497"/>
      <c r="Y70" s="493"/>
      <c r="Z70" s="496">
        <v>106</v>
      </c>
      <c r="AA70" s="497"/>
      <c r="AB70" s="493"/>
      <c r="AC70" s="496">
        <v>37</v>
      </c>
      <c r="AD70" s="497"/>
      <c r="AE70" s="493"/>
      <c r="AF70" s="105">
        <f t="shared" si="2"/>
        <v>429</v>
      </c>
    </row>
    <row r="71" spans="1:32" ht="18" customHeight="1">
      <c r="A71" s="527"/>
      <c r="B71" s="528"/>
      <c r="C71" s="522" t="s">
        <v>91</v>
      </c>
      <c r="D71" s="523"/>
      <c r="E71" s="523"/>
      <c r="F71" s="523"/>
      <c r="G71" s="523"/>
      <c r="H71" s="503">
        <v>0</v>
      </c>
      <c r="I71" s="504"/>
      <c r="J71" s="498"/>
      <c r="K71" s="503">
        <v>0</v>
      </c>
      <c r="L71" s="504"/>
      <c r="M71" s="498"/>
      <c r="N71" s="503">
        <v>0</v>
      </c>
      <c r="O71" s="504"/>
      <c r="P71" s="498"/>
      <c r="Q71" s="503">
        <v>0</v>
      </c>
      <c r="R71" s="504"/>
      <c r="S71" s="498"/>
      <c r="T71" s="503">
        <v>1</v>
      </c>
      <c r="U71" s="504"/>
      <c r="V71" s="498"/>
      <c r="W71" s="503">
        <v>5</v>
      </c>
      <c r="X71" s="504"/>
      <c r="Y71" s="498"/>
      <c r="Z71" s="503">
        <v>1</v>
      </c>
      <c r="AA71" s="504"/>
      <c r="AB71" s="498"/>
      <c r="AC71" s="503">
        <v>2</v>
      </c>
      <c r="AD71" s="504"/>
      <c r="AE71" s="498"/>
      <c r="AF71" s="106">
        <f t="shared" si="2"/>
        <v>9</v>
      </c>
    </row>
    <row r="72" spans="1:32" ht="18" customHeight="1">
      <c r="A72" s="501"/>
      <c r="B72" s="502"/>
      <c r="C72" s="507" t="s">
        <v>104</v>
      </c>
      <c r="D72" s="508"/>
      <c r="E72" s="508"/>
      <c r="F72" s="508"/>
      <c r="G72" s="508"/>
      <c r="H72" s="499">
        <f>SUM(H70:J71)</f>
        <v>1</v>
      </c>
      <c r="I72" s="494"/>
      <c r="J72" s="495"/>
      <c r="K72" s="499">
        <f>SUM(K70:M71)</f>
        <v>0</v>
      </c>
      <c r="L72" s="494"/>
      <c r="M72" s="495"/>
      <c r="N72" s="499">
        <f>SUM(N70:P71)</f>
        <v>0</v>
      </c>
      <c r="O72" s="494"/>
      <c r="P72" s="495"/>
      <c r="Q72" s="499">
        <f>SUM(Q70:S71)</f>
        <v>51</v>
      </c>
      <c r="R72" s="494"/>
      <c r="S72" s="495"/>
      <c r="T72" s="499">
        <f>SUM(T70:V71)</f>
        <v>102</v>
      </c>
      <c r="U72" s="494"/>
      <c r="V72" s="495"/>
      <c r="W72" s="499">
        <f>SUM(W70:Y71)</f>
        <v>138</v>
      </c>
      <c r="X72" s="494"/>
      <c r="Y72" s="495"/>
      <c r="Z72" s="499">
        <f>SUM(Z70:AB71)</f>
        <v>107</v>
      </c>
      <c r="AA72" s="494"/>
      <c r="AB72" s="495"/>
      <c r="AC72" s="499">
        <f>SUM(AC70:AE71)</f>
        <v>39</v>
      </c>
      <c r="AD72" s="494"/>
      <c r="AE72" s="495"/>
      <c r="AF72" s="107">
        <f t="shared" si="2"/>
        <v>438</v>
      </c>
    </row>
    <row r="73" spans="1:32" ht="18" customHeight="1">
      <c r="A73" s="527" t="s">
        <v>12</v>
      </c>
      <c r="B73" s="528"/>
      <c r="C73" s="529" t="s">
        <v>90</v>
      </c>
      <c r="D73" s="505"/>
      <c r="E73" s="505"/>
      <c r="F73" s="505"/>
      <c r="G73" s="505"/>
      <c r="H73" s="496">
        <v>0</v>
      </c>
      <c r="I73" s="497"/>
      <c r="J73" s="493"/>
      <c r="K73" s="496">
        <v>0</v>
      </c>
      <c r="L73" s="497"/>
      <c r="M73" s="493"/>
      <c r="N73" s="496">
        <v>0</v>
      </c>
      <c r="O73" s="497"/>
      <c r="P73" s="493"/>
      <c r="Q73" s="496">
        <v>57</v>
      </c>
      <c r="R73" s="497"/>
      <c r="S73" s="493"/>
      <c r="T73" s="496">
        <v>98</v>
      </c>
      <c r="U73" s="497"/>
      <c r="V73" s="493"/>
      <c r="W73" s="496">
        <v>137</v>
      </c>
      <c r="X73" s="497"/>
      <c r="Y73" s="493"/>
      <c r="Z73" s="496">
        <v>108</v>
      </c>
      <c r="AA73" s="497"/>
      <c r="AB73" s="493"/>
      <c r="AC73" s="496">
        <v>36</v>
      </c>
      <c r="AD73" s="497"/>
      <c r="AE73" s="493"/>
      <c r="AF73" s="105">
        <f t="shared" si="2"/>
        <v>436</v>
      </c>
    </row>
    <row r="74" spans="1:32" ht="18" customHeight="1">
      <c r="A74" s="527"/>
      <c r="B74" s="528"/>
      <c r="C74" s="522" t="s">
        <v>91</v>
      </c>
      <c r="D74" s="523"/>
      <c r="E74" s="523"/>
      <c r="F74" s="523"/>
      <c r="G74" s="523"/>
      <c r="H74" s="503">
        <v>0</v>
      </c>
      <c r="I74" s="504"/>
      <c r="J74" s="498"/>
      <c r="K74" s="503">
        <v>0</v>
      </c>
      <c r="L74" s="504"/>
      <c r="M74" s="498"/>
      <c r="N74" s="503">
        <v>0</v>
      </c>
      <c r="O74" s="504"/>
      <c r="P74" s="498"/>
      <c r="Q74" s="503">
        <v>0</v>
      </c>
      <c r="R74" s="504"/>
      <c r="S74" s="498"/>
      <c r="T74" s="503">
        <v>1</v>
      </c>
      <c r="U74" s="504"/>
      <c r="V74" s="498"/>
      <c r="W74" s="503">
        <v>5</v>
      </c>
      <c r="X74" s="504"/>
      <c r="Y74" s="498"/>
      <c r="Z74" s="503">
        <v>2</v>
      </c>
      <c r="AA74" s="504"/>
      <c r="AB74" s="498"/>
      <c r="AC74" s="503">
        <v>2</v>
      </c>
      <c r="AD74" s="504"/>
      <c r="AE74" s="498"/>
      <c r="AF74" s="106">
        <f t="shared" si="2"/>
        <v>10</v>
      </c>
    </row>
    <row r="75" spans="1:32" ht="18" customHeight="1">
      <c r="A75" s="501"/>
      <c r="B75" s="502"/>
      <c r="C75" s="507" t="s">
        <v>104</v>
      </c>
      <c r="D75" s="508"/>
      <c r="E75" s="508"/>
      <c r="F75" s="508"/>
      <c r="G75" s="508"/>
      <c r="H75" s="499">
        <f>SUM(H73:J74)</f>
        <v>0</v>
      </c>
      <c r="I75" s="494"/>
      <c r="J75" s="495"/>
      <c r="K75" s="499">
        <f>SUM(K73:M74)</f>
        <v>0</v>
      </c>
      <c r="L75" s="494"/>
      <c r="M75" s="495"/>
      <c r="N75" s="499">
        <f>SUM(N73:P74)</f>
        <v>0</v>
      </c>
      <c r="O75" s="494"/>
      <c r="P75" s="495"/>
      <c r="Q75" s="499">
        <f>SUM(Q73:S74)</f>
        <v>57</v>
      </c>
      <c r="R75" s="494"/>
      <c r="S75" s="495"/>
      <c r="T75" s="499">
        <f>SUM(T73:V74)</f>
        <v>99</v>
      </c>
      <c r="U75" s="494"/>
      <c r="V75" s="495"/>
      <c r="W75" s="499">
        <f>SUM(W73:Y74)</f>
        <v>142</v>
      </c>
      <c r="X75" s="494"/>
      <c r="Y75" s="495"/>
      <c r="Z75" s="499">
        <f>SUM(Z73:AB74)</f>
        <v>110</v>
      </c>
      <c r="AA75" s="494"/>
      <c r="AB75" s="495"/>
      <c r="AC75" s="499">
        <f>SUM(AC73:AE74)</f>
        <v>38</v>
      </c>
      <c r="AD75" s="494"/>
      <c r="AE75" s="495"/>
      <c r="AF75" s="107">
        <f t="shared" si="2"/>
        <v>446</v>
      </c>
    </row>
    <row r="76" spans="1:32" ht="18" customHeight="1">
      <c r="A76" s="525" t="s">
        <v>13</v>
      </c>
      <c r="B76" s="526"/>
      <c r="C76" s="529" t="s">
        <v>90</v>
      </c>
      <c r="D76" s="505"/>
      <c r="E76" s="505"/>
      <c r="F76" s="505"/>
      <c r="G76" s="505"/>
      <c r="H76" s="496">
        <v>1</v>
      </c>
      <c r="I76" s="497"/>
      <c r="J76" s="493"/>
      <c r="K76" s="496">
        <v>0</v>
      </c>
      <c r="L76" s="497"/>
      <c r="M76" s="493"/>
      <c r="N76" s="496">
        <v>0</v>
      </c>
      <c r="O76" s="497"/>
      <c r="P76" s="493"/>
      <c r="Q76" s="496">
        <v>64</v>
      </c>
      <c r="R76" s="497"/>
      <c r="S76" s="493"/>
      <c r="T76" s="496">
        <v>99</v>
      </c>
      <c r="U76" s="497"/>
      <c r="V76" s="493"/>
      <c r="W76" s="496">
        <v>138</v>
      </c>
      <c r="X76" s="497"/>
      <c r="Y76" s="493"/>
      <c r="Z76" s="496">
        <v>109</v>
      </c>
      <c r="AA76" s="497"/>
      <c r="AB76" s="493"/>
      <c r="AC76" s="496">
        <v>45</v>
      </c>
      <c r="AD76" s="497"/>
      <c r="AE76" s="493"/>
      <c r="AF76" s="105">
        <f t="shared" si="2"/>
        <v>456</v>
      </c>
    </row>
    <row r="77" spans="1:32" ht="18" customHeight="1">
      <c r="A77" s="527"/>
      <c r="B77" s="528"/>
      <c r="C77" s="522" t="s">
        <v>91</v>
      </c>
      <c r="D77" s="523"/>
      <c r="E77" s="523"/>
      <c r="F77" s="523"/>
      <c r="G77" s="523"/>
      <c r="H77" s="503">
        <v>0</v>
      </c>
      <c r="I77" s="504"/>
      <c r="J77" s="498"/>
      <c r="K77" s="503">
        <v>0</v>
      </c>
      <c r="L77" s="504"/>
      <c r="M77" s="498"/>
      <c r="N77" s="503">
        <v>0</v>
      </c>
      <c r="O77" s="504"/>
      <c r="P77" s="498"/>
      <c r="Q77" s="503">
        <v>0</v>
      </c>
      <c r="R77" s="504"/>
      <c r="S77" s="498"/>
      <c r="T77" s="503">
        <v>1</v>
      </c>
      <c r="U77" s="504"/>
      <c r="V77" s="498"/>
      <c r="W77" s="503">
        <v>5</v>
      </c>
      <c r="X77" s="504"/>
      <c r="Y77" s="498"/>
      <c r="Z77" s="503">
        <v>3</v>
      </c>
      <c r="AA77" s="504"/>
      <c r="AB77" s="498"/>
      <c r="AC77" s="503">
        <v>2</v>
      </c>
      <c r="AD77" s="504"/>
      <c r="AE77" s="498"/>
      <c r="AF77" s="106">
        <f t="shared" si="2"/>
        <v>11</v>
      </c>
    </row>
    <row r="78" spans="1:32" ht="18" customHeight="1">
      <c r="A78" s="501"/>
      <c r="B78" s="502"/>
      <c r="C78" s="507" t="s">
        <v>104</v>
      </c>
      <c r="D78" s="508"/>
      <c r="E78" s="508"/>
      <c r="F78" s="508"/>
      <c r="G78" s="508"/>
      <c r="H78" s="499">
        <f>SUM(H76:J77)</f>
        <v>1</v>
      </c>
      <c r="I78" s="494"/>
      <c r="J78" s="495"/>
      <c r="K78" s="499">
        <f>SUM(K76:M77)</f>
        <v>0</v>
      </c>
      <c r="L78" s="494"/>
      <c r="M78" s="495"/>
      <c r="N78" s="499">
        <f>SUM(N76:P77)</f>
        <v>0</v>
      </c>
      <c r="O78" s="494"/>
      <c r="P78" s="495"/>
      <c r="Q78" s="499">
        <f>SUM(Q76:S77)</f>
        <v>64</v>
      </c>
      <c r="R78" s="494"/>
      <c r="S78" s="495"/>
      <c r="T78" s="499">
        <f>SUM(T76:V77)</f>
        <v>100</v>
      </c>
      <c r="U78" s="494"/>
      <c r="V78" s="495"/>
      <c r="W78" s="499">
        <f>SUM(W76:Y77)</f>
        <v>143</v>
      </c>
      <c r="X78" s="494"/>
      <c r="Y78" s="495"/>
      <c r="Z78" s="499">
        <f>SUM(Z76:AB77)</f>
        <v>112</v>
      </c>
      <c r="AA78" s="494"/>
      <c r="AB78" s="495"/>
      <c r="AC78" s="499">
        <f>SUM(AC76:AE77)</f>
        <v>47</v>
      </c>
      <c r="AD78" s="494"/>
      <c r="AE78" s="495"/>
      <c r="AF78" s="107">
        <f t="shared" si="2"/>
        <v>467</v>
      </c>
    </row>
    <row r="79" spans="1:32" ht="18" customHeight="1">
      <c r="A79" s="527" t="s">
        <v>14</v>
      </c>
      <c r="B79" s="528"/>
      <c r="C79" s="529" t="s">
        <v>90</v>
      </c>
      <c r="D79" s="505"/>
      <c r="E79" s="505"/>
      <c r="F79" s="505"/>
      <c r="G79" s="505"/>
      <c r="H79" s="496">
        <v>2</v>
      </c>
      <c r="I79" s="497"/>
      <c r="J79" s="493"/>
      <c r="K79" s="496">
        <v>0</v>
      </c>
      <c r="L79" s="497"/>
      <c r="M79" s="493"/>
      <c r="N79" s="496">
        <v>0</v>
      </c>
      <c r="O79" s="497"/>
      <c r="P79" s="493"/>
      <c r="Q79" s="496">
        <v>62</v>
      </c>
      <c r="R79" s="497"/>
      <c r="S79" s="493"/>
      <c r="T79" s="496">
        <v>98</v>
      </c>
      <c r="U79" s="497"/>
      <c r="V79" s="493"/>
      <c r="W79" s="496">
        <v>139</v>
      </c>
      <c r="X79" s="497"/>
      <c r="Y79" s="493"/>
      <c r="Z79" s="496">
        <v>110</v>
      </c>
      <c r="AA79" s="497"/>
      <c r="AB79" s="493"/>
      <c r="AC79" s="496">
        <v>44</v>
      </c>
      <c r="AD79" s="497"/>
      <c r="AE79" s="493"/>
      <c r="AF79" s="105">
        <f t="shared" si="2"/>
        <v>455</v>
      </c>
    </row>
    <row r="80" spans="1:32" ht="18" customHeight="1">
      <c r="A80" s="527"/>
      <c r="B80" s="528"/>
      <c r="C80" s="522" t="s">
        <v>91</v>
      </c>
      <c r="D80" s="523"/>
      <c r="E80" s="523"/>
      <c r="F80" s="523"/>
      <c r="G80" s="523"/>
      <c r="H80" s="503">
        <v>0</v>
      </c>
      <c r="I80" s="504"/>
      <c r="J80" s="498"/>
      <c r="K80" s="503">
        <v>0</v>
      </c>
      <c r="L80" s="504"/>
      <c r="M80" s="498"/>
      <c r="N80" s="503">
        <v>0</v>
      </c>
      <c r="O80" s="504"/>
      <c r="P80" s="498"/>
      <c r="Q80" s="503">
        <v>0</v>
      </c>
      <c r="R80" s="504"/>
      <c r="S80" s="498"/>
      <c r="T80" s="503">
        <v>1</v>
      </c>
      <c r="U80" s="504"/>
      <c r="V80" s="498"/>
      <c r="W80" s="503">
        <v>5</v>
      </c>
      <c r="X80" s="504"/>
      <c r="Y80" s="498"/>
      <c r="Z80" s="503">
        <v>2</v>
      </c>
      <c r="AA80" s="504"/>
      <c r="AB80" s="498"/>
      <c r="AC80" s="503">
        <v>2</v>
      </c>
      <c r="AD80" s="504"/>
      <c r="AE80" s="498"/>
      <c r="AF80" s="106">
        <f t="shared" si="2"/>
        <v>10</v>
      </c>
    </row>
    <row r="81" spans="1:32" ht="18" customHeight="1">
      <c r="A81" s="501"/>
      <c r="B81" s="502"/>
      <c r="C81" s="507" t="s">
        <v>104</v>
      </c>
      <c r="D81" s="508"/>
      <c r="E81" s="508"/>
      <c r="F81" s="508"/>
      <c r="G81" s="508"/>
      <c r="H81" s="499">
        <f>SUM(H79:J80)</f>
        <v>2</v>
      </c>
      <c r="I81" s="494"/>
      <c r="J81" s="495"/>
      <c r="K81" s="499">
        <f>SUM(K79:M80)</f>
        <v>0</v>
      </c>
      <c r="L81" s="494"/>
      <c r="M81" s="495"/>
      <c r="N81" s="499">
        <f>SUM(N79:P80)</f>
        <v>0</v>
      </c>
      <c r="O81" s="494"/>
      <c r="P81" s="495"/>
      <c r="Q81" s="499">
        <f>SUM(Q79:S80)</f>
        <v>62</v>
      </c>
      <c r="R81" s="494"/>
      <c r="S81" s="495"/>
      <c r="T81" s="499">
        <f>SUM(T79:V80)</f>
        <v>99</v>
      </c>
      <c r="U81" s="494"/>
      <c r="V81" s="495"/>
      <c r="W81" s="499">
        <f>SUM(W79:Y80)</f>
        <v>144</v>
      </c>
      <c r="X81" s="494"/>
      <c r="Y81" s="495"/>
      <c r="Z81" s="499">
        <f>SUM(Z79:AB80)</f>
        <v>112</v>
      </c>
      <c r="AA81" s="494"/>
      <c r="AB81" s="495"/>
      <c r="AC81" s="499">
        <f>SUM(AC79:AE80)</f>
        <v>46</v>
      </c>
      <c r="AD81" s="494"/>
      <c r="AE81" s="495"/>
      <c r="AF81" s="107">
        <f t="shared" si="2"/>
        <v>465</v>
      </c>
    </row>
    <row r="82" spans="1:32" ht="18" customHeight="1">
      <c r="A82" s="525" t="s">
        <v>15</v>
      </c>
      <c r="B82" s="526"/>
      <c r="C82" s="529" t="s">
        <v>90</v>
      </c>
      <c r="D82" s="505"/>
      <c r="E82" s="505"/>
      <c r="F82" s="505"/>
      <c r="G82" s="505"/>
      <c r="H82" s="496">
        <v>1</v>
      </c>
      <c r="I82" s="497"/>
      <c r="J82" s="493"/>
      <c r="K82" s="496">
        <v>1</v>
      </c>
      <c r="L82" s="497"/>
      <c r="M82" s="493"/>
      <c r="N82" s="496">
        <v>0</v>
      </c>
      <c r="O82" s="497"/>
      <c r="P82" s="493"/>
      <c r="Q82" s="496">
        <v>60</v>
      </c>
      <c r="R82" s="497"/>
      <c r="S82" s="493"/>
      <c r="T82" s="496">
        <v>91</v>
      </c>
      <c r="U82" s="497"/>
      <c r="V82" s="493"/>
      <c r="W82" s="496">
        <v>133</v>
      </c>
      <c r="X82" s="497"/>
      <c r="Y82" s="493"/>
      <c r="Z82" s="496">
        <v>112</v>
      </c>
      <c r="AA82" s="497"/>
      <c r="AB82" s="493"/>
      <c r="AC82" s="496">
        <v>46</v>
      </c>
      <c r="AD82" s="497"/>
      <c r="AE82" s="493"/>
      <c r="AF82" s="105">
        <f t="shared" si="2"/>
        <v>444</v>
      </c>
    </row>
    <row r="83" spans="1:32" ht="18" customHeight="1">
      <c r="A83" s="527"/>
      <c r="B83" s="528"/>
      <c r="C83" s="522" t="s">
        <v>91</v>
      </c>
      <c r="D83" s="523"/>
      <c r="E83" s="523"/>
      <c r="F83" s="523"/>
      <c r="G83" s="523"/>
      <c r="H83" s="503">
        <v>0</v>
      </c>
      <c r="I83" s="504"/>
      <c r="J83" s="498"/>
      <c r="K83" s="503">
        <v>0</v>
      </c>
      <c r="L83" s="504"/>
      <c r="M83" s="498"/>
      <c r="N83" s="503">
        <v>0</v>
      </c>
      <c r="O83" s="504"/>
      <c r="P83" s="498"/>
      <c r="Q83" s="503">
        <v>0</v>
      </c>
      <c r="R83" s="504"/>
      <c r="S83" s="498"/>
      <c r="T83" s="503">
        <v>1</v>
      </c>
      <c r="U83" s="504"/>
      <c r="V83" s="498"/>
      <c r="W83" s="503">
        <v>5</v>
      </c>
      <c r="X83" s="504"/>
      <c r="Y83" s="498"/>
      <c r="Z83" s="503">
        <v>1</v>
      </c>
      <c r="AA83" s="504"/>
      <c r="AB83" s="498"/>
      <c r="AC83" s="503">
        <v>2</v>
      </c>
      <c r="AD83" s="504"/>
      <c r="AE83" s="498"/>
      <c r="AF83" s="106">
        <f t="shared" si="2"/>
        <v>9</v>
      </c>
    </row>
    <row r="84" spans="1:32" ht="18" customHeight="1">
      <c r="A84" s="501"/>
      <c r="B84" s="502"/>
      <c r="C84" s="507" t="s">
        <v>104</v>
      </c>
      <c r="D84" s="508"/>
      <c r="E84" s="508"/>
      <c r="F84" s="508"/>
      <c r="G84" s="508"/>
      <c r="H84" s="499">
        <f>SUM(H82:J83)</f>
        <v>1</v>
      </c>
      <c r="I84" s="494"/>
      <c r="J84" s="495"/>
      <c r="K84" s="499">
        <f>SUM(K82:M83)</f>
        <v>1</v>
      </c>
      <c r="L84" s="494"/>
      <c r="M84" s="495"/>
      <c r="N84" s="499">
        <f>SUM(N82:P83)</f>
        <v>0</v>
      </c>
      <c r="O84" s="494"/>
      <c r="P84" s="495"/>
      <c r="Q84" s="499">
        <f>SUM(Q82:S83)</f>
        <v>60</v>
      </c>
      <c r="R84" s="494"/>
      <c r="S84" s="495"/>
      <c r="T84" s="499">
        <f>SUM(T82:V83)</f>
        <v>92</v>
      </c>
      <c r="U84" s="494"/>
      <c r="V84" s="495"/>
      <c r="W84" s="499">
        <f>SUM(W82:Y83)</f>
        <v>138</v>
      </c>
      <c r="X84" s="494"/>
      <c r="Y84" s="495"/>
      <c r="Z84" s="499">
        <f>SUM(Z82:AB83)</f>
        <v>113</v>
      </c>
      <c r="AA84" s="494"/>
      <c r="AB84" s="495"/>
      <c r="AC84" s="499">
        <f>SUM(AC82:AE83)</f>
        <v>48</v>
      </c>
      <c r="AD84" s="494"/>
      <c r="AE84" s="495"/>
      <c r="AF84" s="107">
        <f t="shared" si="2"/>
        <v>453</v>
      </c>
    </row>
    <row r="85" spans="1:32" ht="18" customHeight="1">
      <c r="A85" s="527" t="s">
        <v>16</v>
      </c>
      <c r="B85" s="528"/>
      <c r="C85" s="529" t="s">
        <v>90</v>
      </c>
      <c r="D85" s="505"/>
      <c r="E85" s="505"/>
      <c r="F85" s="505"/>
      <c r="G85" s="505"/>
      <c r="H85" s="500">
        <v>1</v>
      </c>
      <c r="I85" s="500"/>
      <c r="J85" s="500"/>
      <c r="K85" s="500">
        <v>2</v>
      </c>
      <c r="L85" s="500"/>
      <c r="M85" s="500"/>
      <c r="N85" s="500">
        <v>0</v>
      </c>
      <c r="O85" s="500"/>
      <c r="P85" s="500"/>
      <c r="Q85" s="500">
        <v>59</v>
      </c>
      <c r="R85" s="500"/>
      <c r="S85" s="500"/>
      <c r="T85" s="500">
        <v>94</v>
      </c>
      <c r="U85" s="500"/>
      <c r="V85" s="500"/>
      <c r="W85" s="500">
        <v>134</v>
      </c>
      <c r="X85" s="500"/>
      <c r="Y85" s="500"/>
      <c r="Z85" s="500">
        <v>111</v>
      </c>
      <c r="AA85" s="500"/>
      <c r="AB85" s="500"/>
      <c r="AC85" s="500">
        <v>50</v>
      </c>
      <c r="AD85" s="500"/>
      <c r="AE85" s="500"/>
      <c r="AF85" s="105">
        <f t="shared" si="2"/>
        <v>451</v>
      </c>
    </row>
    <row r="86" spans="1:32" ht="18" customHeight="1">
      <c r="A86" s="527"/>
      <c r="B86" s="528"/>
      <c r="C86" s="522" t="s">
        <v>91</v>
      </c>
      <c r="D86" s="523"/>
      <c r="E86" s="523"/>
      <c r="F86" s="523"/>
      <c r="G86" s="523"/>
      <c r="H86" s="506">
        <v>0</v>
      </c>
      <c r="I86" s="506"/>
      <c r="J86" s="506"/>
      <c r="K86" s="506">
        <v>0</v>
      </c>
      <c r="L86" s="506"/>
      <c r="M86" s="506"/>
      <c r="N86" s="506">
        <v>0</v>
      </c>
      <c r="O86" s="506"/>
      <c r="P86" s="506"/>
      <c r="Q86" s="506">
        <v>0</v>
      </c>
      <c r="R86" s="506"/>
      <c r="S86" s="506"/>
      <c r="T86" s="506">
        <v>1</v>
      </c>
      <c r="U86" s="506"/>
      <c r="V86" s="506"/>
      <c r="W86" s="506">
        <v>6</v>
      </c>
      <c r="X86" s="506"/>
      <c r="Y86" s="506"/>
      <c r="Z86" s="506">
        <v>2</v>
      </c>
      <c r="AA86" s="506"/>
      <c r="AB86" s="506"/>
      <c r="AC86" s="506">
        <v>2</v>
      </c>
      <c r="AD86" s="506"/>
      <c r="AE86" s="506"/>
      <c r="AF86" s="106">
        <f t="shared" si="2"/>
        <v>11</v>
      </c>
    </row>
    <row r="87" spans="1:32" ht="18" customHeight="1">
      <c r="A87" s="501"/>
      <c r="B87" s="502"/>
      <c r="C87" s="507" t="s">
        <v>104</v>
      </c>
      <c r="D87" s="508"/>
      <c r="E87" s="508"/>
      <c r="F87" s="508"/>
      <c r="G87" s="508"/>
      <c r="H87" s="509">
        <f>SUM(H85:J86)</f>
        <v>1</v>
      </c>
      <c r="I87" s="509"/>
      <c r="J87" s="509"/>
      <c r="K87" s="509">
        <f>SUM(K85:M86)</f>
        <v>2</v>
      </c>
      <c r="L87" s="509"/>
      <c r="M87" s="509"/>
      <c r="N87" s="509">
        <f>SUM(N85:P86)</f>
        <v>0</v>
      </c>
      <c r="O87" s="509"/>
      <c r="P87" s="509"/>
      <c r="Q87" s="509">
        <f>SUM(Q85:S86)</f>
        <v>59</v>
      </c>
      <c r="R87" s="509"/>
      <c r="S87" s="509"/>
      <c r="T87" s="509">
        <f>SUM(T85:V86)</f>
        <v>95</v>
      </c>
      <c r="U87" s="509"/>
      <c r="V87" s="509"/>
      <c r="W87" s="509">
        <f>SUM(W85:Y86)</f>
        <v>140</v>
      </c>
      <c r="X87" s="509"/>
      <c r="Y87" s="509"/>
      <c r="Z87" s="509">
        <f>SUM(Z85:AB86)</f>
        <v>113</v>
      </c>
      <c r="AA87" s="509"/>
      <c r="AB87" s="509"/>
      <c r="AC87" s="509">
        <f>SUM(AC85:AE86)</f>
        <v>52</v>
      </c>
      <c r="AD87" s="509"/>
      <c r="AE87" s="509"/>
      <c r="AF87" s="107">
        <f t="shared" si="2"/>
        <v>462</v>
      </c>
    </row>
    <row r="88" spans="1:32" ht="18" customHeight="1">
      <c r="A88" s="525" t="s">
        <v>33</v>
      </c>
      <c r="B88" s="526"/>
      <c r="C88" s="529" t="s">
        <v>90</v>
      </c>
      <c r="D88" s="505"/>
      <c r="E88" s="505"/>
      <c r="F88" s="505"/>
      <c r="G88" s="505"/>
      <c r="H88" s="524">
        <v>1</v>
      </c>
      <c r="I88" s="524"/>
      <c r="J88" s="524"/>
      <c r="K88" s="524">
        <v>2</v>
      </c>
      <c r="L88" s="524"/>
      <c r="M88" s="524"/>
      <c r="N88" s="524">
        <v>0</v>
      </c>
      <c r="O88" s="524"/>
      <c r="P88" s="524"/>
      <c r="Q88" s="524">
        <v>61</v>
      </c>
      <c r="R88" s="524"/>
      <c r="S88" s="524"/>
      <c r="T88" s="524">
        <v>95</v>
      </c>
      <c r="U88" s="524"/>
      <c r="V88" s="524"/>
      <c r="W88" s="519">
        <v>128</v>
      </c>
      <c r="X88" s="520"/>
      <c r="Y88" s="521"/>
      <c r="Z88" s="519">
        <v>121</v>
      </c>
      <c r="AA88" s="520"/>
      <c r="AB88" s="521"/>
      <c r="AC88" s="519">
        <v>58</v>
      </c>
      <c r="AD88" s="520"/>
      <c r="AE88" s="521"/>
      <c r="AF88" s="105">
        <f t="shared" si="2"/>
        <v>466</v>
      </c>
    </row>
    <row r="89" spans="1:32" ht="18" customHeight="1">
      <c r="A89" s="527"/>
      <c r="B89" s="528"/>
      <c r="C89" s="522" t="s">
        <v>91</v>
      </c>
      <c r="D89" s="523"/>
      <c r="E89" s="523"/>
      <c r="F89" s="523"/>
      <c r="G89" s="523"/>
      <c r="H89" s="515">
        <v>0</v>
      </c>
      <c r="I89" s="515"/>
      <c r="J89" s="515"/>
      <c r="K89" s="515">
        <v>0</v>
      </c>
      <c r="L89" s="515"/>
      <c r="M89" s="515"/>
      <c r="N89" s="515">
        <v>0</v>
      </c>
      <c r="O89" s="515"/>
      <c r="P89" s="515"/>
      <c r="Q89" s="515">
        <v>0</v>
      </c>
      <c r="R89" s="515"/>
      <c r="S89" s="515"/>
      <c r="T89" s="515">
        <v>1</v>
      </c>
      <c r="U89" s="515"/>
      <c r="V89" s="515"/>
      <c r="W89" s="515">
        <v>6</v>
      </c>
      <c r="X89" s="515"/>
      <c r="Y89" s="515"/>
      <c r="Z89" s="515">
        <v>2</v>
      </c>
      <c r="AA89" s="515"/>
      <c r="AB89" s="515"/>
      <c r="AC89" s="515">
        <v>2</v>
      </c>
      <c r="AD89" s="515"/>
      <c r="AE89" s="515"/>
      <c r="AF89" s="106">
        <f t="shared" si="2"/>
        <v>11</v>
      </c>
    </row>
    <row r="90" spans="1:32" ht="18" customHeight="1" thickBot="1">
      <c r="A90" s="527"/>
      <c r="B90" s="528"/>
      <c r="C90" s="516" t="s">
        <v>104</v>
      </c>
      <c r="D90" s="517"/>
      <c r="E90" s="517"/>
      <c r="F90" s="517"/>
      <c r="G90" s="517"/>
      <c r="H90" s="518">
        <f>SUM(H88:J89)</f>
        <v>1</v>
      </c>
      <c r="I90" s="518"/>
      <c r="J90" s="518"/>
      <c r="K90" s="518">
        <f>SUM(K88:M89)</f>
        <v>2</v>
      </c>
      <c r="L90" s="518"/>
      <c r="M90" s="518"/>
      <c r="N90" s="518">
        <f>SUM(N88:P89)</f>
        <v>0</v>
      </c>
      <c r="O90" s="518"/>
      <c r="P90" s="518"/>
      <c r="Q90" s="518">
        <f>SUM(Q88:S89)</f>
        <v>61</v>
      </c>
      <c r="R90" s="518"/>
      <c r="S90" s="518"/>
      <c r="T90" s="518">
        <f>SUM(T88:V89)</f>
        <v>96</v>
      </c>
      <c r="U90" s="518"/>
      <c r="V90" s="518"/>
      <c r="W90" s="518">
        <f>SUM(W88:Y89)</f>
        <v>134</v>
      </c>
      <c r="X90" s="518"/>
      <c r="Y90" s="518"/>
      <c r="Z90" s="518">
        <f>SUM(Z88:AB89)</f>
        <v>123</v>
      </c>
      <c r="AA90" s="518"/>
      <c r="AB90" s="518"/>
      <c r="AC90" s="518">
        <f>SUM(AC88:AE89)</f>
        <v>60</v>
      </c>
      <c r="AD90" s="518"/>
      <c r="AE90" s="518"/>
      <c r="AF90" s="106">
        <f t="shared" si="2"/>
        <v>477</v>
      </c>
    </row>
    <row r="91" spans="1:32" ht="18" customHeight="1" thickBot="1">
      <c r="A91" s="513" t="s">
        <v>217</v>
      </c>
      <c r="B91" s="514"/>
      <c r="C91" s="514"/>
      <c r="D91" s="514"/>
      <c r="E91" s="514"/>
      <c r="F91" s="514"/>
      <c r="G91" s="514"/>
      <c r="H91" s="512">
        <f>SUM(H90,H87,H84,H81,H78,H75,H72,H69,H66,H63,H60,H57)</f>
        <v>10</v>
      </c>
      <c r="I91" s="512"/>
      <c r="J91" s="512"/>
      <c r="K91" s="512">
        <f>SUM(K90,K87,K84,K81,K78,K75,K72,K69,K66,K63,K60,K57)</f>
        <v>6</v>
      </c>
      <c r="L91" s="512"/>
      <c r="M91" s="512"/>
      <c r="N91" s="512">
        <f>SUM(N90,N87,N84,N81,N78,N75,N72,N69,N66,N63,N60,N57)</f>
        <v>1</v>
      </c>
      <c r="O91" s="512"/>
      <c r="P91" s="512"/>
      <c r="Q91" s="512">
        <f>SUM(Q90,Q87,Q84,Q81,Q78,Q75,Q72,Q69,Q66,Q63,Q60,Q57)</f>
        <v>724</v>
      </c>
      <c r="R91" s="512"/>
      <c r="S91" s="512"/>
      <c r="T91" s="512">
        <f>SUM(T90,T87,T84,T81,T78,T75,T72,T69,T66,T63,T60,T57)</f>
        <v>1211</v>
      </c>
      <c r="U91" s="512"/>
      <c r="V91" s="512"/>
      <c r="W91" s="512">
        <f>SUM(W90,W87,W84,W81,W78,W75,W72,W69,W66,W63,W60,W57)</f>
        <v>1615</v>
      </c>
      <c r="X91" s="512"/>
      <c r="Y91" s="512"/>
      <c r="Z91" s="512">
        <f>SUM(Z90,Z87,Z84,Z81,Z78,Z75,Z72,Z69,Z66,Z63,Z60,Z57)</f>
        <v>1334</v>
      </c>
      <c r="AA91" s="512"/>
      <c r="AB91" s="512"/>
      <c r="AC91" s="512">
        <f>SUM(AC90,AC87,AC84,AC81,AC78,AC75,AC72,AC69,AC66,AC63,AC60,AC57)</f>
        <v>543</v>
      </c>
      <c r="AD91" s="512"/>
      <c r="AE91" s="512"/>
      <c r="AF91" s="287">
        <f>SUM(AF90,AF87,AF84,AF81,AF78,AF75,AF72,AF69,AF66,AF63,AF60,AF57)</f>
        <v>5444</v>
      </c>
    </row>
    <row r="92" spans="1:32" ht="18" customHeight="1">
      <c r="A92" s="568" t="s">
        <v>213</v>
      </c>
      <c r="B92" s="568"/>
      <c r="C92" s="568"/>
      <c r="D92" s="568"/>
      <c r="E92" s="568"/>
      <c r="F92" s="568"/>
      <c r="G92" s="568"/>
      <c r="H92" s="568"/>
      <c r="I92" s="568"/>
      <c r="J92" s="568"/>
      <c r="K92" s="568"/>
      <c r="L92" s="568"/>
      <c r="M92" s="568"/>
      <c r="AF92" s="59"/>
    </row>
    <row r="93" ht="18" customHeight="1">
      <c r="B93" s="33" t="s">
        <v>125</v>
      </c>
    </row>
    <row r="94" spans="2:32" ht="18" customHeight="1">
      <c r="B94" s="315" t="s">
        <v>275</v>
      </c>
      <c r="AF94" s="35"/>
    </row>
    <row r="95" spans="2:32" ht="18" customHeight="1" thickBot="1">
      <c r="B95" s="285"/>
      <c r="Y95" s="286" t="s">
        <v>103</v>
      </c>
      <c r="AF95" s="35"/>
    </row>
    <row r="96" spans="1:32" ht="18" customHeight="1">
      <c r="A96" s="490" t="s">
        <v>118</v>
      </c>
      <c r="B96" s="491"/>
      <c r="C96" s="488" t="s">
        <v>119</v>
      </c>
      <c r="D96" s="485"/>
      <c r="E96" s="485"/>
      <c r="F96" s="485"/>
      <c r="G96" s="485"/>
      <c r="H96" s="569" t="s">
        <v>121</v>
      </c>
      <c r="I96" s="570"/>
      <c r="J96" s="571"/>
      <c r="K96" s="571"/>
      <c r="L96" s="572"/>
      <c r="M96" s="569" t="s">
        <v>120</v>
      </c>
      <c r="N96" s="570"/>
      <c r="O96" s="570"/>
      <c r="P96" s="570"/>
      <c r="Q96" s="570"/>
      <c r="R96" s="569" t="s">
        <v>122</v>
      </c>
      <c r="S96" s="570"/>
      <c r="T96" s="570"/>
      <c r="U96" s="570"/>
      <c r="V96" s="570"/>
      <c r="W96" s="552" t="s">
        <v>114</v>
      </c>
      <c r="X96" s="553"/>
      <c r="Y96" s="553"/>
      <c r="Z96" s="553"/>
      <c r="AA96" s="553"/>
      <c r="AB96" s="554"/>
      <c r="AC96" s="279"/>
      <c r="AD96" s="279"/>
      <c r="AE96" s="279"/>
      <c r="AF96" s="279"/>
    </row>
    <row r="97" spans="1:32" ht="18" customHeight="1">
      <c r="A97" s="492"/>
      <c r="B97" s="484"/>
      <c r="C97" s="482"/>
      <c r="D97" s="482"/>
      <c r="E97" s="482"/>
      <c r="F97" s="482"/>
      <c r="G97" s="482"/>
      <c r="H97" s="573"/>
      <c r="I97" s="574"/>
      <c r="J97" s="574"/>
      <c r="K97" s="574"/>
      <c r="L97" s="575"/>
      <c r="M97" s="576"/>
      <c r="N97" s="577"/>
      <c r="O97" s="577"/>
      <c r="P97" s="577"/>
      <c r="Q97" s="577"/>
      <c r="R97" s="576"/>
      <c r="S97" s="577"/>
      <c r="T97" s="577"/>
      <c r="U97" s="577"/>
      <c r="V97" s="577"/>
      <c r="W97" s="555"/>
      <c r="X97" s="556"/>
      <c r="Y97" s="556"/>
      <c r="Z97" s="556"/>
      <c r="AA97" s="556"/>
      <c r="AB97" s="557"/>
      <c r="AC97" s="279"/>
      <c r="AD97" s="279"/>
      <c r="AE97" s="279"/>
      <c r="AF97" s="279"/>
    </row>
    <row r="98" spans="1:28" ht="18" customHeight="1">
      <c r="A98" s="527" t="s">
        <v>66</v>
      </c>
      <c r="B98" s="528"/>
      <c r="C98" s="529" t="s">
        <v>90</v>
      </c>
      <c r="D98" s="505"/>
      <c r="E98" s="505"/>
      <c r="F98" s="505"/>
      <c r="G98" s="505"/>
      <c r="H98" s="567">
        <v>1221</v>
      </c>
      <c r="I98" s="567"/>
      <c r="J98" s="567"/>
      <c r="K98" s="567"/>
      <c r="L98" s="567"/>
      <c r="M98" s="567">
        <v>902</v>
      </c>
      <c r="N98" s="567"/>
      <c r="O98" s="567"/>
      <c r="P98" s="567"/>
      <c r="Q98" s="567"/>
      <c r="R98" s="567">
        <v>271</v>
      </c>
      <c r="S98" s="567"/>
      <c r="T98" s="567"/>
      <c r="U98" s="567"/>
      <c r="V98" s="567"/>
      <c r="W98" s="110" t="s">
        <v>174</v>
      </c>
      <c r="X98" s="111"/>
      <c r="Y98" s="111"/>
      <c r="Z98" s="497">
        <f aca="true" t="shared" si="3" ref="Z98:Z132">SUM(H98:V98)</f>
        <v>2394</v>
      </c>
      <c r="AA98" s="497"/>
      <c r="AB98" s="535"/>
    </row>
    <row r="99" spans="1:28" ht="18" customHeight="1">
      <c r="A99" s="527"/>
      <c r="B99" s="528"/>
      <c r="C99" s="522" t="s">
        <v>91</v>
      </c>
      <c r="D99" s="523"/>
      <c r="E99" s="523"/>
      <c r="F99" s="523"/>
      <c r="G99" s="523"/>
      <c r="H99" s="506">
        <v>12</v>
      </c>
      <c r="I99" s="506"/>
      <c r="J99" s="506"/>
      <c r="K99" s="506"/>
      <c r="L99" s="506"/>
      <c r="M99" s="506">
        <v>23</v>
      </c>
      <c r="N99" s="506"/>
      <c r="O99" s="506"/>
      <c r="P99" s="506"/>
      <c r="Q99" s="506"/>
      <c r="R99" s="506">
        <v>5</v>
      </c>
      <c r="S99" s="506"/>
      <c r="T99" s="506"/>
      <c r="U99" s="506"/>
      <c r="V99" s="506"/>
      <c r="W99" s="112" t="s">
        <v>174</v>
      </c>
      <c r="X99" s="113"/>
      <c r="Y99" s="113"/>
      <c r="Z99" s="504">
        <f t="shared" si="3"/>
        <v>40</v>
      </c>
      <c r="AA99" s="504"/>
      <c r="AB99" s="536"/>
    </row>
    <row r="100" spans="1:28" ht="18" customHeight="1">
      <c r="A100" s="501"/>
      <c r="B100" s="502"/>
      <c r="C100" s="507" t="s">
        <v>104</v>
      </c>
      <c r="D100" s="508"/>
      <c r="E100" s="508"/>
      <c r="F100" s="508"/>
      <c r="G100" s="508"/>
      <c r="H100" s="509">
        <f>SUM(H98:H99)</f>
        <v>1233</v>
      </c>
      <c r="I100" s="509"/>
      <c r="J100" s="509"/>
      <c r="K100" s="509"/>
      <c r="L100" s="509"/>
      <c r="M100" s="509">
        <f>SUM(M98:Q99)</f>
        <v>925</v>
      </c>
      <c r="N100" s="509"/>
      <c r="O100" s="509"/>
      <c r="P100" s="509"/>
      <c r="Q100" s="509"/>
      <c r="R100" s="509">
        <f>SUM(R98:V99)</f>
        <v>276</v>
      </c>
      <c r="S100" s="509"/>
      <c r="T100" s="509"/>
      <c r="U100" s="509"/>
      <c r="V100" s="509"/>
      <c r="W100" s="114" t="s">
        <v>214</v>
      </c>
      <c r="X100" s="115"/>
      <c r="Y100" s="115"/>
      <c r="Z100" s="494">
        <v>2427</v>
      </c>
      <c r="AA100" s="494"/>
      <c r="AB100" s="547"/>
    </row>
    <row r="101" spans="1:28" ht="18" customHeight="1">
      <c r="A101" s="525" t="s">
        <v>107</v>
      </c>
      <c r="B101" s="526"/>
      <c r="C101" s="529" t="s">
        <v>90</v>
      </c>
      <c r="D101" s="505"/>
      <c r="E101" s="505"/>
      <c r="F101" s="505"/>
      <c r="G101" s="505"/>
      <c r="H101" s="500">
        <v>1239</v>
      </c>
      <c r="I101" s="500"/>
      <c r="J101" s="500"/>
      <c r="K101" s="500"/>
      <c r="L101" s="500"/>
      <c r="M101" s="500">
        <v>914</v>
      </c>
      <c r="N101" s="500"/>
      <c r="O101" s="500"/>
      <c r="P101" s="500"/>
      <c r="Q101" s="500"/>
      <c r="R101" s="500">
        <v>293</v>
      </c>
      <c r="S101" s="500"/>
      <c r="T101" s="500"/>
      <c r="U101" s="500"/>
      <c r="V101" s="500"/>
      <c r="W101" s="116" t="s">
        <v>174</v>
      </c>
      <c r="X101" s="117"/>
      <c r="Y101" s="117"/>
      <c r="Z101" s="497">
        <f t="shared" si="3"/>
        <v>2446</v>
      </c>
      <c r="AA101" s="497"/>
      <c r="AB101" s="535"/>
    </row>
    <row r="102" spans="1:28" ht="18" customHeight="1">
      <c r="A102" s="527"/>
      <c r="B102" s="528"/>
      <c r="C102" s="522" t="s">
        <v>91</v>
      </c>
      <c r="D102" s="523"/>
      <c r="E102" s="523"/>
      <c r="F102" s="523"/>
      <c r="G102" s="523"/>
      <c r="H102" s="506">
        <v>11</v>
      </c>
      <c r="I102" s="506"/>
      <c r="J102" s="506"/>
      <c r="K102" s="506"/>
      <c r="L102" s="506"/>
      <c r="M102" s="506">
        <v>22</v>
      </c>
      <c r="N102" s="506"/>
      <c r="O102" s="506"/>
      <c r="P102" s="506"/>
      <c r="Q102" s="506"/>
      <c r="R102" s="506">
        <v>6</v>
      </c>
      <c r="S102" s="506"/>
      <c r="T102" s="506"/>
      <c r="U102" s="506"/>
      <c r="V102" s="506"/>
      <c r="W102" s="112" t="s">
        <v>174</v>
      </c>
      <c r="X102" s="113"/>
      <c r="Y102" s="113"/>
      <c r="Z102" s="504">
        <f t="shared" si="3"/>
        <v>39</v>
      </c>
      <c r="AA102" s="504"/>
      <c r="AB102" s="536"/>
    </row>
    <row r="103" spans="1:28" ht="18" customHeight="1">
      <c r="A103" s="501"/>
      <c r="B103" s="502"/>
      <c r="C103" s="507" t="s">
        <v>104</v>
      </c>
      <c r="D103" s="508"/>
      <c r="E103" s="508"/>
      <c r="F103" s="508"/>
      <c r="G103" s="508"/>
      <c r="H103" s="518">
        <f>SUM(H101:H102)</f>
        <v>1250</v>
      </c>
      <c r="I103" s="518"/>
      <c r="J103" s="518"/>
      <c r="K103" s="518"/>
      <c r="L103" s="518"/>
      <c r="M103" s="518">
        <f>SUM(M101:Q102)</f>
        <v>936</v>
      </c>
      <c r="N103" s="518"/>
      <c r="O103" s="518"/>
      <c r="P103" s="518"/>
      <c r="Q103" s="518"/>
      <c r="R103" s="518">
        <f>SUM(R101:V102)</f>
        <v>299</v>
      </c>
      <c r="S103" s="518"/>
      <c r="T103" s="518"/>
      <c r="U103" s="518"/>
      <c r="V103" s="518"/>
      <c r="W103" s="118" t="s">
        <v>214</v>
      </c>
      <c r="X103" s="119"/>
      <c r="Y103" s="119"/>
      <c r="Z103" s="494">
        <v>2467</v>
      </c>
      <c r="AA103" s="494"/>
      <c r="AB103" s="547"/>
    </row>
    <row r="104" spans="1:28" ht="18" customHeight="1">
      <c r="A104" s="527" t="s">
        <v>8</v>
      </c>
      <c r="B104" s="528"/>
      <c r="C104" s="529" t="s">
        <v>90</v>
      </c>
      <c r="D104" s="505"/>
      <c r="E104" s="505"/>
      <c r="F104" s="505"/>
      <c r="G104" s="505"/>
      <c r="H104" s="567">
        <v>1249</v>
      </c>
      <c r="I104" s="567"/>
      <c r="J104" s="567"/>
      <c r="K104" s="567"/>
      <c r="L104" s="567"/>
      <c r="M104" s="567">
        <v>898</v>
      </c>
      <c r="N104" s="567"/>
      <c r="O104" s="567"/>
      <c r="P104" s="567"/>
      <c r="Q104" s="567"/>
      <c r="R104" s="567">
        <v>305</v>
      </c>
      <c r="S104" s="567"/>
      <c r="T104" s="567"/>
      <c r="U104" s="567"/>
      <c r="V104" s="567"/>
      <c r="W104" s="110" t="s">
        <v>174</v>
      </c>
      <c r="X104" s="111"/>
      <c r="Y104" s="111"/>
      <c r="Z104" s="497">
        <f t="shared" si="3"/>
        <v>2452</v>
      </c>
      <c r="AA104" s="497"/>
      <c r="AB104" s="535"/>
    </row>
    <row r="105" spans="1:28" ht="18" customHeight="1">
      <c r="A105" s="527"/>
      <c r="B105" s="528"/>
      <c r="C105" s="522" t="s">
        <v>91</v>
      </c>
      <c r="D105" s="523"/>
      <c r="E105" s="523"/>
      <c r="F105" s="523"/>
      <c r="G105" s="523"/>
      <c r="H105" s="506">
        <v>11</v>
      </c>
      <c r="I105" s="506"/>
      <c r="J105" s="506"/>
      <c r="K105" s="506"/>
      <c r="L105" s="506"/>
      <c r="M105" s="506">
        <v>22</v>
      </c>
      <c r="N105" s="506"/>
      <c r="O105" s="506"/>
      <c r="P105" s="506"/>
      <c r="Q105" s="506"/>
      <c r="R105" s="506">
        <v>6</v>
      </c>
      <c r="S105" s="506"/>
      <c r="T105" s="506"/>
      <c r="U105" s="506"/>
      <c r="V105" s="506"/>
      <c r="W105" s="112" t="s">
        <v>174</v>
      </c>
      <c r="X105" s="113"/>
      <c r="Y105" s="113"/>
      <c r="Z105" s="504">
        <f t="shared" si="3"/>
        <v>39</v>
      </c>
      <c r="AA105" s="504"/>
      <c r="AB105" s="536"/>
    </row>
    <row r="106" spans="1:28" ht="18" customHeight="1">
      <c r="A106" s="501"/>
      <c r="B106" s="502"/>
      <c r="C106" s="507" t="s">
        <v>104</v>
      </c>
      <c r="D106" s="508"/>
      <c r="E106" s="508"/>
      <c r="F106" s="508"/>
      <c r="G106" s="508"/>
      <c r="H106" s="509">
        <f>SUM(H104:H105)</f>
        <v>1260</v>
      </c>
      <c r="I106" s="509"/>
      <c r="J106" s="509"/>
      <c r="K106" s="509"/>
      <c r="L106" s="509"/>
      <c r="M106" s="509">
        <f>SUM(M104:Q105)</f>
        <v>920</v>
      </c>
      <c r="N106" s="509"/>
      <c r="O106" s="509"/>
      <c r="P106" s="509"/>
      <c r="Q106" s="509"/>
      <c r="R106" s="509">
        <f>SUM(R104:V105)</f>
        <v>311</v>
      </c>
      <c r="S106" s="509"/>
      <c r="T106" s="509"/>
      <c r="U106" s="509"/>
      <c r="V106" s="509"/>
      <c r="W106" s="114" t="s">
        <v>214</v>
      </c>
      <c r="X106" s="115"/>
      <c r="Y106" s="115"/>
      <c r="Z106" s="494">
        <v>2480</v>
      </c>
      <c r="AA106" s="494"/>
      <c r="AB106" s="547"/>
    </row>
    <row r="107" spans="1:28" ht="18" customHeight="1">
      <c r="A107" s="525" t="s">
        <v>9</v>
      </c>
      <c r="B107" s="526"/>
      <c r="C107" s="529" t="s">
        <v>90</v>
      </c>
      <c r="D107" s="505"/>
      <c r="E107" s="505"/>
      <c r="F107" s="505"/>
      <c r="G107" s="505"/>
      <c r="H107" s="500">
        <v>1210</v>
      </c>
      <c r="I107" s="500"/>
      <c r="J107" s="500"/>
      <c r="K107" s="500"/>
      <c r="L107" s="500"/>
      <c r="M107" s="500">
        <v>896</v>
      </c>
      <c r="N107" s="500"/>
      <c r="O107" s="500"/>
      <c r="P107" s="500"/>
      <c r="Q107" s="500"/>
      <c r="R107" s="500">
        <v>286</v>
      </c>
      <c r="S107" s="500"/>
      <c r="T107" s="500"/>
      <c r="U107" s="500"/>
      <c r="V107" s="500"/>
      <c r="W107" s="116" t="s">
        <v>174</v>
      </c>
      <c r="X107" s="117"/>
      <c r="Y107" s="117"/>
      <c r="Z107" s="497">
        <f t="shared" si="3"/>
        <v>2392</v>
      </c>
      <c r="AA107" s="497"/>
      <c r="AB107" s="535"/>
    </row>
    <row r="108" spans="1:28" ht="18" customHeight="1">
      <c r="A108" s="527"/>
      <c r="B108" s="528"/>
      <c r="C108" s="522" t="s">
        <v>91</v>
      </c>
      <c r="D108" s="523"/>
      <c r="E108" s="523"/>
      <c r="F108" s="523"/>
      <c r="G108" s="523"/>
      <c r="H108" s="506">
        <v>11</v>
      </c>
      <c r="I108" s="506"/>
      <c r="J108" s="506"/>
      <c r="K108" s="506"/>
      <c r="L108" s="506"/>
      <c r="M108" s="506">
        <v>23</v>
      </c>
      <c r="N108" s="506"/>
      <c r="O108" s="506"/>
      <c r="P108" s="506"/>
      <c r="Q108" s="506"/>
      <c r="R108" s="506">
        <v>6</v>
      </c>
      <c r="S108" s="506"/>
      <c r="T108" s="506"/>
      <c r="U108" s="506"/>
      <c r="V108" s="506"/>
      <c r="W108" s="112" t="s">
        <v>174</v>
      </c>
      <c r="X108" s="113"/>
      <c r="Y108" s="113"/>
      <c r="Z108" s="504">
        <f t="shared" si="3"/>
        <v>40</v>
      </c>
      <c r="AA108" s="504"/>
      <c r="AB108" s="536"/>
    </row>
    <row r="109" spans="1:28" ht="18" customHeight="1">
      <c r="A109" s="501"/>
      <c r="B109" s="502"/>
      <c r="C109" s="507" t="s">
        <v>104</v>
      </c>
      <c r="D109" s="508"/>
      <c r="E109" s="508"/>
      <c r="F109" s="508"/>
      <c r="G109" s="508"/>
      <c r="H109" s="518">
        <f>SUM(H107:H108)</f>
        <v>1221</v>
      </c>
      <c r="I109" s="518"/>
      <c r="J109" s="518"/>
      <c r="K109" s="518"/>
      <c r="L109" s="518"/>
      <c r="M109" s="518">
        <f>SUM(M107:Q108)</f>
        <v>919</v>
      </c>
      <c r="N109" s="518"/>
      <c r="O109" s="518"/>
      <c r="P109" s="518"/>
      <c r="Q109" s="518"/>
      <c r="R109" s="518">
        <f>SUM(R107:V108)</f>
        <v>292</v>
      </c>
      <c r="S109" s="518"/>
      <c r="T109" s="518"/>
      <c r="U109" s="518"/>
      <c r="V109" s="518"/>
      <c r="W109" s="118" t="s">
        <v>214</v>
      </c>
      <c r="X109" s="119"/>
      <c r="Y109" s="119"/>
      <c r="Z109" s="494">
        <v>2423</v>
      </c>
      <c r="AA109" s="494"/>
      <c r="AB109" s="547"/>
    </row>
    <row r="110" spans="1:28" ht="18" customHeight="1">
      <c r="A110" s="527" t="s">
        <v>10</v>
      </c>
      <c r="B110" s="528"/>
      <c r="C110" s="529" t="s">
        <v>90</v>
      </c>
      <c r="D110" s="505"/>
      <c r="E110" s="505"/>
      <c r="F110" s="505"/>
      <c r="G110" s="505"/>
      <c r="H110" s="567">
        <v>1274</v>
      </c>
      <c r="I110" s="567"/>
      <c r="J110" s="567"/>
      <c r="K110" s="567"/>
      <c r="L110" s="567"/>
      <c r="M110" s="567">
        <v>939</v>
      </c>
      <c r="N110" s="567"/>
      <c r="O110" s="567"/>
      <c r="P110" s="567"/>
      <c r="Q110" s="567"/>
      <c r="R110" s="567">
        <v>298</v>
      </c>
      <c r="S110" s="567"/>
      <c r="T110" s="567"/>
      <c r="U110" s="567"/>
      <c r="V110" s="567"/>
      <c r="W110" s="110" t="s">
        <v>174</v>
      </c>
      <c r="X110" s="111"/>
      <c r="Y110" s="111"/>
      <c r="Z110" s="497">
        <f t="shared" si="3"/>
        <v>2511</v>
      </c>
      <c r="AA110" s="497"/>
      <c r="AB110" s="535"/>
    </row>
    <row r="111" spans="1:28" ht="18" customHeight="1">
      <c r="A111" s="527"/>
      <c r="B111" s="528"/>
      <c r="C111" s="522" t="s">
        <v>91</v>
      </c>
      <c r="D111" s="523"/>
      <c r="E111" s="523"/>
      <c r="F111" s="523"/>
      <c r="G111" s="523"/>
      <c r="H111" s="506">
        <v>13</v>
      </c>
      <c r="I111" s="506"/>
      <c r="J111" s="506"/>
      <c r="K111" s="506"/>
      <c r="L111" s="506"/>
      <c r="M111" s="506">
        <v>25</v>
      </c>
      <c r="N111" s="506"/>
      <c r="O111" s="506"/>
      <c r="P111" s="506"/>
      <c r="Q111" s="506"/>
      <c r="R111" s="506">
        <v>4</v>
      </c>
      <c r="S111" s="506"/>
      <c r="T111" s="506"/>
      <c r="U111" s="506"/>
      <c r="V111" s="506"/>
      <c r="W111" s="112" t="s">
        <v>174</v>
      </c>
      <c r="X111" s="113"/>
      <c r="Y111" s="113"/>
      <c r="Z111" s="504">
        <f t="shared" si="3"/>
        <v>42</v>
      </c>
      <c r="AA111" s="504"/>
      <c r="AB111" s="536"/>
    </row>
    <row r="112" spans="1:28" ht="18" customHeight="1">
      <c r="A112" s="501"/>
      <c r="B112" s="502"/>
      <c r="C112" s="507" t="s">
        <v>104</v>
      </c>
      <c r="D112" s="508"/>
      <c r="E112" s="508"/>
      <c r="F112" s="508"/>
      <c r="G112" s="508"/>
      <c r="H112" s="509">
        <f>SUM(H110:H111)</f>
        <v>1287</v>
      </c>
      <c r="I112" s="509"/>
      <c r="J112" s="509"/>
      <c r="K112" s="509"/>
      <c r="L112" s="509"/>
      <c r="M112" s="509">
        <f>SUM(M110:Q111)</f>
        <v>964</v>
      </c>
      <c r="N112" s="509"/>
      <c r="O112" s="509"/>
      <c r="P112" s="509"/>
      <c r="Q112" s="509"/>
      <c r="R112" s="509">
        <f>SUM(R110:V111)</f>
        <v>302</v>
      </c>
      <c r="S112" s="509"/>
      <c r="T112" s="509"/>
      <c r="U112" s="509"/>
      <c r="V112" s="509"/>
      <c r="W112" s="114" t="s">
        <v>214</v>
      </c>
      <c r="X112" s="115"/>
      <c r="Y112" s="115"/>
      <c r="Z112" s="494">
        <v>2525</v>
      </c>
      <c r="AA112" s="494"/>
      <c r="AB112" s="547"/>
    </row>
    <row r="113" spans="1:28" ht="18" customHeight="1">
      <c r="A113" s="525" t="s">
        <v>11</v>
      </c>
      <c r="B113" s="526"/>
      <c r="C113" s="529" t="s">
        <v>90</v>
      </c>
      <c r="D113" s="505"/>
      <c r="E113" s="505"/>
      <c r="F113" s="505"/>
      <c r="G113" s="505"/>
      <c r="H113" s="500">
        <v>1284</v>
      </c>
      <c r="I113" s="500"/>
      <c r="J113" s="500"/>
      <c r="K113" s="500"/>
      <c r="L113" s="500"/>
      <c r="M113" s="500">
        <v>925</v>
      </c>
      <c r="N113" s="500"/>
      <c r="O113" s="500"/>
      <c r="P113" s="500"/>
      <c r="Q113" s="500"/>
      <c r="R113" s="500">
        <v>303</v>
      </c>
      <c r="S113" s="500"/>
      <c r="T113" s="500"/>
      <c r="U113" s="500"/>
      <c r="V113" s="500"/>
      <c r="W113" s="116" t="s">
        <v>174</v>
      </c>
      <c r="X113" s="117"/>
      <c r="Y113" s="117"/>
      <c r="Z113" s="497">
        <f t="shared" si="3"/>
        <v>2512</v>
      </c>
      <c r="AA113" s="497"/>
      <c r="AB113" s="535"/>
    </row>
    <row r="114" spans="1:28" ht="18" customHeight="1">
      <c r="A114" s="527"/>
      <c r="B114" s="528"/>
      <c r="C114" s="522" t="s">
        <v>91</v>
      </c>
      <c r="D114" s="523"/>
      <c r="E114" s="523"/>
      <c r="F114" s="523"/>
      <c r="G114" s="523"/>
      <c r="H114" s="506">
        <v>13</v>
      </c>
      <c r="I114" s="506"/>
      <c r="J114" s="506"/>
      <c r="K114" s="506"/>
      <c r="L114" s="506"/>
      <c r="M114" s="506">
        <v>20</v>
      </c>
      <c r="N114" s="506"/>
      <c r="O114" s="506"/>
      <c r="P114" s="506"/>
      <c r="Q114" s="506"/>
      <c r="R114" s="506">
        <v>6</v>
      </c>
      <c r="S114" s="506"/>
      <c r="T114" s="506"/>
      <c r="U114" s="506"/>
      <c r="V114" s="506"/>
      <c r="W114" s="112" t="s">
        <v>174</v>
      </c>
      <c r="X114" s="113"/>
      <c r="Y114" s="113"/>
      <c r="Z114" s="504">
        <f t="shared" si="3"/>
        <v>39</v>
      </c>
      <c r="AA114" s="504"/>
      <c r="AB114" s="536"/>
    </row>
    <row r="115" spans="1:28" ht="18" customHeight="1">
      <c r="A115" s="501"/>
      <c r="B115" s="502"/>
      <c r="C115" s="507" t="s">
        <v>104</v>
      </c>
      <c r="D115" s="508"/>
      <c r="E115" s="508"/>
      <c r="F115" s="508"/>
      <c r="G115" s="508"/>
      <c r="H115" s="518">
        <f>SUM(H113:H114)</f>
        <v>1297</v>
      </c>
      <c r="I115" s="518"/>
      <c r="J115" s="518"/>
      <c r="K115" s="518"/>
      <c r="L115" s="518"/>
      <c r="M115" s="518">
        <f>SUM(M113:Q114)</f>
        <v>945</v>
      </c>
      <c r="N115" s="518"/>
      <c r="O115" s="518"/>
      <c r="P115" s="518"/>
      <c r="Q115" s="518"/>
      <c r="R115" s="518">
        <f>SUM(R113:V114)</f>
        <v>309</v>
      </c>
      <c r="S115" s="518"/>
      <c r="T115" s="518"/>
      <c r="U115" s="518"/>
      <c r="V115" s="518"/>
      <c r="W115" s="118" t="s">
        <v>214</v>
      </c>
      <c r="X115" s="119"/>
      <c r="Y115" s="119"/>
      <c r="Z115" s="494">
        <v>2543</v>
      </c>
      <c r="AA115" s="494"/>
      <c r="AB115" s="547"/>
    </row>
    <row r="116" spans="1:28" ht="18" customHeight="1">
      <c r="A116" s="527" t="s">
        <v>12</v>
      </c>
      <c r="B116" s="528"/>
      <c r="C116" s="529" t="s">
        <v>90</v>
      </c>
      <c r="D116" s="505"/>
      <c r="E116" s="505"/>
      <c r="F116" s="505"/>
      <c r="G116" s="505"/>
      <c r="H116" s="567">
        <v>1279</v>
      </c>
      <c r="I116" s="567"/>
      <c r="J116" s="567"/>
      <c r="K116" s="567"/>
      <c r="L116" s="567"/>
      <c r="M116" s="567">
        <v>911</v>
      </c>
      <c r="N116" s="567"/>
      <c r="O116" s="567"/>
      <c r="P116" s="567"/>
      <c r="Q116" s="567"/>
      <c r="R116" s="567">
        <v>308</v>
      </c>
      <c r="S116" s="567"/>
      <c r="T116" s="567"/>
      <c r="U116" s="567"/>
      <c r="V116" s="567"/>
      <c r="W116" s="110" t="s">
        <v>174</v>
      </c>
      <c r="X116" s="111"/>
      <c r="Y116" s="111"/>
      <c r="Z116" s="497">
        <f t="shared" si="3"/>
        <v>2498</v>
      </c>
      <c r="AA116" s="497"/>
      <c r="AB116" s="535"/>
    </row>
    <row r="117" spans="1:28" ht="18" customHeight="1">
      <c r="A117" s="527"/>
      <c r="B117" s="528"/>
      <c r="C117" s="522" t="s">
        <v>91</v>
      </c>
      <c r="D117" s="523"/>
      <c r="E117" s="523"/>
      <c r="F117" s="523"/>
      <c r="G117" s="523"/>
      <c r="H117" s="506">
        <v>14</v>
      </c>
      <c r="I117" s="506"/>
      <c r="J117" s="506"/>
      <c r="K117" s="506"/>
      <c r="L117" s="506"/>
      <c r="M117" s="506">
        <v>22</v>
      </c>
      <c r="N117" s="506"/>
      <c r="O117" s="506"/>
      <c r="P117" s="506"/>
      <c r="Q117" s="506"/>
      <c r="R117" s="506">
        <v>7</v>
      </c>
      <c r="S117" s="506"/>
      <c r="T117" s="506"/>
      <c r="U117" s="506"/>
      <c r="V117" s="506"/>
      <c r="W117" s="112" t="s">
        <v>174</v>
      </c>
      <c r="X117" s="113"/>
      <c r="Y117" s="113"/>
      <c r="Z117" s="504">
        <f t="shared" si="3"/>
        <v>43</v>
      </c>
      <c r="AA117" s="504"/>
      <c r="AB117" s="536"/>
    </row>
    <row r="118" spans="1:28" ht="18" customHeight="1">
      <c r="A118" s="501"/>
      <c r="B118" s="502"/>
      <c r="C118" s="507" t="s">
        <v>104</v>
      </c>
      <c r="D118" s="508"/>
      <c r="E118" s="508"/>
      <c r="F118" s="508"/>
      <c r="G118" s="508"/>
      <c r="H118" s="509">
        <f>SUM(H116:H117)</f>
        <v>1293</v>
      </c>
      <c r="I118" s="509"/>
      <c r="J118" s="509"/>
      <c r="K118" s="509"/>
      <c r="L118" s="509"/>
      <c r="M118" s="509">
        <f>SUM(M116:Q117)</f>
        <v>933</v>
      </c>
      <c r="N118" s="509"/>
      <c r="O118" s="509"/>
      <c r="P118" s="509"/>
      <c r="Q118" s="509"/>
      <c r="R118" s="509">
        <f>SUM(R116:V117)</f>
        <v>315</v>
      </c>
      <c r="S118" s="509"/>
      <c r="T118" s="509"/>
      <c r="U118" s="509"/>
      <c r="V118" s="509"/>
      <c r="W118" s="114" t="s">
        <v>214</v>
      </c>
      <c r="X118" s="115"/>
      <c r="Y118" s="115"/>
      <c r="Z118" s="494">
        <v>2535</v>
      </c>
      <c r="AA118" s="494"/>
      <c r="AB118" s="547"/>
    </row>
    <row r="119" spans="1:28" ht="18" customHeight="1">
      <c r="A119" s="525" t="s">
        <v>13</v>
      </c>
      <c r="B119" s="526"/>
      <c r="C119" s="529" t="s">
        <v>90</v>
      </c>
      <c r="D119" s="505"/>
      <c r="E119" s="505"/>
      <c r="F119" s="505"/>
      <c r="G119" s="505"/>
      <c r="H119" s="500">
        <v>1263</v>
      </c>
      <c r="I119" s="500"/>
      <c r="J119" s="500"/>
      <c r="K119" s="500"/>
      <c r="L119" s="500"/>
      <c r="M119" s="500">
        <v>921</v>
      </c>
      <c r="N119" s="500"/>
      <c r="O119" s="500"/>
      <c r="P119" s="500"/>
      <c r="Q119" s="500"/>
      <c r="R119" s="500">
        <v>313</v>
      </c>
      <c r="S119" s="500"/>
      <c r="T119" s="500"/>
      <c r="U119" s="500"/>
      <c r="V119" s="500"/>
      <c r="W119" s="116" t="s">
        <v>175</v>
      </c>
      <c r="X119" s="117"/>
      <c r="Y119" s="117"/>
      <c r="Z119" s="497">
        <f t="shared" si="3"/>
        <v>2497</v>
      </c>
      <c r="AA119" s="497"/>
      <c r="AB119" s="535"/>
    </row>
    <row r="120" spans="1:28" ht="18" customHeight="1">
      <c r="A120" s="527"/>
      <c r="B120" s="528"/>
      <c r="C120" s="522" t="s">
        <v>91</v>
      </c>
      <c r="D120" s="523"/>
      <c r="E120" s="523"/>
      <c r="F120" s="523"/>
      <c r="G120" s="523"/>
      <c r="H120" s="506">
        <v>14</v>
      </c>
      <c r="I120" s="506"/>
      <c r="J120" s="506"/>
      <c r="K120" s="506"/>
      <c r="L120" s="506"/>
      <c r="M120" s="506">
        <v>21</v>
      </c>
      <c r="N120" s="506"/>
      <c r="O120" s="506"/>
      <c r="P120" s="506"/>
      <c r="Q120" s="506"/>
      <c r="R120" s="506">
        <v>8</v>
      </c>
      <c r="S120" s="506"/>
      <c r="T120" s="506"/>
      <c r="U120" s="506"/>
      <c r="V120" s="506"/>
      <c r="W120" s="112"/>
      <c r="X120" s="113"/>
      <c r="Y120" s="113"/>
      <c r="Z120" s="504">
        <f t="shared" si="3"/>
        <v>43</v>
      </c>
      <c r="AA120" s="504"/>
      <c r="AB120" s="536"/>
    </row>
    <row r="121" spans="1:28" ht="18" customHeight="1">
      <c r="A121" s="501"/>
      <c r="B121" s="502"/>
      <c r="C121" s="507" t="s">
        <v>104</v>
      </c>
      <c r="D121" s="508"/>
      <c r="E121" s="508"/>
      <c r="F121" s="508"/>
      <c r="G121" s="508"/>
      <c r="H121" s="518">
        <f>SUM(H119:H120)</f>
        <v>1277</v>
      </c>
      <c r="I121" s="518"/>
      <c r="J121" s="518"/>
      <c r="K121" s="518"/>
      <c r="L121" s="518"/>
      <c r="M121" s="518">
        <f>SUM(M119:Q120)</f>
        <v>942</v>
      </c>
      <c r="N121" s="518"/>
      <c r="O121" s="518"/>
      <c r="P121" s="518"/>
      <c r="Q121" s="518"/>
      <c r="R121" s="518">
        <f>SUM(R119:V120)</f>
        <v>321</v>
      </c>
      <c r="S121" s="518"/>
      <c r="T121" s="518"/>
      <c r="U121" s="518"/>
      <c r="V121" s="518"/>
      <c r="W121" s="118" t="s">
        <v>214</v>
      </c>
      <c r="X121" s="119"/>
      <c r="Y121" s="119"/>
      <c r="Z121" s="494">
        <v>2528</v>
      </c>
      <c r="AA121" s="494"/>
      <c r="AB121" s="547"/>
    </row>
    <row r="122" spans="1:28" ht="18" customHeight="1">
      <c r="A122" s="527" t="s">
        <v>14</v>
      </c>
      <c r="B122" s="528"/>
      <c r="C122" s="529" t="s">
        <v>90</v>
      </c>
      <c r="D122" s="505"/>
      <c r="E122" s="505"/>
      <c r="F122" s="505"/>
      <c r="G122" s="505"/>
      <c r="H122" s="567">
        <v>1265</v>
      </c>
      <c r="I122" s="567"/>
      <c r="J122" s="567"/>
      <c r="K122" s="567"/>
      <c r="L122" s="567"/>
      <c r="M122" s="567">
        <v>925</v>
      </c>
      <c r="N122" s="567"/>
      <c r="O122" s="567"/>
      <c r="P122" s="567"/>
      <c r="Q122" s="567"/>
      <c r="R122" s="567">
        <v>319</v>
      </c>
      <c r="S122" s="567"/>
      <c r="T122" s="567"/>
      <c r="U122" s="567"/>
      <c r="V122" s="567"/>
      <c r="W122" s="110" t="s">
        <v>175</v>
      </c>
      <c r="X122" s="111"/>
      <c r="Y122" s="111"/>
      <c r="Z122" s="497">
        <f t="shared" si="3"/>
        <v>2509</v>
      </c>
      <c r="AA122" s="497"/>
      <c r="AB122" s="535"/>
    </row>
    <row r="123" spans="1:28" ht="18" customHeight="1">
      <c r="A123" s="527"/>
      <c r="B123" s="528"/>
      <c r="C123" s="522" t="s">
        <v>91</v>
      </c>
      <c r="D123" s="523"/>
      <c r="E123" s="523"/>
      <c r="F123" s="523"/>
      <c r="G123" s="523"/>
      <c r="H123" s="506">
        <v>14</v>
      </c>
      <c r="I123" s="506"/>
      <c r="J123" s="506"/>
      <c r="K123" s="506"/>
      <c r="L123" s="506"/>
      <c r="M123" s="506">
        <v>20</v>
      </c>
      <c r="N123" s="506"/>
      <c r="O123" s="506"/>
      <c r="P123" s="506"/>
      <c r="Q123" s="506"/>
      <c r="R123" s="506">
        <v>8</v>
      </c>
      <c r="S123" s="506"/>
      <c r="T123" s="506"/>
      <c r="U123" s="506"/>
      <c r="V123" s="506"/>
      <c r="W123" s="112" t="s">
        <v>174</v>
      </c>
      <c r="X123" s="113"/>
      <c r="Y123" s="113"/>
      <c r="Z123" s="504">
        <f t="shared" si="3"/>
        <v>42</v>
      </c>
      <c r="AA123" s="504"/>
      <c r="AB123" s="536"/>
    </row>
    <row r="124" spans="1:28" ht="18" customHeight="1">
      <c r="A124" s="501"/>
      <c r="B124" s="502"/>
      <c r="C124" s="507" t="s">
        <v>104</v>
      </c>
      <c r="D124" s="508"/>
      <c r="E124" s="508"/>
      <c r="F124" s="508"/>
      <c r="G124" s="508"/>
      <c r="H124" s="509">
        <f>SUM(H122:H123)</f>
        <v>1279</v>
      </c>
      <c r="I124" s="509"/>
      <c r="J124" s="509"/>
      <c r="K124" s="509"/>
      <c r="L124" s="509"/>
      <c r="M124" s="509">
        <f>SUM(M122:Q123)</f>
        <v>945</v>
      </c>
      <c r="N124" s="509"/>
      <c r="O124" s="509"/>
      <c r="P124" s="509"/>
      <c r="Q124" s="509"/>
      <c r="R124" s="509">
        <f>SUM(R122:V123)</f>
        <v>327</v>
      </c>
      <c r="S124" s="509"/>
      <c r="T124" s="509"/>
      <c r="U124" s="509"/>
      <c r="V124" s="509"/>
      <c r="W124" s="114" t="s">
        <v>214</v>
      </c>
      <c r="X124" s="115"/>
      <c r="Y124" s="115"/>
      <c r="Z124" s="494">
        <v>2543</v>
      </c>
      <c r="AA124" s="494"/>
      <c r="AB124" s="547"/>
    </row>
    <row r="125" spans="1:28" ht="18" customHeight="1">
      <c r="A125" s="525" t="s">
        <v>15</v>
      </c>
      <c r="B125" s="526"/>
      <c r="C125" s="529" t="s">
        <v>90</v>
      </c>
      <c r="D125" s="505"/>
      <c r="E125" s="505"/>
      <c r="F125" s="505"/>
      <c r="G125" s="505"/>
      <c r="H125" s="500">
        <v>1260</v>
      </c>
      <c r="I125" s="500"/>
      <c r="J125" s="500"/>
      <c r="K125" s="500"/>
      <c r="L125" s="500"/>
      <c r="M125" s="500">
        <v>934</v>
      </c>
      <c r="N125" s="500"/>
      <c r="O125" s="500"/>
      <c r="P125" s="500"/>
      <c r="Q125" s="500"/>
      <c r="R125" s="500">
        <v>336</v>
      </c>
      <c r="S125" s="500"/>
      <c r="T125" s="500"/>
      <c r="U125" s="500"/>
      <c r="V125" s="500"/>
      <c r="W125" s="116" t="s">
        <v>174</v>
      </c>
      <c r="X125" s="117"/>
      <c r="Y125" s="117"/>
      <c r="Z125" s="497">
        <f t="shared" si="3"/>
        <v>2530</v>
      </c>
      <c r="AA125" s="497"/>
      <c r="AB125" s="535"/>
    </row>
    <row r="126" spans="1:28" ht="18" customHeight="1">
      <c r="A126" s="527"/>
      <c r="B126" s="528"/>
      <c r="C126" s="522" t="s">
        <v>91</v>
      </c>
      <c r="D126" s="523"/>
      <c r="E126" s="523"/>
      <c r="F126" s="523"/>
      <c r="G126" s="523"/>
      <c r="H126" s="506">
        <v>14</v>
      </c>
      <c r="I126" s="506"/>
      <c r="J126" s="506"/>
      <c r="K126" s="506"/>
      <c r="L126" s="506"/>
      <c r="M126" s="506">
        <v>21</v>
      </c>
      <c r="N126" s="506"/>
      <c r="O126" s="506"/>
      <c r="P126" s="506"/>
      <c r="Q126" s="506"/>
      <c r="R126" s="506">
        <v>8</v>
      </c>
      <c r="S126" s="506"/>
      <c r="T126" s="506"/>
      <c r="U126" s="506"/>
      <c r="V126" s="506"/>
      <c r="W126" s="112" t="s">
        <v>174</v>
      </c>
      <c r="X126" s="113"/>
      <c r="Y126" s="113"/>
      <c r="Z126" s="504">
        <f t="shared" si="3"/>
        <v>43</v>
      </c>
      <c r="AA126" s="504"/>
      <c r="AB126" s="536"/>
    </row>
    <row r="127" spans="1:28" ht="18" customHeight="1">
      <c r="A127" s="501"/>
      <c r="B127" s="502"/>
      <c r="C127" s="507" t="s">
        <v>104</v>
      </c>
      <c r="D127" s="508"/>
      <c r="E127" s="508"/>
      <c r="F127" s="508"/>
      <c r="G127" s="508"/>
      <c r="H127" s="518">
        <f>SUM(H125:H126)</f>
        <v>1274</v>
      </c>
      <c r="I127" s="518"/>
      <c r="J127" s="518"/>
      <c r="K127" s="518"/>
      <c r="L127" s="518"/>
      <c r="M127" s="518">
        <f>SUM(M125:Q126)</f>
        <v>955</v>
      </c>
      <c r="N127" s="518"/>
      <c r="O127" s="518"/>
      <c r="P127" s="518"/>
      <c r="Q127" s="518"/>
      <c r="R127" s="518">
        <f>SUM(R125:V126)</f>
        <v>344</v>
      </c>
      <c r="S127" s="518"/>
      <c r="T127" s="518"/>
      <c r="U127" s="518"/>
      <c r="V127" s="518"/>
      <c r="W127" s="118" t="s">
        <v>214</v>
      </c>
      <c r="X127" s="119"/>
      <c r="Y127" s="119"/>
      <c r="Z127" s="494">
        <v>2555</v>
      </c>
      <c r="AA127" s="494"/>
      <c r="AB127" s="547"/>
    </row>
    <row r="128" spans="1:28" ht="18" customHeight="1">
      <c r="A128" s="527" t="s">
        <v>16</v>
      </c>
      <c r="B128" s="528"/>
      <c r="C128" s="529" t="s">
        <v>90</v>
      </c>
      <c r="D128" s="505"/>
      <c r="E128" s="505"/>
      <c r="F128" s="505"/>
      <c r="G128" s="505"/>
      <c r="H128" s="567">
        <v>1256</v>
      </c>
      <c r="I128" s="567"/>
      <c r="J128" s="567"/>
      <c r="K128" s="567"/>
      <c r="L128" s="567"/>
      <c r="M128" s="567">
        <v>937</v>
      </c>
      <c r="N128" s="567"/>
      <c r="O128" s="567"/>
      <c r="P128" s="567"/>
      <c r="Q128" s="567"/>
      <c r="R128" s="567">
        <v>312</v>
      </c>
      <c r="S128" s="567"/>
      <c r="T128" s="567"/>
      <c r="U128" s="567"/>
      <c r="V128" s="567"/>
      <c r="W128" s="110" t="s">
        <v>174</v>
      </c>
      <c r="X128" s="111"/>
      <c r="Y128" s="111"/>
      <c r="Z128" s="497">
        <f t="shared" si="3"/>
        <v>2505</v>
      </c>
      <c r="AA128" s="497"/>
      <c r="AB128" s="535"/>
    </row>
    <row r="129" spans="1:28" ht="18" customHeight="1">
      <c r="A129" s="527"/>
      <c r="B129" s="528"/>
      <c r="C129" s="522" t="s">
        <v>91</v>
      </c>
      <c r="D129" s="523"/>
      <c r="E129" s="523"/>
      <c r="F129" s="523"/>
      <c r="G129" s="523"/>
      <c r="H129" s="506">
        <v>14</v>
      </c>
      <c r="I129" s="506"/>
      <c r="J129" s="506"/>
      <c r="K129" s="506"/>
      <c r="L129" s="506"/>
      <c r="M129" s="506">
        <v>22</v>
      </c>
      <c r="N129" s="506"/>
      <c r="O129" s="506"/>
      <c r="P129" s="506"/>
      <c r="Q129" s="506"/>
      <c r="R129" s="506">
        <v>7</v>
      </c>
      <c r="S129" s="506"/>
      <c r="T129" s="506"/>
      <c r="U129" s="506"/>
      <c r="V129" s="506"/>
      <c r="W129" s="112" t="s">
        <v>174</v>
      </c>
      <c r="X129" s="113"/>
      <c r="Y129" s="113"/>
      <c r="Z129" s="504">
        <f t="shared" si="3"/>
        <v>43</v>
      </c>
      <c r="AA129" s="504"/>
      <c r="AB129" s="536"/>
    </row>
    <row r="130" spans="1:28" ht="18" customHeight="1">
      <c r="A130" s="501"/>
      <c r="B130" s="502"/>
      <c r="C130" s="507" t="s">
        <v>104</v>
      </c>
      <c r="D130" s="508"/>
      <c r="E130" s="508"/>
      <c r="F130" s="508"/>
      <c r="G130" s="508"/>
      <c r="H130" s="518">
        <f>SUM(H128:H129)</f>
        <v>1270</v>
      </c>
      <c r="I130" s="518"/>
      <c r="J130" s="518"/>
      <c r="K130" s="518"/>
      <c r="L130" s="518"/>
      <c r="M130" s="518">
        <f>SUM(M128:Q129)</f>
        <v>959</v>
      </c>
      <c r="N130" s="518"/>
      <c r="O130" s="518"/>
      <c r="P130" s="518"/>
      <c r="Q130" s="518"/>
      <c r="R130" s="518">
        <f>SUM(R128:V129)</f>
        <v>319</v>
      </c>
      <c r="S130" s="518"/>
      <c r="T130" s="518"/>
      <c r="U130" s="518"/>
      <c r="V130" s="518"/>
      <c r="W130" s="114" t="s">
        <v>214</v>
      </c>
      <c r="X130" s="115"/>
      <c r="Y130" s="115"/>
      <c r="Z130" s="494">
        <v>2537</v>
      </c>
      <c r="AA130" s="494"/>
      <c r="AB130" s="547"/>
    </row>
    <row r="131" spans="1:28" ht="18" customHeight="1">
      <c r="A131" s="525" t="s">
        <v>33</v>
      </c>
      <c r="B131" s="526"/>
      <c r="C131" s="529" t="s">
        <v>90</v>
      </c>
      <c r="D131" s="505"/>
      <c r="E131" s="505"/>
      <c r="F131" s="505"/>
      <c r="G131" s="505"/>
      <c r="H131" s="581">
        <v>1256</v>
      </c>
      <c r="I131" s="581"/>
      <c r="J131" s="581"/>
      <c r="K131" s="581"/>
      <c r="L131" s="581"/>
      <c r="M131" s="581">
        <v>951</v>
      </c>
      <c r="N131" s="581"/>
      <c r="O131" s="581"/>
      <c r="P131" s="581"/>
      <c r="Q131" s="581"/>
      <c r="R131" s="581">
        <v>301</v>
      </c>
      <c r="S131" s="581"/>
      <c r="T131" s="581"/>
      <c r="U131" s="581"/>
      <c r="V131" s="581"/>
      <c r="W131" s="116" t="s">
        <v>174</v>
      </c>
      <c r="X131" s="117"/>
      <c r="Y131" s="117"/>
      <c r="Z131" s="497">
        <f t="shared" si="3"/>
        <v>2508</v>
      </c>
      <c r="AA131" s="497"/>
      <c r="AB131" s="535"/>
    </row>
    <row r="132" spans="1:28" ht="18" customHeight="1">
      <c r="A132" s="527"/>
      <c r="B132" s="528"/>
      <c r="C132" s="522" t="s">
        <v>91</v>
      </c>
      <c r="D132" s="523"/>
      <c r="E132" s="523"/>
      <c r="F132" s="523"/>
      <c r="G132" s="523"/>
      <c r="H132" s="515">
        <v>14</v>
      </c>
      <c r="I132" s="515"/>
      <c r="J132" s="515"/>
      <c r="K132" s="515"/>
      <c r="L132" s="515"/>
      <c r="M132" s="515">
        <v>23</v>
      </c>
      <c r="N132" s="515"/>
      <c r="O132" s="515"/>
      <c r="P132" s="515"/>
      <c r="Q132" s="515"/>
      <c r="R132" s="515">
        <v>8</v>
      </c>
      <c r="S132" s="515"/>
      <c r="T132" s="515"/>
      <c r="U132" s="515"/>
      <c r="V132" s="515"/>
      <c r="W132" s="112" t="s">
        <v>174</v>
      </c>
      <c r="X132" s="113"/>
      <c r="Y132" s="113"/>
      <c r="Z132" s="504">
        <f t="shared" si="3"/>
        <v>45</v>
      </c>
      <c r="AA132" s="504"/>
      <c r="AB132" s="536"/>
    </row>
    <row r="133" spans="1:28" ht="18" customHeight="1" thickBot="1">
      <c r="A133" s="527"/>
      <c r="B133" s="528"/>
      <c r="C133" s="516" t="s">
        <v>104</v>
      </c>
      <c r="D133" s="517"/>
      <c r="E133" s="517"/>
      <c r="F133" s="517"/>
      <c r="G133" s="517"/>
      <c r="H133" s="518">
        <f>SUM(H131:H132)</f>
        <v>1270</v>
      </c>
      <c r="I133" s="518"/>
      <c r="J133" s="518"/>
      <c r="K133" s="518"/>
      <c r="L133" s="518"/>
      <c r="M133" s="518">
        <f>SUM(M131:Q132)</f>
        <v>974</v>
      </c>
      <c r="N133" s="518"/>
      <c r="O133" s="518"/>
      <c r="P133" s="518"/>
      <c r="Q133" s="518"/>
      <c r="R133" s="518">
        <f>SUM(R131:V132)</f>
        <v>309</v>
      </c>
      <c r="S133" s="518"/>
      <c r="T133" s="518"/>
      <c r="U133" s="518"/>
      <c r="V133" s="518"/>
      <c r="W133" s="114" t="s">
        <v>214</v>
      </c>
      <c r="X133" s="115"/>
      <c r="Y133" s="115"/>
      <c r="Z133" s="537">
        <v>2544</v>
      </c>
      <c r="AA133" s="537"/>
      <c r="AB133" s="538"/>
    </row>
    <row r="134" spans="1:28" ht="18" customHeight="1" thickTop="1">
      <c r="A134" s="582" t="s">
        <v>211</v>
      </c>
      <c r="B134" s="583"/>
      <c r="C134" s="583"/>
      <c r="D134" s="583"/>
      <c r="E134" s="583"/>
      <c r="F134" s="583"/>
      <c r="G134" s="583"/>
      <c r="H134" s="584">
        <f>SUM(H133,H130,H127,H124,H121,H118,H115,H112,H109,H106,H103,H100)</f>
        <v>15211</v>
      </c>
      <c r="I134" s="584"/>
      <c r="J134" s="584"/>
      <c r="K134" s="584"/>
      <c r="L134" s="584"/>
      <c r="M134" s="584">
        <f>SUM(M133,M130,M127,M124,M121,M118,M115,M112,M109,M106,M103,M100)</f>
        <v>11317</v>
      </c>
      <c r="N134" s="584"/>
      <c r="O134" s="584"/>
      <c r="P134" s="584"/>
      <c r="Q134" s="584"/>
      <c r="R134" s="584">
        <f>SUM(R133,R130,R127,R124,R121,R118,R115,R112,R109,R106,R103,R100)</f>
        <v>3724</v>
      </c>
      <c r="S134" s="584"/>
      <c r="T134" s="584"/>
      <c r="U134" s="584"/>
      <c r="V134" s="584"/>
      <c r="W134" s="120" t="s">
        <v>214</v>
      </c>
      <c r="X134" s="121"/>
      <c r="Y134" s="121"/>
      <c r="Z134" s="539">
        <f>SUM(Z133,Z130,Z127,Z124,Z121,Z118,Z115,Z112,Z109,Z106,Z103,Z100)</f>
        <v>30107</v>
      </c>
      <c r="AA134" s="539"/>
      <c r="AB134" s="540"/>
    </row>
    <row r="135" spans="1:28" ht="18" customHeight="1">
      <c r="A135" s="531" t="s">
        <v>210</v>
      </c>
      <c r="B135" s="489"/>
      <c r="C135" s="489"/>
      <c r="D135" s="489"/>
      <c r="E135" s="489"/>
      <c r="F135" s="489"/>
      <c r="G135" s="489"/>
      <c r="H135" s="532">
        <v>14529</v>
      </c>
      <c r="I135" s="533"/>
      <c r="J135" s="533"/>
      <c r="K135" s="533"/>
      <c r="L135" s="534"/>
      <c r="M135" s="532">
        <v>10954</v>
      </c>
      <c r="N135" s="533"/>
      <c r="O135" s="533"/>
      <c r="P135" s="533"/>
      <c r="Q135" s="534"/>
      <c r="R135" s="532">
        <v>4173</v>
      </c>
      <c r="S135" s="533"/>
      <c r="T135" s="533"/>
      <c r="U135" s="533"/>
      <c r="V135" s="534"/>
      <c r="W135" s="79"/>
      <c r="X135" s="80"/>
      <c r="Y135" s="80"/>
      <c r="Z135" s="481">
        <f>SUM(H135:V135)</f>
        <v>29656</v>
      </c>
      <c r="AA135" s="481"/>
      <c r="AB135" s="530"/>
    </row>
    <row r="136" spans="1:28" ht="18" customHeight="1">
      <c r="A136" s="531" t="s">
        <v>209</v>
      </c>
      <c r="B136" s="489"/>
      <c r="C136" s="489"/>
      <c r="D136" s="489"/>
      <c r="E136" s="489"/>
      <c r="F136" s="489"/>
      <c r="G136" s="489"/>
      <c r="H136" s="532">
        <v>14539</v>
      </c>
      <c r="I136" s="533"/>
      <c r="J136" s="533"/>
      <c r="K136" s="533"/>
      <c r="L136" s="534"/>
      <c r="M136" s="532">
        <v>9713</v>
      </c>
      <c r="N136" s="533"/>
      <c r="O136" s="533"/>
      <c r="P136" s="533"/>
      <c r="Q136" s="534"/>
      <c r="R136" s="532">
        <v>4450</v>
      </c>
      <c r="S136" s="533"/>
      <c r="T136" s="533"/>
      <c r="U136" s="533"/>
      <c r="V136" s="534"/>
      <c r="W136" s="79"/>
      <c r="X136" s="80"/>
      <c r="Y136" s="80"/>
      <c r="Z136" s="481">
        <f>SUM(H136:V136)</f>
        <v>28702</v>
      </c>
      <c r="AA136" s="481"/>
      <c r="AB136" s="530"/>
    </row>
    <row r="137" spans="1:28" ht="18" customHeight="1">
      <c r="A137" s="543" t="s">
        <v>186</v>
      </c>
      <c r="B137" s="544"/>
      <c r="C137" s="544"/>
      <c r="D137" s="544"/>
      <c r="E137" s="544"/>
      <c r="F137" s="544"/>
      <c r="G137" s="544"/>
      <c r="H137" s="532">
        <v>14467</v>
      </c>
      <c r="I137" s="533"/>
      <c r="J137" s="533"/>
      <c r="K137" s="533"/>
      <c r="L137" s="534"/>
      <c r="M137" s="532">
        <v>8380</v>
      </c>
      <c r="N137" s="533"/>
      <c r="O137" s="533"/>
      <c r="P137" s="533"/>
      <c r="Q137" s="534"/>
      <c r="R137" s="532">
        <v>4777</v>
      </c>
      <c r="S137" s="533"/>
      <c r="T137" s="533"/>
      <c r="U137" s="533"/>
      <c r="V137" s="534"/>
      <c r="W137" s="79"/>
      <c r="X137" s="80"/>
      <c r="Y137" s="80"/>
      <c r="Z137" s="481">
        <f>SUM(H137:V137)</f>
        <v>27624</v>
      </c>
      <c r="AA137" s="481"/>
      <c r="AB137" s="530"/>
    </row>
    <row r="138" spans="1:28" ht="18" customHeight="1">
      <c r="A138" s="543" t="s">
        <v>154</v>
      </c>
      <c r="B138" s="544"/>
      <c r="C138" s="544"/>
      <c r="D138" s="544"/>
      <c r="E138" s="544"/>
      <c r="F138" s="544"/>
      <c r="G138" s="544"/>
      <c r="H138" s="578">
        <v>14508</v>
      </c>
      <c r="I138" s="579"/>
      <c r="J138" s="579"/>
      <c r="K138" s="579"/>
      <c r="L138" s="580"/>
      <c r="M138" s="578">
        <v>7712</v>
      </c>
      <c r="N138" s="579"/>
      <c r="O138" s="579"/>
      <c r="P138" s="579"/>
      <c r="Q138" s="580"/>
      <c r="R138" s="578">
        <v>4722</v>
      </c>
      <c r="S138" s="579"/>
      <c r="T138" s="579"/>
      <c r="U138" s="579"/>
      <c r="V138" s="580"/>
      <c r="W138" s="79"/>
      <c r="X138" s="80"/>
      <c r="Y138" s="80"/>
      <c r="Z138" s="481">
        <v>26942</v>
      </c>
      <c r="AA138" s="481"/>
      <c r="AB138" s="530"/>
    </row>
    <row r="139" spans="1:28" ht="18" customHeight="1">
      <c r="A139" s="531" t="s">
        <v>155</v>
      </c>
      <c r="B139" s="489"/>
      <c r="C139" s="489"/>
      <c r="D139" s="489"/>
      <c r="E139" s="489"/>
      <c r="F139" s="489"/>
      <c r="G139" s="489"/>
      <c r="H139" s="548">
        <v>14408</v>
      </c>
      <c r="I139" s="548"/>
      <c r="J139" s="548"/>
      <c r="K139" s="548"/>
      <c r="L139" s="548"/>
      <c r="M139" s="548">
        <v>7040</v>
      </c>
      <c r="N139" s="548"/>
      <c r="O139" s="548"/>
      <c r="P139" s="548"/>
      <c r="Q139" s="548"/>
      <c r="R139" s="548">
        <v>4441</v>
      </c>
      <c r="S139" s="548"/>
      <c r="T139" s="548"/>
      <c r="U139" s="548"/>
      <c r="V139" s="548"/>
      <c r="W139" s="60"/>
      <c r="X139" s="61"/>
      <c r="Y139" s="61"/>
      <c r="Z139" s="481">
        <v>25889</v>
      </c>
      <c r="AA139" s="481"/>
      <c r="AB139" s="530"/>
    </row>
    <row r="140" spans="1:28" ht="18" customHeight="1">
      <c r="A140" s="531" t="s">
        <v>156</v>
      </c>
      <c r="B140" s="489"/>
      <c r="C140" s="489"/>
      <c r="D140" s="489"/>
      <c r="E140" s="489"/>
      <c r="F140" s="489"/>
      <c r="G140" s="489"/>
      <c r="H140" s="548">
        <v>12093</v>
      </c>
      <c r="I140" s="548"/>
      <c r="J140" s="548"/>
      <c r="K140" s="548"/>
      <c r="L140" s="548"/>
      <c r="M140" s="548">
        <v>6620</v>
      </c>
      <c r="N140" s="548"/>
      <c r="O140" s="548"/>
      <c r="P140" s="548"/>
      <c r="Q140" s="548"/>
      <c r="R140" s="548">
        <v>4615</v>
      </c>
      <c r="S140" s="548"/>
      <c r="T140" s="548"/>
      <c r="U140" s="548"/>
      <c r="V140" s="548"/>
      <c r="W140" s="60"/>
      <c r="X140" s="61"/>
      <c r="Y140" s="61"/>
      <c r="Z140" s="481">
        <v>23328</v>
      </c>
      <c r="AA140" s="481"/>
      <c r="AB140" s="530"/>
    </row>
    <row r="141" spans="1:36" ht="18" customHeight="1" thickBot="1">
      <c r="A141" s="564" t="s">
        <v>126</v>
      </c>
      <c r="B141" s="565"/>
      <c r="C141" s="565"/>
      <c r="D141" s="565"/>
      <c r="E141" s="565"/>
      <c r="F141" s="565"/>
      <c r="G141" s="565"/>
      <c r="H141" s="585">
        <f>H134/H135</f>
        <v>1.0469406015555096</v>
      </c>
      <c r="I141" s="585"/>
      <c r="J141" s="585"/>
      <c r="K141" s="585"/>
      <c r="L141" s="585"/>
      <c r="M141" s="585">
        <f>M134/M135</f>
        <v>1.0331385795143326</v>
      </c>
      <c r="N141" s="585"/>
      <c r="O141" s="585"/>
      <c r="P141" s="585"/>
      <c r="Q141" s="585"/>
      <c r="R141" s="585">
        <f>R134/R135</f>
        <v>0.8924035466091541</v>
      </c>
      <c r="S141" s="585"/>
      <c r="T141" s="585"/>
      <c r="U141" s="585"/>
      <c r="V141" s="585"/>
      <c r="W141" s="122"/>
      <c r="X141" s="123"/>
      <c r="Y141" s="123"/>
      <c r="Z141" s="541">
        <f>Z134/Z135</f>
        <v>1.0152077151335313</v>
      </c>
      <c r="AA141" s="541"/>
      <c r="AB141" s="542"/>
      <c r="AG141" s="74"/>
      <c r="AH141" s="74"/>
      <c r="AI141" s="74"/>
      <c r="AJ141" s="74"/>
    </row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mergeCells count="1016">
    <mergeCell ref="A136:G136"/>
    <mergeCell ref="H136:L136"/>
    <mergeCell ref="M136:Q136"/>
    <mergeCell ref="R136:V136"/>
    <mergeCell ref="Q44:S44"/>
    <mergeCell ref="T44:V44"/>
    <mergeCell ref="W44:Y44"/>
    <mergeCell ref="A44:G44"/>
    <mergeCell ref="H44:J44"/>
    <mergeCell ref="K44:M44"/>
    <mergeCell ref="N44:P44"/>
    <mergeCell ref="A45:G45"/>
    <mergeCell ref="H45:J45"/>
    <mergeCell ref="K45:M45"/>
    <mergeCell ref="A137:G137"/>
    <mergeCell ref="H137:L137"/>
    <mergeCell ref="M137:Q137"/>
    <mergeCell ref="C132:G132"/>
    <mergeCell ref="H132:L132"/>
    <mergeCell ref="C130:G130"/>
    <mergeCell ref="H130:L130"/>
    <mergeCell ref="M123:Q123"/>
    <mergeCell ref="Q45:S45"/>
    <mergeCell ref="R134:V134"/>
    <mergeCell ref="R141:V141"/>
    <mergeCell ref="M141:Q141"/>
    <mergeCell ref="M140:Q140"/>
    <mergeCell ref="M134:Q134"/>
    <mergeCell ref="M125:Q125"/>
    <mergeCell ref="M128:Q128"/>
    <mergeCell ref="M139:Q139"/>
    <mergeCell ref="R139:V139"/>
    <mergeCell ref="R137:V137"/>
    <mergeCell ref="M138:Q138"/>
    <mergeCell ref="R138:V138"/>
    <mergeCell ref="A134:G134"/>
    <mergeCell ref="A140:G140"/>
    <mergeCell ref="R140:V140"/>
    <mergeCell ref="A141:G141"/>
    <mergeCell ref="H134:L134"/>
    <mergeCell ref="H140:L140"/>
    <mergeCell ref="H141:L141"/>
    <mergeCell ref="A139:G139"/>
    <mergeCell ref="H139:L139"/>
    <mergeCell ref="A138:G138"/>
    <mergeCell ref="H138:L138"/>
    <mergeCell ref="R133:V133"/>
    <mergeCell ref="C131:G131"/>
    <mergeCell ref="H131:L131"/>
    <mergeCell ref="M131:Q131"/>
    <mergeCell ref="C133:G133"/>
    <mergeCell ref="H133:L133"/>
    <mergeCell ref="M133:Q133"/>
    <mergeCell ref="R131:V131"/>
    <mergeCell ref="M132:Q132"/>
    <mergeCell ref="R132:V132"/>
    <mergeCell ref="C129:G129"/>
    <mergeCell ref="H129:L129"/>
    <mergeCell ref="M130:Q130"/>
    <mergeCell ref="R127:V127"/>
    <mergeCell ref="R128:V128"/>
    <mergeCell ref="R130:V130"/>
    <mergeCell ref="M129:Q129"/>
    <mergeCell ref="R129:V129"/>
    <mergeCell ref="C128:G128"/>
    <mergeCell ref="H128:L128"/>
    <mergeCell ref="C126:G126"/>
    <mergeCell ref="H126:L126"/>
    <mergeCell ref="M126:Q126"/>
    <mergeCell ref="R126:V126"/>
    <mergeCell ref="R121:V121"/>
    <mergeCell ref="C127:G127"/>
    <mergeCell ref="H127:L127"/>
    <mergeCell ref="M127:Q127"/>
    <mergeCell ref="C124:G124"/>
    <mergeCell ref="H124:L124"/>
    <mergeCell ref="M124:Q124"/>
    <mergeCell ref="R124:V124"/>
    <mergeCell ref="C123:G123"/>
    <mergeCell ref="H123:L123"/>
    <mergeCell ref="R125:V125"/>
    <mergeCell ref="C122:G122"/>
    <mergeCell ref="H122:L122"/>
    <mergeCell ref="M122:Q122"/>
    <mergeCell ref="R123:V123"/>
    <mergeCell ref="R122:V122"/>
    <mergeCell ref="C125:G125"/>
    <mergeCell ref="H125:L125"/>
    <mergeCell ref="R119:V119"/>
    <mergeCell ref="C120:G120"/>
    <mergeCell ref="H120:L120"/>
    <mergeCell ref="M120:Q120"/>
    <mergeCell ref="R120:V120"/>
    <mergeCell ref="C119:G119"/>
    <mergeCell ref="H119:L119"/>
    <mergeCell ref="M119:Q119"/>
    <mergeCell ref="C121:G121"/>
    <mergeCell ref="C117:G117"/>
    <mergeCell ref="H117:L117"/>
    <mergeCell ref="M117:Q117"/>
    <mergeCell ref="H121:L121"/>
    <mergeCell ref="M121:Q121"/>
    <mergeCell ref="R117:V117"/>
    <mergeCell ref="C118:G118"/>
    <mergeCell ref="H118:L118"/>
    <mergeCell ref="M118:Q118"/>
    <mergeCell ref="R118:V118"/>
    <mergeCell ref="R115:V115"/>
    <mergeCell ref="C116:G116"/>
    <mergeCell ref="H116:L116"/>
    <mergeCell ref="M116:Q116"/>
    <mergeCell ref="R116:V116"/>
    <mergeCell ref="C115:G115"/>
    <mergeCell ref="H115:L115"/>
    <mergeCell ref="M115:Q115"/>
    <mergeCell ref="R113:V113"/>
    <mergeCell ref="C114:G114"/>
    <mergeCell ref="H114:L114"/>
    <mergeCell ref="M114:Q114"/>
    <mergeCell ref="R114:V114"/>
    <mergeCell ref="C113:G113"/>
    <mergeCell ref="H113:L113"/>
    <mergeCell ref="M113:Q113"/>
    <mergeCell ref="C111:G111"/>
    <mergeCell ref="H111:L111"/>
    <mergeCell ref="M111:Q111"/>
    <mergeCell ref="R111:V111"/>
    <mergeCell ref="C112:G112"/>
    <mergeCell ref="H112:L112"/>
    <mergeCell ref="M112:Q112"/>
    <mergeCell ref="R112:V112"/>
    <mergeCell ref="R109:V109"/>
    <mergeCell ref="C110:G110"/>
    <mergeCell ref="H110:L110"/>
    <mergeCell ref="M110:Q110"/>
    <mergeCell ref="R110:V110"/>
    <mergeCell ref="C109:G109"/>
    <mergeCell ref="H109:L109"/>
    <mergeCell ref="M109:Q109"/>
    <mergeCell ref="R107:V107"/>
    <mergeCell ref="C108:G108"/>
    <mergeCell ref="H108:L108"/>
    <mergeCell ref="M108:Q108"/>
    <mergeCell ref="R108:V108"/>
    <mergeCell ref="C107:G107"/>
    <mergeCell ref="H107:L107"/>
    <mergeCell ref="M107:Q107"/>
    <mergeCell ref="H106:L106"/>
    <mergeCell ref="M106:Q106"/>
    <mergeCell ref="R106:V106"/>
    <mergeCell ref="C105:G105"/>
    <mergeCell ref="H105:L105"/>
    <mergeCell ref="M105:Q105"/>
    <mergeCell ref="R105:V105"/>
    <mergeCell ref="R103:V103"/>
    <mergeCell ref="C104:G104"/>
    <mergeCell ref="H104:L104"/>
    <mergeCell ref="M104:Q104"/>
    <mergeCell ref="R104:V104"/>
    <mergeCell ref="C103:G103"/>
    <mergeCell ref="H103:L103"/>
    <mergeCell ref="M103:Q103"/>
    <mergeCell ref="H100:L100"/>
    <mergeCell ref="M98:Q98"/>
    <mergeCell ref="R101:V101"/>
    <mergeCell ref="C102:G102"/>
    <mergeCell ref="H102:L102"/>
    <mergeCell ref="M102:Q102"/>
    <mergeCell ref="R102:V102"/>
    <mergeCell ref="C101:G101"/>
    <mergeCell ref="H101:L101"/>
    <mergeCell ref="M101:Q101"/>
    <mergeCell ref="R100:V100"/>
    <mergeCell ref="R96:V97"/>
    <mergeCell ref="R98:V98"/>
    <mergeCell ref="M100:Q100"/>
    <mergeCell ref="R99:V99"/>
    <mergeCell ref="M99:Q99"/>
    <mergeCell ref="N10:P10"/>
    <mergeCell ref="H11:J11"/>
    <mergeCell ref="N4:P5"/>
    <mergeCell ref="H98:L98"/>
    <mergeCell ref="N45:P45"/>
    <mergeCell ref="A92:M92"/>
    <mergeCell ref="H96:L97"/>
    <mergeCell ref="M96:Q97"/>
    <mergeCell ref="C19:G19"/>
    <mergeCell ref="C23:G23"/>
    <mergeCell ref="T8:V8"/>
    <mergeCell ref="N7:P7"/>
    <mergeCell ref="N6:P6"/>
    <mergeCell ref="T7:V7"/>
    <mergeCell ref="C100:G100"/>
    <mergeCell ref="C98:G98"/>
    <mergeCell ref="C99:G99"/>
    <mergeCell ref="C96:G97"/>
    <mergeCell ref="C24:G24"/>
    <mergeCell ref="C18:G18"/>
    <mergeCell ref="C20:G20"/>
    <mergeCell ref="H99:L99"/>
    <mergeCell ref="C25:G25"/>
    <mergeCell ref="C30:G30"/>
    <mergeCell ref="H20:J20"/>
    <mergeCell ref="K20:M20"/>
    <mergeCell ref="H27:J27"/>
    <mergeCell ref="K27:M27"/>
    <mergeCell ref="W4:Y5"/>
    <mergeCell ref="W8:Y8"/>
    <mergeCell ref="W7:Y7"/>
    <mergeCell ref="H10:J10"/>
    <mergeCell ref="K10:M10"/>
    <mergeCell ref="Q4:S5"/>
    <mergeCell ref="T4:V5"/>
    <mergeCell ref="H9:J9"/>
    <mergeCell ref="H8:J8"/>
    <mergeCell ref="N9:P9"/>
    <mergeCell ref="A9:B11"/>
    <mergeCell ref="C11:G11"/>
    <mergeCell ref="C7:G7"/>
    <mergeCell ref="C8:G8"/>
    <mergeCell ref="C9:G9"/>
    <mergeCell ref="A6:B8"/>
    <mergeCell ref="C4:G5"/>
    <mergeCell ref="C10:G10"/>
    <mergeCell ref="C6:G6"/>
    <mergeCell ref="H4:J5"/>
    <mergeCell ref="H6:J6"/>
    <mergeCell ref="H7:J7"/>
    <mergeCell ref="K9:M9"/>
    <mergeCell ref="K8:M8"/>
    <mergeCell ref="N8:P8"/>
    <mergeCell ref="Q8:S8"/>
    <mergeCell ref="T12:V12"/>
    <mergeCell ref="W12:Y12"/>
    <mergeCell ref="K11:M11"/>
    <mergeCell ref="N11:P11"/>
    <mergeCell ref="N12:P12"/>
    <mergeCell ref="Q12:S12"/>
    <mergeCell ref="Q11:S11"/>
    <mergeCell ref="T11:V11"/>
    <mergeCell ref="W11:Y11"/>
    <mergeCell ref="C12:G12"/>
    <mergeCell ref="H12:J12"/>
    <mergeCell ref="K12:M12"/>
    <mergeCell ref="C13:G13"/>
    <mergeCell ref="H13:J13"/>
    <mergeCell ref="K13:M13"/>
    <mergeCell ref="Q14:S14"/>
    <mergeCell ref="T14:V14"/>
    <mergeCell ref="W14:Y14"/>
    <mergeCell ref="N13:P13"/>
    <mergeCell ref="Q13:S13"/>
    <mergeCell ref="T13:V13"/>
    <mergeCell ref="W13:Y13"/>
    <mergeCell ref="C14:G14"/>
    <mergeCell ref="H14:J14"/>
    <mergeCell ref="K14:M14"/>
    <mergeCell ref="N14:P14"/>
    <mergeCell ref="H15:J15"/>
    <mergeCell ref="K15:M15"/>
    <mergeCell ref="C17:G17"/>
    <mergeCell ref="H17:J17"/>
    <mergeCell ref="K17:M17"/>
    <mergeCell ref="C16:G16"/>
    <mergeCell ref="H16:J16"/>
    <mergeCell ref="K16:M16"/>
    <mergeCell ref="C15:G15"/>
    <mergeCell ref="N15:P15"/>
    <mergeCell ref="Q15:S15"/>
    <mergeCell ref="T15:V15"/>
    <mergeCell ref="W15:Y15"/>
    <mergeCell ref="Q16:S16"/>
    <mergeCell ref="T16:V16"/>
    <mergeCell ref="W16:Y16"/>
    <mergeCell ref="N16:P16"/>
    <mergeCell ref="N17:P17"/>
    <mergeCell ref="Q17:S17"/>
    <mergeCell ref="T17:V17"/>
    <mergeCell ref="W17:Y17"/>
    <mergeCell ref="Q20:S20"/>
    <mergeCell ref="Q18:S18"/>
    <mergeCell ref="T18:V18"/>
    <mergeCell ref="W18:Y18"/>
    <mergeCell ref="Q19:S19"/>
    <mergeCell ref="N20:P20"/>
    <mergeCell ref="H18:J18"/>
    <mergeCell ref="K18:M18"/>
    <mergeCell ref="N18:P18"/>
    <mergeCell ref="H19:J19"/>
    <mergeCell ref="K19:M19"/>
    <mergeCell ref="N19:P19"/>
    <mergeCell ref="T21:V21"/>
    <mergeCell ref="W21:Y21"/>
    <mergeCell ref="T19:V19"/>
    <mergeCell ref="W19:Y19"/>
    <mergeCell ref="T20:V20"/>
    <mergeCell ref="W20:Y20"/>
    <mergeCell ref="N23:P23"/>
    <mergeCell ref="C21:G21"/>
    <mergeCell ref="H21:J21"/>
    <mergeCell ref="K21:M21"/>
    <mergeCell ref="N21:P21"/>
    <mergeCell ref="C22:G22"/>
    <mergeCell ref="Q21:S21"/>
    <mergeCell ref="H22:J22"/>
    <mergeCell ref="K22:M22"/>
    <mergeCell ref="N22:P22"/>
    <mergeCell ref="Q22:S22"/>
    <mergeCell ref="T22:V22"/>
    <mergeCell ref="W22:Y22"/>
    <mergeCell ref="H24:J24"/>
    <mergeCell ref="K24:M24"/>
    <mergeCell ref="N24:P24"/>
    <mergeCell ref="Q24:S24"/>
    <mergeCell ref="T24:V24"/>
    <mergeCell ref="W24:Y24"/>
    <mergeCell ref="H23:J23"/>
    <mergeCell ref="K23:M23"/>
    <mergeCell ref="T26:V26"/>
    <mergeCell ref="W26:Y26"/>
    <mergeCell ref="T23:V23"/>
    <mergeCell ref="W23:Y23"/>
    <mergeCell ref="T25:V25"/>
    <mergeCell ref="W25:Y25"/>
    <mergeCell ref="Q23:S23"/>
    <mergeCell ref="C26:G26"/>
    <mergeCell ref="H26:J26"/>
    <mergeCell ref="K26:M26"/>
    <mergeCell ref="N26:P26"/>
    <mergeCell ref="H25:J25"/>
    <mergeCell ref="K25:M25"/>
    <mergeCell ref="N25:P25"/>
    <mergeCell ref="Q26:S26"/>
    <mergeCell ref="Q25:S25"/>
    <mergeCell ref="C29:G29"/>
    <mergeCell ref="H29:J29"/>
    <mergeCell ref="K29:M29"/>
    <mergeCell ref="C28:G28"/>
    <mergeCell ref="H28:J28"/>
    <mergeCell ref="K28:M28"/>
    <mergeCell ref="C27:G27"/>
    <mergeCell ref="N27:P27"/>
    <mergeCell ref="Q27:S27"/>
    <mergeCell ref="T27:V27"/>
    <mergeCell ref="W27:Y27"/>
    <mergeCell ref="Q28:S28"/>
    <mergeCell ref="T28:V28"/>
    <mergeCell ref="W28:Y28"/>
    <mergeCell ref="N28:P28"/>
    <mergeCell ref="T30:V30"/>
    <mergeCell ref="W30:Y30"/>
    <mergeCell ref="N29:P29"/>
    <mergeCell ref="Q29:S29"/>
    <mergeCell ref="T29:V29"/>
    <mergeCell ref="W29:Y29"/>
    <mergeCell ref="Q33:S33"/>
    <mergeCell ref="T33:V33"/>
    <mergeCell ref="W33:Y33"/>
    <mergeCell ref="H30:J30"/>
    <mergeCell ref="K30:M30"/>
    <mergeCell ref="N30:P30"/>
    <mergeCell ref="H31:J31"/>
    <mergeCell ref="K31:M31"/>
    <mergeCell ref="N31:P31"/>
    <mergeCell ref="Q30:S30"/>
    <mergeCell ref="T31:V31"/>
    <mergeCell ref="W31:Y31"/>
    <mergeCell ref="Q32:S32"/>
    <mergeCell ref="T32:V32"/>
    <mergeCell ref="W32:Y32"/>
    <mergeCell ref="H32:J32"/>
    <mergeCell ref="K32:M32"/>
    <mergeCell ref="N32:P32"/>
    <mergeCell ref="Q31:S31"/>
    <mergeCell ref="W36:Y36"/>
    <mergeCell ref="N35:P35"/>
    <mergeCell ref="W35:Y35"/>
    <mergeCell ref="Q34:S34"/>
    <mergeCell ref="T34:V34"/>
    <mergeCell ref="W34:Y34"/>
    <mergeCell ref="N34:P34"/>
    <mergeCell ref="Q35:S35"/>
    <mergeCell ref="T35:V35"/>
    <mergeCell ref="Q36:S36"/>
    <mergeCell ref="W39:Y39"/>
    <mergeCell ref="Q41:S41"/>
    <mergeCell ref="T41:V41"/>
    <mergeCell ref="T39:V39"/>
    <mergeCell ref="W41:Y41"/>
    <mergeCell ref="Q40:S40"/>
    <mergeCell ref="T40:V40"/>
    <mergeCell ref="W40:Y40"/>
    <mergeCell ref="A12:B14"/>
    <mergeCell ref="C38:G38"/>
    <mergeCell ref="H38:J38"/>
    <mergeCell ref="W38:Y38"/>
    <mergeCell ref="T38:V38"/>
    <mergeCell ref="W37:Y37"/>
    <mergeCell ref="T37:V37"/>
    <mergeCell ref="C37:G37"/>
    <mergeCell ref="H37:J37"/>
    <mergeCell ref="K37:M37"/>
    <mergeCell ref="N39:P39"/>
    <mergeCell ref="Q38:S38"/>
    <mergeCell ref="C33:G33"/>
    <mergeCell ref="H33:J33"/>
    <mergeCell ref="N37:P37"/>
    <mergeCell ref="Q37:S37"/>
    <mergeCell ref="K35:M35"/>
    <mergeCell ref="H34:J34"/>
    <mergeCell ref="K34:M34"/>
    <mergeCell ref="N33:P33"/>
    <mergeCell ref="A42:G42"/>
    <mergeCell ref="N38:P38"/>
    <mergeCell ref="A98:B100"/>
    <mergeCell ref="A30:B32"/>
    <mergeCell ref="A33:B35"/>
    <mergeCell ref="A36:B38"/>
    <mergeCell ref="C36:G36"/>
    <mergeCell ref="C35:G35"/>
    <mergeCell ref="C34:G34"/>
    <mergeCell ref="H36:J36"/>
    <mergeCell ref="A128:B130"/>
    <mergeCell ref="A101:B103"/>
    <mergeCell ref="A104:B106"/>
    <mergeCell ref="C39:G39"/>
    <mergeCell ref="C40:G40"/>
    <mergeCell ref="C41:G41"/>
    <mergeCell ref="C106:G106"/>
    <mergeCell ref="A96:B97"/>
    <mergeCell ref="A48:G48"/>
    <mergeCell ref="A49:G49"/>
    <mergeCell ref="N42:P42"/>
    <mergeCell ref="Q42:S42"/>
    <mergeCell ref="A131:B133"/>
    <mergeCell ref="A116:B118"/>
    <mergeCell ref="A119:B121"/>
    <mergeCell ref="A122:B124"/>
    <mergeCell ref="A125:B127"/>
    <mergeCell ref="A107:B109"/>
    <mergeCell ref="A110:B112"/>
    <mergeCell ref="A113:B115"/>
    <mergeCell ref="AF4:AF5"/>
    <mergeCell ref="A39:B41"/>
    <mergeCell ref="A15:B17"/>
    <mergeCell ref="A18:B20"/>
    <mergeCell ref="A21:B23"/>
    <mergeCell ref="A24:B26"/>
    <mergeCell ref="A27:B29"/>
    <mergeCell ref="C32:G32"/>
    <mergeCell ref="T36:V36"/>
    <mergeCell ref="N40:P40"/>
    <mergeCell ref="C31:G31"/>
    <mergeCell ref="N41:P41"/>
    <mergeCell ref="Q39:S39"/>
    <mergeCell ref="H39:J39"/>
    <mergeCell ref="K38:M38"/>
    <mergeCell ref="K36:M36"/>
    <mergeCell ref="N36:P36"/>
    <mergeCell ref="K33:M33"/>
    <mergeCell ref="H35:J35"/>
    <mergeCell ref="K39:M39"/>
    <mergeCell ref="H41:J41"/>
    <mergeCell ref="K41:M41"/>
    <mergeCell ref="H40:J40"/>
    <mergeCell ref="K40:M40"/>
    <mergeCell ref="H42:J42"/>
    <mergeCell ref="K42:M42"/>
    <mergeCell ref="T42:V42"/>
    <mergeCell ref="H48:J48"/>
    <mergeCell ref="K48:M48"/>
    <mergeCell ref="N48:P48"/>
    <mergeCell ref="Q48:S48"/>
    <mergeCell ref="Q47:S47"/>
    <mergeCell ref="T47:V47"/>
    <mergeCell ref="Q46:S46"/>
    <mergeCell ref="W42:Y42"/>
    <mergeCell ref="T49:V49"/>
    <mergeCell ref="W49:Y49"/>
    <mergeCell ref="T48:V48"/>
    <mergeCell ref="W48:Y48"/>
    <mergeCell ref="T46:V46"/>
    <mergeCell ref="W46:Y46"/>
    <mergeCell ref="T45:V45"/>
    <mergeCell ref="W45:Y45"/>
    <mergeCell ref="H49:J49"/>
    <mergeCell ref="K49:M49"/>
    <mergeCell ref="N49:P49"/>
    <mergeCell ref="Q49:S49"/>
    <mergeCell ref="A47:G47"/>
    <mergeCell ref="H47:J47"/>
    <mergeCell ref="K47:M47"/>
    <mergeCell ref="N47:P47"/>
    <mergeCell ref="A46:G46"/>
    <mergeCell ref="H46:J46"/>
    <mergeCell ref="K46:M46"/>
    <mergeCell ref="N46:P46"/>
    <mergeCell ref="A4:B5"/>
    <mergeCell ref="Z4:AB5"/>
    <mergeCell ref="Z6:AB6"/>
    <mergeCell ref="Z7:AB7"/>
    <mergeCell ref="K7:M7"/>
    <mergeCell ref="K6:M6"/>
    <mergeCell ref="W6:Y6"/>
    <mergeCell ref="Q7:S7"/>
    <mergeCell ref="Q6:S6"/>
    <mergeCell ref="T6:V6"/>
    <mergeCell ref="K4:M5"/>
    <mergeCell ref="Z8:AB8"/>
    <mergeCell ref="Z9:AB9"/>
    <mergeCell ref="Z10:AB10"/>
    <mergeCell ref="Q10:S10"/>
    <mergeCell ref="T10:V10"/>
    <mergeCell ref="W10:Y10"/>
    <mergeCell ref="W9:Y9"/>
    <mergeCell ref="T9:V9"/>
    <mergeCell ref="Q9:S9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Z29:AB29"/>
    <mergeCell ref="Z30:AB30"/>
    <mergeCell ref="Z31:AB31"/>
    <mergeCell ref="Z38:AB38"/>
    <mergeCell ref="Z39:AB39"/>
    <mergeCell ref="Z32:AB32"/>
    <mergeCell ref="Z33:AB33"/>
    <mergeCell ref="Z34:AB34"/>
    <mergeCell ref="Z35:AB35"/>
    <mergeCell ref="AC13:AE13"/>
    <mergeCell ref="Z45:AB45"/>
    <mergeCell ref="Z46:AB46"/>
    <mergeCell ref="Z47:AB47"/>
    <mergeCell ref="Z40:AB40"/>
    <mergeCell ref="Z41:AB41"/>
    <mergeCell ref="Z42:AB42"/>
    <mergeCell ref="Z44:AB44"/>
    <mergeCell ref="Z36:AB36"/>
    <mergeCell ref="Z37:AB37"/>
    <mergeCell ref="AC9:AE9"/>
    <mergeCell ref="AC10:AE10"/>
    <mergeCell ref="AC11:AE11"/>
    <mergeCell ref="AC12:AE12"/>
    <mergeCell ref="AC4:AE5"/>
    <mergeCell ref="AC6:AE6"/>
    <mergeCell ref="AC7:AE7"/>
    <mergeCell ref="AC8:AE8"/>
    <mergeCell ref="AC14:AE14"/>
    <mergeCell ref="AC15:AE15"/>
    <mergeCell ref="AC16:AE16"/>
    <mergeCell ref="AC17:AE17"/>
    <mergeCell ref="AC18:AE18"/>
    <mergeCell ref="AC19:AE19"/>
    <mergeCell ref="AC20:AE20"/>
    <mergeCell ref="AC21:AE21"/>
    <mergeCell ref="AC22:AE22"/>
    <mergeCell ref="AC23:AE23"/>
    <mergeCell ref="AC24:AE24"/>
    <mergeCell ref="AC25:AE25"/>
    <mergeCell ref="AC26:AE26"/>
    <mergeCell ref="AC27:AE27"/>
    <mergeCell ref="AC28:AE28"/>
    <mergeCell ref="AC29:AE29"/>
    <mergeCell ref="AC30:AE30"/>
    <mergeCell ref="AC31:AE31"/>
    <mergeCell ref="AC32:AE32"/>
    <mergeCell ref="AC33:AE33"/>
    <mergeCell ref="AC34:AE34"/>
    <mergeCell ref="AC35:AE35"/>
    <mergeCell ref="AC36:AE36"/>
    <mergeCell ref="AC37:AE37"/>
    <mergeCell ref="AC38:AE38"/>
    <mergeCell ref="AC39:AE39"/>
    <mergeCell ref="AC40:AE40"/>
    <mergeCell ref="AC41:AE41"/>
    <mergeCell ref="AC42:AE42"/>
    <mergeCell ref="AC44:AE44"/>
    <mergeCell ref="AC45:AE45"/>
    <mergeCell ref="AC46:AE46"/>
    <mergeCell ref="AC43:AE43"/>
    <mergeCell ref="AC47:AE47"/>
    <mergeCell ref="AC48:AE48"/>
    <mergeCell ref="AC49:AE49"/>
    <mergeCell ref="Z98:AB98"/>
    <mergeCell ref="W96:AB97"/>
    <mergeCell ref="Z49:AB49"/>
    <mergeCell ref="Z48:AB48"/>
    <mergeCell ref="W47:Y47"/>
    <mergeCell ref="AC53:AE54"/>
    <mergeCell ref="AC55:AE55"/>
    <mergeCell ref="Z99:AB99"/>
    <mergeCell ref="Z100:AB100"/>
    <mergeCell ref="Z101:AB101"/>
    <mergeCell ref="Z102:AB102"/>
    <mergeCell ref="Z103:AB103"/>
    <mergeCell ref="Z104:AB104"/>
    <mergeCell ref="Z105:AB105"/>
    <mergeCell ref="Z106:AB106"/>
    <mergeCell ref="Z107:AB107"/>
    <mergeCell ref="Z108:AB108"/>
    <mergeCell ref="Z109:AB109"/>
    <mergeCell ref="Z110:AB110"/>
    <mergeCell ref="Z111:AB111"/>
    <mergeCell ref="Z112:AB112"/>
    <mergeCell ref="Z113:AB113"/>
    <mergeCell ref="Z114:AB114"/>
    <mergeCell ref="Z115:AB115"/>
    <mergeCell ref="Z116:AB116"/>
    <mergeCell ref="Z117:AB117"/>
    <mergeCell ref="Z118:AB118"/>
    <mergeCell ref="Z119:AB119"/>
    <mergeCell ref="Z120:AB120"/>
    <mergeCell ref="Z121:AB121"/>
    <mergeCell ref="Z122:AB122"/>
    <mergeCell ref="Z123:AB123"/>
    <mergeCell ref="Z124:AB124"/>
    <mergeCell ref="Z125:AB125"/>
    <mergeCell ref="Z126:AB126"/>
    <mergeCell ref="Z127:AB127"/>
    <mergeCell ref="Z128:AB128"/>
    <mergeCell ref="Z129:AB129"/>
    <mergeCell ref="Z130:AB130"/>
    <mergeCell ref="Z136:AB136"/>
    <mergeCell ref="Z137:AB137"/>
    <mergeCell ref="Z138:AB138"/>
    <mergeCell ref="Z139:AB139"/>
    <mergeCell ref="Z140:AB140"/>
    <mergeCell ref="Z141:AB141"/>
    <mergeCell ref="A43:G43"/>
    <mergeCell ref="H43:J43"/>
    <mergeCell ref="K43:M43"/>
    <mergeCell ref="N43:P43"/>
    <mergeCell ref="Q43:S43"/>
    <mergeCell ref="T43:V43"/>
    <mergeCell ref="W43:Y43"/>
    <mergeCell ref="Z43:AB43"/>
    <mergeCell ref="N53:P54"/>
    <mergeCell ref="Z135:AB135"/>
    <mergeCell ref="A135:G135"/>
    <mergeCell ref="H135:L135"/>
    <mergeCell ref="M135:Q135"/>
    <mergeCell ref="R135:V135"/>
    <mergeCell ref="Z131:AB131"/>
    <mergeCell ref="Z132:AB132"/>
    <mergeCell ref="Z133:AB133"/>
    <mergeCell ref="Z134:AB134"/>
    <mergeCell ref="A53:B54"/>
    <mergeCell ref="C53:G54"/>
    <mergeCell ref="H53:J54"/>
    <mergeCell ref="K53:M54"/>
    <mergeCell ref="Q53:S54"/>
    <mergeCell ref="T53:V54"/>
    <mergeCell ref="W53:Y54"/>
    <mergeCell ref="Z53:AB54"/>
    <mergeCell ref="AF53:AF54"/>
    <mergeCell ref="A55:B57"/>
    <mergeCell ref="C55:G55"/>
    <mergeCell ref="H55:J55"/>
    <mergeCell ref="K55:M55"/>
    <mergeCell ref="N55:P55"/>
    <mergeCell ref="Q55:S55"/>
    <mergeCell ref="T55:V55"/>
    <mergeCell ref="W55:Y55"/>
    <mergeCell ref="Z55:AB55"/>
    <mergeCell ref="C56:G56"/>
    <mergeCell ref="H56:J56"/>
    <mergeCell ref="K56:M56"/>
    <mergeCell ref="N56:P56"/>
    <mergeCell ref="Q56:S56"/>
    <mergeCell ref="T56:V56"/>
    <mergeCell ref="W56:Y56"/>
    <mergeCell ref="Z56:AB56"/>
    <mergeCell ref="AC56:AE56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58:B60"/>
    <mergeCell ref="C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C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61:B63"/>
    <mergeCell ref="C61:G61"/>
    <mergeCell ref="H61:J61"/>
    <mergeCell ref="K61:M61"/>
    <mergeCell ref="N61:P61"/>
    <mergeCell ref="Q61:S61"/>
    <mergeCell ref="T61:V61"/>
    <mergeCell ref="W61:Y61"/>
    <mergeCell ref="Z61:AB61"/>
    <mergeCell ref="AC61:AE61"/>
    <mergeCell ref="C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C63:G63"/>
    <mergeCell ref="H63:J63"/>
    <mergeCell ref="K63:M63"/>
    <mergeCell ref="N63:P63"/>
    <mergeCell ref="Q63:S63"/>
    <mergeCell ref="T63:V63"/>
    <mergeCell ref="W63:Y63"/>
    <mergeCell ref="Z63:AB63"/>
    <mergeCell ref="AC63:AE63"/>
    <mergeCell ref="A64:B66"/>
    <mergeCell ref="C64:G64"/>
    <mergeCell ref="H64:J64"/>
    <mergeCell ref="K64:M64"/>
    <mergeCell ref="N64:P64"/>
    <mergeCell ref="Q64:S64"/>
    <mergeCell ref="T64:V64"/>
    <mergeCell ref="W64:Y64"/>
    <mergeCell ref="Z64:AB64"/>
    <mergeCell ref="AC64:AE64"/>
    <mergeCell ref="C65:G65"/>
    <mergeCell ref="H65:J65"/>
    <mergeCell ref="K65:M65"/>
    <mergeCell ref="N65:P65"/>
    <mergeCell ref="Q65:S65"/>
    <mergeCell ref="T65:V65"/>
    <mergeCell ref="W65:Y65"/>
    <mergeCell ref="Z65:AB65"/>
    <mergeCell ref="AC65:AE65"/>
    <mergeCell ref="C66:G66"/>
    <mergeCell ref="H66:J66"/>
    <mergeCell ref="K66:M66"/>
    <mergeCell ref="N66:P66"/>
    <mergeCell ref="Q66:S66"/>
    <mergeCell ref="T66:V66"/>
    <mergeCell ref="W66:Y66"/>
    <mergeCell ref="Z66:AB66"/>
    <mergeCell ref="AC66:AE66"/>
    <mergeCell ref="A67:B69"/>
    <mergeCell ref="C67:G67"/>
    <mergeCell ref="H67:J67"/>
    <mergeCell ref="K67:M67"/>
    <mergeCell ref="N67:P67"/>
    <mergeCell ref="Q67:S67"/>
    <mergeCell ref="T67:V67"/>
    <mergeCell ref="W67:Y67"/>
    <mergeCell ref="Z67:AB67"/>
    <mergeCell ref="AC67:AE67"/>
    <mergeCell ref="C68:G68"/>
    <mergeCell ref="H68:J68"/>
    <mergeCell ref="K68:M68"/>
    <mergeCell ref="N68:P68"/>
    <mergeCell ref="Q68:S68"/>
    <mergeCell ref="T68:V68"/>
    <mergeCell ref="W68:Y68"/>
    <mergeCell ref="Z68:AB68"/>
    <mergeCell ref="AC68:AE68"/>
    <mergeCell ref="C69:G69"/>
    <mergeCell ref="H69:J69"/>
    <mergeCell ref="K69:M69"/>
    <mergeCell ref="N69:P69"/>
    <mergeCell ref="Q69:S69"/>
    <mergeCell ref="T69:V69"/>
    <mergeCell ref="W69:Y69"/>
    <mergeCell ref="Z69:AB69"/>
    <mergeCell ref="AC69:AE69"/>
    <mergeCell ref="A70:B72"/>
    <mergeCell ref="C70:G70"/>
    <mergeCell ref="H70:J70"/>
    <mergeCell ref="K70:M70"/>
    <mergeCell ref="N70:P70"/>
    <mergeCell ref="Q70:S70"/>
    <mergeCell ref="T70:V70"/>
    <mergeCell ref="W70:Y70"/>
    <mergeCell ref="Z70:AB70"/>
    <mergeCell ref="AC70:AE70"/>
    <mergeCell ref="C71:G71"/>
    <mergeCell ref="H71:J71"/>
    <mergeCell ref="K71:M71"/>
    <mergeCell ref="N71:P71"/>
    <mergeCell ref="Q71:S71"/>
    <mergeCell ref="T71:V71"/>
    <mergeCell ref="W71:Y71"/>
    <mergeCell ref="Z71:AB71"/>
    <mergeCell ref="AC71:AE71"/>
    <mergeCell ref="C72:G72"/>
    <mergeCell ref="H72:J72"/>
    <mergeCell ref="K72:M72"/>
    <mergeCell ref="N72:P72"/>
    <mergeCell ref="Q72:S72"/>
    <mergeCell ref="T72:V72"/>
    <mergeCell ref="W72:Y72"/>
    <mergeCell ref="Z72:AB72"/>
    <mergeCell ref="AC72:AE72"/>
    <mergeCell ref="A73:B75"/>
    <mergeCell ref="C73:G73"/>
    <mergeCell ref="H73:J73"/>
    <mergeCell ref="K73:M73"/>
    <mergeCell ref="N73:P73"/>
    <mergeCell ref="Q73:S73"/>
    <mergeCell ref="T73:V73"/>
    <mergeCell ref="W73:Y73"/>
    <mergeCell ref="Z73:AB73"/>
    <mergeCell ref="AC73:AE73"/>
    <mergeCell ref="C74:G74"/>
    <mergeCell ref="H74:J74"/>
    <mergeCell ref="K74:M74"/>
    <mergeCell ref="N74:P74"/>
    <mergeCell ref="Q74:S74"/>
    <mergeCell ref="T74:V74"/>
    <mergeCell ref="W74:Y74"/>
    <mergeCell ref="Z74:AB74"/>
    <mergeCell ref="AC74:AE74"/>
    <mergeCell ref="C75:G75"/>
    <mergeCell ref="H75:J75"/>
    <mergeCell ref="K75:M75"/>
    <mergeCell ref="N75:P75"/>
    <mergeCell ref="Q75:S75"/>
    <mergeCell ref="T75:V75"/>
    <mergeCell ref="W75:Y75"/>
    <mergeCell ref="Z75:AB75"/>
    <mergeCell ref="AC75:AE75"/>
    <mergeCell ref="A76:B78"/>
    <mergeCell ref="C76:G76"/>
    <mergeCell ref="H76:J76"/>
    <mergeCell ref="K76:M76"/>
    <mergeCell ref="N76:P76"/>
    <mergeCell ref="Q76:S76"/>
    <mergeCell ref="T76:V76"/>
    <mergeCell ref="W76:Y76"/>
    <mergeCell ref="Z76:AB76"/>
    <mergeCell ref="AC76:AE76"/>
    <mergeCell ref="C77:G77"/>
    <mergeCell ref="H77:J77"/>
    <mergeCell ref="K77:M77"/>
    <mergeCell ref="N77:P77"/>
    <mergeCell ref="Q77:S77"/>
    <mergeCell ref="T77:V77"/>
    <mergeCell ref="W77:Y77"/>
    <mergeCell ref="Z77:AB77"/>
    <mergeCell ref="AC77:AE77"/>
    <mergeCell ref="C78:G78"/>
    <mergeCell ref="H78:J78"/>
    <mergeCell ref="K78:M78"/>
    <mergeCell ref="N78:P78"/>
    <mergeCell ref="Q78:S78"/>
    <mergeCell ref="T78:V78"/>
    <mergeCell ref="W78:Y78"/>
    <mergeCell ref="Z78:AB78"/>
    <mergeCell ref="AC78:AE78"/>
    <mergeCell ref="A79:B81"/>
    <mergeCell ref="C79:G79"/>
    <mergeCell ref="H79:J79"/>
    <mergeCell ref="K79:M79"/>
    <mergeCell ref="N79:P79"/>
    <mergeCell ref="Q79:S79"/>
    <mergeCell ref="T79:V79"/>
    <mergeCell ref="W79:Y79"/>
    <mergeCell ref="Z79:AB79"/>
    <mergeCell ref="AC79:AE79"/>
    <mergeCell ref="C80:G80"/>
    <mergeCell ref="H80:J80"/>
    <mergeCell ref="K80:M80"/>
    <mergeCell ref="N80:P80"/>
    <mergeCell ref="Q80:S80"/>
    <mergeCell ref="T80:V80"/>
    <mergeCell ref="W80:Y80"/>
    <mergeCell ref="Z80:AB80"/>
    <mergeCell ref="AC80:AE80"/>
    <mergeCell ref="C81:G81"/>
    <mergeCell ref="H81:J81"/>
    <mergeCell ref="K81:M81"/>
    <mergeCell ref="N81:P81"/>
    <mergeCell ref="Q81:S81"/>
    <mergeCell ref="T81:V81"/>
    <mergeCell ref="W81:Y81"/>
    <mergeCell ref="Z81:AB81"/>
    <mergeCell ref="AC81:AE81"/>
    <mergeCell ref="A82:B84"/>
    <mergeCell ref="C82:G82"/>
    <mergeCell ref="H82:J82"/>
    <mergeCell ref="K82:M82"/>
    <mergeCell ref="N82:P82"/>
    <mergeCell ref="Q82:S82"/>
    <mergeCell ref="T82:V82"/>
    <mergeCell ref="W82:Y82"/>
    <mergeCell ref="Z82:AB82"/>
    <mergeCell ref="AC82:AE82"/>
    <mergeCell ref="C83:G83"/>
    <mergeCell ref="H83:J83"/>
    <mergeCell ref="K83:M83"/>
    <mergeCell ref="N83:P83"/>
    <mergeCell ref="Q83:S83"/>
    <mergeCell ref="T83:V83"/>
    <mergeCell ref="W83:Y83"/>
    <mergeCell ref="Z83:AB83"/>
    <mergeCell ref="AC83:AE83"/>
    <mergeCell ref="C84:G84"/>
    <mergeCell ref="H84:J84"/>
    <mergeCell ref="K84:M84"/>
    <mergeCell ref="N84:P84"/>
    <mergeCell ref="Q84:S84"/>
    <mergeCell ref="T84:V84"/>
    <mergeCell ref="W84:Y84"/>
    <mergeCell ref="Z84:AB84"/>
    <mergeCell ref="AC84:AE84"/>
    <mergeCell ref="A85:B87"/>
    <mergeCell ref="C85:G85"/>
    <mergeCell ref="H85:J85"/>
    <mergeCell ref="K85:M85"/>
    <mergeCell ref="N85:P85"/>
    <mergeCell ref="Q85:S85"/>
    <mergeCell ref="T85:V85"/>
    <mergeCell ref="W85:Y85"/>
    <mergeCell ref="Z85:AB85"/>
    <mergeCell ref="AC85:AE85"/>
    <mergeCell ref="C86:G86"/>
    <mergeCell ref="H86:J86"/>
    <mergeCell ref="K86:M86"/>
    <mergeCell ref="N86:P86"/>
    <mergeCell ref="Q86:S86"/>
    <mergeCell ref="T86:V86"/>
    <mergeCell ref="W86:Y86"/>
    <mergeCell ref="Z86:AB86"/>
    <mergeCell ref="AC86:AE86"/>
    <mergeCell ref="C87:G87"/>
    <mergeCell ref="H87:J87"/>
    <mergeCell ref="K87:M87"/>
    <mergeCell ref="N87:P87"/>
    <mergeCell ref="Q87:S87"/>
    <mergeCell ref="T87:V87"/>
    <mergeCell ref="W87:Y87"/>
    <mergeCell ref="Z87:AB87"/>
    <mergeCell ref="AC87:AE87"/>
    <mergeCell ref="A88:B90"/>
    <mergeCell ref="C88:G88"/>
    <mergeCell ref="H88:J88"/>
    <mergeCell ref="K88:M88"/>
    <mergeCell ref="Z89:AB89"/>
    <mergeCell ref="N88:P88"/>
    <mergeCell ref="Q88:S88"/>
    <mergeCell ref="T88:V88"/>
    <mergeCell ref="W88:Y88"/>
    <mergeCell ref="AC90:AE90"/>
    <mergeCell ref="Z88:AB88"/>
    <mergeCell ref="AC88:AE88"/>
    <mergeCell ref="C89:G89"/>
    <mergeCell ref="H89:J89"/>
    <mergeCell ref="K89:M89"/>
    <mergeCell ref="N89:P89"/>
    <mergeCell ref="Q89:S89"/>
    <mergeCell ref="T89:V89"/>
    <mergeCell ref="W89:Y89"/>
    <mergeCell ref="N91:P91"/>
    <mergeCell ref="AC89:AE89"/>
    <mergeCell ref="C90:G90"/>
    <mergeCell ref="H90:J90"/>
    <mergeCell ref="K90:M90"/>
    <mergeCell ref="N90:P90"/>
    <mergeCell ref="Q90:S90"/>
    <mergeCell ref="T90:V90"/>
    <mergeCell ref="W90:Y90"/>
    <mergeCell ref="Z90:AB90"/>
    <mergeCell ref="A2:P2"/>
    <mergeCell ref="A51:P51"/>
    <mergeCell ref="AC91:AE91"/>
    <mergeCell ref="Q91:S91"/>
    <mergeCell ref="T91:V91"/>
    <mergeCell ref="W91:Y91"/>
    <mergeCell ref="Z91:AB91"/>
    <mergeCell ref="A91:G91"/>
    <mergeCell ref="H91:J91"/>
    <mergeCell ref="K91:M91"/>
  </mergeCells>
  <printOptions/>
  <pageMargins left="0.984251968503937" right="0.984251968503937" top="0.7874015748031497" bottom="0.5905511811023623" header="0.5118110236220472" footer="0.5118110236220472"/>
  <pageSetup firstPageNumber="19" useFirstPageNumber="1" orientation="portrait" paperSize="9" scale="82" r:id="rId2"/>
  <headerFooter alignWithMargins="0">
    <oddFooter>&amp;C&amp;16&amp;P</oddFooter>
  </headerFooter>
  <rowBreaks count="2" manualBreakCount="2">
    <brk id="50" max="31" man="1"/>
    <brk id="91" max="2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11" sqref="D11"/>
    </sheetView>
  </sheetViews>
  <sheetFormatPr defaultColWidth="9.00390625" defaultRowHeight="24.75" customHeight="1"/>
  <cols>
    <col min="1" max="1" width="8.25390625" style="2" customWidth="1"/>
    <col min="2" max="3" width="10.875" style="2" customWidth="1"/>
    <col min="4" max="4" width="13.125" style="2" customWidth="1"/>
    <col min="5" max="5" width="15.125" style="2" bestFit="1" customWidth="1"/>
    <col min="6" max="9" width="10.875" style="2" customWidth="1"/>
    <col min="10" max="16384" width="9.00390625" style="2" customWidth="1"/>
  </cols>
  <sheetData>
    <row r="1" spans="1:2" ht="24.75" customHeight="1">
      <c r="A1" s="222" t="s">
        <v>179</v>
      </c>
      <c r="B1" s="223"/>
    </row>
    <row r="2" spans="1:2" ht="24.75" customHeight="1">
      <c r="A2" s="222"/>
      <c r="B2" s="223"/>
    </row>
    <row r="3" spans="1:5" ht="24.75" customHeight="1">
      <c r="A3" s="7" t="s">
        <v>36</v>
      </c>
      <c r="B3" s="8" t="s">
        <v>27</v>
      </c>
      <c r="D3" s="3"/>
      <c r="E3" s="3" t="s">
        <v>22</v>
      </c>
    </row>
    <row r="4" spans="1:5" ht="24.75" customHeight="1">
      <c r="A4" s="224" t="s">
        <v>66</v>
      </c>
      <c r="B4" s="225">
        <v>1986330</v>
      </c>
      <c r="D4" s="3" t="s">
        <v>137</v>
      </c>
      <c r="E4" s="226">
        <v>11298928</v>
      </c>
    </row>
    <row r="5" spans="1:5" s="4" customFormat="1" ht="24.75" customHeight="1">
      <c r="A5" s="224" t="s">
        <v>25</v>
      </c>
      <c r="B5" s="225">
        <v>1883897</v>
      </c>
      <c r="D5" s="75" t="s">
        <v>138</v>
      </c>
      <c r="E5" s="75">
        <v>14830378</v>
      </c>
    </row>
    <row r="6" spans="1:5" s="4" customFormat="1" ht="24.75" customHeight="1">
      <c r="A6" s="227" t="s">
        <v>8</v>
      </c>
      <c r="B6" s="228">
        <v>1985455</v>
      </c>
      <c r="D6" s="75" t="s">
        <v>139</v>
      </c>
      <c r="E6" s="75">
        <v>17238054</v>
      </c>
    </row>
    <row r="7" spans="1:5" ht="24.75" customHeight="1">
      <c r="A7" s="227" t="s">
        <v>9</v>
      </c>
      <c r="B7" s="228">
        <v>1978811</v>
      </c>
      <c r="D7" s="3" t="s">
        <v>142</v>
      </c>
      <c r="E7" s="75">
        <v>19486497</v>
      </c>
    </row>
    <row r="8" spans="1:5" ht="24.75" customHeight="1">
      <c r="A8" s="227" t="s">
        <v>10</v>
      </c>
      <c r="B8" s="228">
        <v>1993178</v>
      </c>
      <c r="D8" s="3" t="s">
        <v>180</v>
      </c>
      <c r="E8" s="75">
        <v>21579670</v>
      </c>
    </row>
    <row r="9" spans="1:5" ht="24.75" customHeight="1">
      <c r="A9" s="227" t="s">
        <v>11</v>
      </c>
      <c r="B9" s="228">
        <v>2016131</v>
      </c>
      <c r="D9" s="3" t="s">
        <v>182</v>
      </c>
      <c r="E9" s="75">
        <v>23044550</v>
      </c>
    </row>
    <row r="10" spans="1:5" ht="24.75" customHeight="1">
      <c r="A10" s="227" t="s">
        <v>12</v>
      </c>
      <c r="B10" s="228">
        <v>1991497</v>
      </c>
      <c r="D10" s="477" t="s">
        <v>292</v>
      </c>
      <c r="E10" s="75">
        <v>23687347</v>
      </c>
    </row>
    <row r="11" spans="1:2" ht="24.75" customHeight="1">
      <c r="A11" s="227" t="s">
        <v>13</v>
      </c>
      <c r="B11" s="228">
        <v>2019402</v>
      </c>
    </row>
    <row r="12" spans="1:2" ht="24.75" customHeight="1">
      <c r="A12" s="227" t="s">
        <v>14</v>
      </c>
      <c r="B12" s="228">
        <v>1983255</v>
      </c>
    </row>
    <row r="13" spans="1:2" ht="24.75" customHeight="1">
      <c r="A13" s="227" t="s">
        <v>15</v>
      </c>
      <c r="B13" s="228">
        <v>2010819</v>
      </c>
    </row>
    <row r="14" spans="1:2" ht="24.75" customHeight="1">
      <c r="A14" s="227" t="s">
        <v>16</v>
      </c>
      <c r="B14" s="228">
        <v>1958534</v>
      </c>
    </row>
    <row r="15" spans="1:2" ht="24.75" customHeight="1">
      <c r="A15" s="227" t="s">
        <v>33</v>
      </c>
      <c r="B15" s="228">
        <v>1880038</v>
      </c>
    </row>
    <row r="16" spans="1:2" ht="24.75" customHeight="1">
      <c r="A16" s="7" t="s">
        <v>32</v>
      </c>
      <c r="B16" s="9">
        <f>SUM(B4:B15)</f>
        <v>23687347</v>
      </c>
    </row>
    <row r="18" ht="24.75" customHeight="1">
      <c r="A18" s="2" t="s">
        <v>181</v>
      </c>
    </row>
    <row r="20" spans="1:5" ht="24.75" customHeight="1">
      <c r="A20" s="7" t="s">
        <v>36</v>
      </c>
      <c r="B20" s="8" t="s">
        <v>35</v>
      </c>
      <c r="C20" s="5"/>
      <c r="D20" s="3" t="s">
        <v>68</v>
      </c>
      <c r="E20" s="8" t="s">
        <v>35</v>
      </c>
    </row>
    <row r="21" spans="1:5" ht="24.75" customHeight="1">
      <c r="A21" s="227" t="s">
        <v>66</v>
      </c>
      <c r="B21" s="10">
        <f>'3 支給限度額に対するサービス利用率'!E12</f>
        <v>42.07</v>
      </c>
      <c r="C21" s="6"/>
      <c r="D21" s="3" t="s">
        <v>272</v>
      </c>
      <c r="E21" s="16">
        <f>'3 支給限度額に対するサービス利用率'!T16</f>
        <v>39.12</v>
      </c>
    </row>
    <row r="22" spans="1:5" ht="24.75" customHeight="1">
      <c r="A22" s="227" t="s">
        <v>67</v>
      </c>
      <c r="B22" s="10">
        <f>'3 支給限度額に対するサービス利用率'!H12</f>
        <v>44.45</v>
      </c>
      <c r="C22" s="6"/>
      <c r="D22" s="3" t="s">
        <v>273</v>
      </c>
      <c r="E22" s="16">
        <f>'3 支給限度額に対するサービス利用率'!T17</f>
        <v>31.990000000000002</v>
      </c>
    </row>
    <row r="23" spans="1:5" ht="24.75" customHeight="1">
      <c r="A23" s="227" t="s">
        <v>8</v>
      </c>
      <c r="B23" s="10">
        <f>'3 支給限度額に対するサービス利用率'!K12</f>
        <v>44.61</v>
      </c>
      <c r="C23" s="6"/>
      <c r="D23" s="475" t="s">
        <v>274</v>
      </c>
      <c r="E23" s="16">
        <f>'3 支給限度額に対するサービス利用率'!T18</f>
        <v>36.66</v>
      </c>
    </row>
    <row r="24" spans="1:5" ht="24.75" customHeight="1">
      <c r="A24" s="227" t="s">
        <v>9</v>
      </c>
      <c r="B24" s="10">
        <f>'3 支給限度額に対するサービス利用率'!N12</f>
        <v>44.59</v>
      </c>
      <c r="C24" s="6"/>
      <c r="D24" s="3" t="s">
        <v>41</v>
      </c>
      <c r="E24" s="16">
        <f>'3 支給限度額に対するサービス利用率'!T19</f>
        <v>32.17</v>
      </c>
    </row>
    <row r="25" spans="1:5" ht="24.75" customHeight="1">
      <c r="A25" s="227" t="s">
        <v>10</v>
      </c>
      <c r="B25" s="10">
        <f>'3 支給限度額に対するサービス利用率'!Q12</f>
        <v>44.800000000000004</v>
      </c>
      <c r="C25" s="6"/>
      <c r="D25" s="3" t="s">
        <v>42</v>
      </c>
      <c r="E25" s="16">
        <f>'3 支給限度額に対するサービス利用率'!T20</f>
        <v>45.29</v>
      </c>
    </row>
    <row r="26" spans="1:5" ht="24.75" customHeight="1">
      <c r="A26" s="227" t="s">
        <v>11</v>
      </c>
      <c r="B26" s="10">
        <f>'3 支給限度額に対するサービス利用率'!T12</f>
        <v>44.5</v>
      </c>
      <c r="C26" s="6"/>
      <c r="D26" s="3" t="s">
        <v>43</v>
      </c>
      <c r="E26" s="16">
        <f>'3 支給限度額に対するサービス利用率'!T21</f>
        <v>46.07</v>
      </c>
    </row>
    <row r="27" spans="1:5" ht="24.75" customHeight="1">
      <c r="A27" s="227" t="s">
        <v>12</v>
      </c>
      <c r="B27" s="10">
        <f>'3 支給限度額に対するサービス利用率'!W12</f>
        <v>44.68</v>
      </c>
      <c r="C27" s="6"/>
      <c r="D27" s="3" t="s">
        <v>44</v>
      </c>
      <c r="E27" s="16">
        <f>'3 支給限度額に対するサービス利用率'!T22</f>
        <v>52.39</v>
      </c>
    </row>
    <row r="28" spans="1:5" ht="24.75" customHeight="1">
      <c r="A28" s="227" t="s">
        <v>13</v>
      </c>
      <c r="B28" s="10">
        <f>'3 支給限度額に対するサービス利用率'!E24</f>
        <v>43.99</v>
      </c>
      <c r="C28" s="6"/>
      <c r="D28" s="3" t="s">
        <v>45</v>
      </c>
      <c r="E28" s="16">
        <f>'3 支給限度額に対するサービス利用率'!T23</f>
        <v>57.93000000000001</v>
      </c>
    </row>
    <row r="29" spans="1:3" ht="24.75" customHeight="1">
      <c r="A29" s="227" t="s">
        <v>14</v>
      </c>
      <c r="B29" s="10">
        <f>'3 支給限度額に対するサービス利用率'!H24</f>
        <v>43.64</v>
      </c>
      <c r="C29" s="6"/>
    </row>
    <row r="30" spans="1:3" ht="24.75" customHeight="1">
      <c r="A30" s="227" t="s">
        <v>15</v>
      </c>
      <c r="B30" s="10">
        <f>'3 支給限度額に対するサービス利用率'!K24</f>
        <v>41.69</v>
      </c>
      <c r="C30" s="6"/>
    </row>
    <row r="31" spans="1:3" ht="24.75" customHeight="1">
      <c r="A31" s="227" t="s">
        <v>16</v>
      </c>
      <c r="B31" s="10">
        <f>'3 支給限度額に対するサービス利用率'!N24</f>
        <v>41.870000000000005</v>
      </c>
      <c r="C31" s="6"/>
    </row>
    <row r="32" spans="1:3" ht="24.75" customHeight="1">
      <c r="A32" s="227" t="s">
        <v>33</v>
      </c>
      <c r="B32" s="10">
        <f>'3 支給限度額に対するサービス利用率'!Q24</f>
        <v>44.86</v>
      </c>
      <c r="C32" s="15"/>
    </row>
    <row r="33" spans="1:2" ht="24.75" customHeight="1">
      <c r="A33" s="7" t="s">
        <v>37</v>
      </c>
      <c r="B33" s="10">
        <f>AVERAGE(B21:B32)</f>
        <v>43.8125</v>
      </c>
    </row>
  </sheetData>
  <printOptions/>
  <pageMargins left="0.984251968503937" right="0.7874015748031497" top="0.7874015748031497" bottom="0.5905511811023623" header="0.5118110236220472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L12" sqref="L12"/>
    </sheetView>
  </sheetViews>
  <sheetFormatPr defaultColWidth="9.00390625" defaultRowHeight="20.25" customHeight="1"/>
  <cols>
    <col min="1" max="1" width="7.50390625" style="23" customWidth="1"/>
    <col min="2" max="10" width="9.375" style="23" customWidth="1"/>
    <col min="11" max="11" width="10.875" style="23" customWidth="1"/>
    <col min="12" max="16384" width="9.00390625" style="23" customWidth="1"/>
  </cols>
  <sheetData>
    <row r="1" ht="20.25" customHeight="1">
      <c r="A1" s="23" t="s">
        <v>212</v>
      </c>
    </row>
    <row r="2" spans="1:10" s="125" customFormat="1" ht="20.25" customHeight="1">
      <c r="A2" s="23"/>
      <c r="B2" s="33" t="s">
        <v>125</v>
      </c>
      <c r="C2" s="23"/>
      <c r="D2" s="23"/>
      <c r="E2" s="23"/>
      <c r="F2" s="23"/>
      <c r="G2" s="23"/>
      <c r="H2" s="23"/>
      <c r="I2" s="23"/>
      <c r="J2" s="103" t="s">
        <v>128</v>
      </c>
    </row>
    <row r="3" spans="1:10" ht="20.25" customHeight="1">
      <c r="A3" s="588" t="s">
        <v>36</v>
      </c>
      <c r="B3" s="590" t="s">
        <v>38</v>
      </c>
      <c r="C3" s="592" t="s">
        <v>159</v>
      </c>
      <c r="D3" s="593"/>
      <c r="E3" s="594" t="s">
        <v>216</v>
      </c>
      <c r="F3" s="595"/>
      <c r="G3" s="592" t="s">
        <v>157</v>
      </c>
      <c r="H3" s="593"/>
      <c r="I3" s="586" t="s">
        <v>40</v>
      </c>
      <c r="J3" s="587"/>
    </row>
    <row r="4" spans="1:10" s="125" customFormat="1" ht="20.25" customHeight="1">
      <c r="A4" s="589"/>
      <c r="B4" s="591"/>
      <c r="C4" s="24" t="s">
        <v>39</v>
      </c>
      <c r="D4" s="66" t="s">
        <v>158</v>
      </c>
      <c r="E4" s="24" t="s">
        <v>39</v>
      </c>
      <c r="F4" s="66" t="s">
        <v>158</v>
      </c>
      <c r="G4" s="24" t="s">
        <v>39</v>
      </c>
      <c r="H4" s="66" t="s">
        <v>158</v>
      </c>
      <c r="I4" s="24" t="s">
        <v>39</v>
      </c>
      <c r="J4" s="858" t="s">
        <v>158</v>
      </c>
    </row>
    <row r="5" spans="1:10" ht="20.25" customHeight="1">
      <c r="A5" s="126" t="s">
        <v>34</v>
      </c>
      <c r="B5" s="235">
        <v>18630</v>
      </c>
      <c r="C5" s="127">
        <f>'1 利用者状況'!AF8</f>
        <v>11557</v>
      </c>
      <c r="D5" s="128">
        <f>ROUND(C5/$B5,4)*100</f>
        <v>62.029999999999994</v>
      </c>
      <c r="E5" s="127">
        <f>'1 利用者状況'!AF57</f>
        <v>435</v>
      </c>
      <c r="F5" s="128">
        <f>ROUND(E5/$B5,4)*100</f>
        <v>2.33</v>
      </c>
      <c r="G5" s="127">
        <f>'1 利用者状況'!Z100</f>
        <v>2427</v>
      </c>
      <c r="H5" s="128">
        <f>ROUND(G5/$B5,4)*100</f>
        <v>13.03</v>
      </c>
      <c r="I5" s="127">
        <f>C5+E5+G5</f>
        <v>14419</v>
      </c>
      <c r="J5" s="128">
        <f>ROUND(I5/$B5,4)*100</f>
        <v>77.4</v>
      </c>
    </row>
    <row r="6" spans="1:10" ht="20.25" customHeight="1">
      <c r="A6" s="126" t="s">
        <v>25</v>
      </c>
      <c r="B6" s="235">
        <v>18695</v>
      </c>
      <c r="C6" s="127">
        <f>'1 利用者状況'!AF11</f>
        <v>11565</v>
      </c>
      <c r="D6" s="128">
        <f aca="true" t="shared" si="0" ref="D6:D16">ROUND(C6/$B6,4)*100</f>
        <v>61.86000000000001</v>
      </c>
      <c r="E6" s="127">
        <f>'1 利用者状況'!AF60</f>
        <v>447</v>
      </c>
      <c r="F6" s="128">
        <f aca="true" t="shared" si="1" ref="F6:H16">ROUND(E6/$B6,4)*100</f>
        <v>2.39</v>
      </c>
      <c r="G6" s="127">
        <f>'1 利用者状況'!Z103</f>
        <v>2467</v>
      </c>
      <c r="H6" s="128">
        <f t="shared" si="1"/>
        <v>13.200000000000001</v>
      </c>
      <c r="I6" s="127">
        <f aca="true" t="shared" si="2" ref="I6:I16">C6+E6+G6</f>
        <v>14479</v>
      </c>
      <c r="J6" s="128">
        <f aca="true" t="shared" si="3" ref="J6:J16">ROUND(I6/$B6,4)*100</f>
        <v>77.45</v>
      </c>
    </row>
    <row r="7" spans="1:10" ht="20.25" customHeight="1">
      <c r="A7" s="126" t="s">
        <v>8</v>
      </c>
      <c r="B7" s="235">
        <v>18835</v>
      </c>
      <c r="C7" s="127">
        <f>'1 利用者状況'!AF14</f>
        <v>11644</v>
      </c>
      <c r="D7" s="128">
        <f t="shared" si="0"/>
        <v>61.82</v>
      </c>
      <c r="E7" s="127">
        <f>'1 利用者状況'!AF63</f>
        <v>449</v>
      </c>
      <c r="F7" s="128">
        <f t="shared" si="1"/>
        <v>2.3800000000000003</v>
      </c>
      <c r="G7" s="127">
        <f>'1 利用者状況'!Z106</f>
        <v>2480</v>
      </c>
      <c r="H7" s="128">
        <f t="shared" si="1"/>
        <v>13.170000000000002</v>
      </c>
      <c r="I7" s="127">
        <f t="shared" si="2"/>
        <v>14573</v>
      </c>
      <c r="J7" s="128">
        <f t="shared" si="3"/>
        <v>77.37</v>
      </c>
    </row>
    <row r="8" spans="1:10" ht="20.25" customHeight="1">
      <c r="A8" s="126" t="s">
        <v>9</v>
      </c>
      <c r="B8" s="235">
        <v>18860</v>
      </c>
      <c r="C8" s="127">
        <f>'1 利用者状況'!AF17</f>
        <v>11730</v>
      </c>
      <c r="D8" s="128">
        <f t="shared" si="0"/>
        <v>62.2</v>
      </c>
      <c r="E8" s="127">
        <f>'1 利用者状況'!AF66</f>
        <v>459</v>
      </c>
      <c r="F8" s="128">
        <f t="shared" si="1"/>
        <v>2.4299999999999997</v>
      </c>
      <c r="G8" s="127">
        <f>'1 利用者状況'!Z109</f>
        <v>2423</v>
      </c>
      <c r="H8" s="128">
        <f t="shared" si="1"/>
        <v>12.85</v>
      </c>
      <c r="I8" s="127">
        <f t="shared" si="2"/>
        <v>14612</v>
      </c>
      <c r="J8" s="128">
        <f t="shared" si="3"/>
        <v>77.48</v>
      </c>
    </row>
    <row r="9" spans="1:10" ht="20.25" customHeight="1">
      <c r="A9" s="126" t="s">
        <v>10</v>
      </c>
      <c r="B9" s="235">
        <v>18918</v>
      </c>
      <c r="C9" s="127">
        <f>'1 利用者状況'!AF20</f>
        <v>11654</v>
      </c>
      <c r="D9" s="128">
        <f t="shared" si="0"/>
        <v>61.6</v>
      </c>
      <c r="E9" s="127">
        <f>'1 利用者状況'!AF69</f>
        <v>446</v>
      </c>
      <c r="F9" s="128">
        <f t="shared" si="1"/>
        <v>2.36</v>
      </c>
      <c r="G9" s="127">
        <f>'1 利用者状況'!Z112</f>
        <v>2525</v>
      </c>
      <c r="H9" s="128">
        <f t="shared" si="1"/>
        <v>13.350000000000001</v>
      </c>
      <c r="I9" s="127">
        <f t="shared" si="2"/>
        <v>14625</v>
      </c>
      <c r="J9" s="128">
        <f t="shared" si="3"/>
        <v>77.31</v>
      </c>
    </row>
    <row r="10" spans="1:10" ht="20.25" customHeight="1">
      <c r="A10" s="126" t="s">
        <v>11</v>
      </c>
      <c r="B10" s="235">
        <v>19000</v>
      </c>
      <c r="C10" s="127">
        <f>'1 利用者状況'!AF23</f>
        <v>11660</v>
      </c>
      <c r="D10" s="128">
        <f t="shared" si="0"/>
        <v>61.370000000000005</v>
      </c>
      <c r="E10" s="127">
        <f>'1 利用者状況'!AF72</f>
        <v>438</v>
      </c>
      <c r="F10" s="128">
        <f t="shared" si="1"/>
        <v>2.31</v>
      </c>
      <c r="G10" s="127">
        <f>'1 利用者状況'!Z115</f>
        <v>2543</v>
      </c>
      <c r="H10" s="128">
        <f t="shared" si="1"/>
        <v>13.38</v>
      </c>
      <c r="I10" s="127">
        <f t="shared" si="2"/>
        <v>14641</v>
      </c>
      <c r="J10" s="128">
        <f t="shared" si="3"/>
        <v>77.06</v>
      </c>
    </row>
    <row r="11" spans="1:10" ht="20.25" customHeight="1">
      <c r="A11" s="126" t="s">
        <v>12</v>
      </c>
      <c r="B11" s="235">
        <v>19072</v>
      </c>
      <c r="C11" s="127">
        <f>'1 利用者状況'!AF26</f>
        <v>11597</v>
      </c>
      <c r="D11" s="128">
        <f t="shared" si="0"/>
        <v>60.809999999999995</v>
      </c>
      <c r="E11" s="127">
        <f>'1 利用者状況'!AF75</f>
        <v>446</v>
      </c>
      <c r="F11" s="128">
        <f t="shared" si="1"/>
        <v>2.34</v>
      </c>
      <c r="G11" s="127">
        <f>'1 利用者状況'!Z118</f>
        <v>2535</v>
      </c>
      <c r="H11" s="128">
        <f t="shared" si="1"/>
        <v>13.29</v>
      </c>
      <c r="I11" s="127">
        <f t="shared" si="2"/>
        <v>14578</v>
      </c>
      <c r="J11" s="128">
        <f t="shared" si="3"/>
        <v>76.44</v>
      </c>
    </row>
    <row r="12" spans="1:10" ht="20.25" customHeight="1">
      <c r="A12" s="126" t="s">
        <v>13</v>
      </c>
      <c r="B12" s="235">
        <v>19080</v>
      </c>
      <c r="C12" s="127">
        <f>'1 利用者状況'!AF29</f>
        <v>11642</v>
      </c>
      <c r="D12" s="128">
        <f t="shared" si="0"/>
        <v>61.019999999999996</v>
      </c>
      <c r="E12" s="127">
        <f>'1 利用者状況'!AF78</f>
        <v>467</v>
      </c>
      <c r="F12" s="128">
        <f t="shared" si="1"/>
        <v>2.45</v>
      </c>
      <c r="G12" s="127">
        <f>'1 利用者状況'!Z121</f>
        <v>2528</v>
      </c>
      <c r="H12" s="128">
        <f t="shared" si="1"/>
        <v>13.25</v>
      </c>
      <c r="I12" s="127">
        <f t="shared" si="2"/>
        <v>14637</v>
      </c>
      <c r="J12" s="128">
        <f t="shared" si="3"/>
        <v>76.71</v>
      </c>
    </row>
    <row r="13" spans="1:10" ht="20.25" customHeight="1">
      <c r="A13" s="126" t="s">
        <v>14</v>
      </c>
      <c r="B13" s="235">
        <v>19091</v>
      </c>
      <c r="C13" s="127">
        <f>'1 利用者状況'!AF32</f>
        <v>11608</v>
      </c>
      <c r="D13" s="128">
        <f t="shared" si="0"/>
        <v>60.8</v>
      </c>
      <c r="E13" s="127">
        <f>'1 利用者状況'!AF81</f>
        <v>465</v>
      </c>
      <c r="F13" s="128">
        <f t="shared" si="1"/>
        <v>2.44</v>
      </c>
      <c r="G13" s="127">
        <f>'1 利用者状況'!Z124</f>
        <v>2543</v>
      </c>
      <c r="H13" s="128">
        <f t="shared" si="1"/>
        <v>13.320000000000002</v>
      </c>
      <c r="I13" s="127">
        <f t="shared" si="2"/>
        <v>14616</v>
      </c>
      <c r="J13" s="128">
        <f t="shared" si="3"/>
        <v>76.55999999999999</v>
      </c>
    </row>
    <row r="14" spans="1:10" ht="20.25" customHeight="1">
      <c r="A14" s="126" t="s">
        <v>15</v>
      </c>
      <c r="B14" s="235">
        <v>18999</v>
      </c>
      <c r="C14" s="127">
        <f>'1 利用者状況'!AF35</f>
        <v>11576</v>
      </c>
      <c r="D14" s="128">
        <f t="shared" si="0"/>
        <v>60.92999999999999</v>
      </c>
      <c r="E14" s="127">
        <f>'1 利用者状況'!AF84</f>
        <v>453</v>
      </c>
      <c r="F14" s="128">
        <f t="shared" si="1"/>
        <v>2.3800000000000003</v>
      </c>
      <c r="G14" s="127">
        <f>'1 利用者状況'!Z127</f>
        <v>2555</v>
      </c>
      <c r="H14" s="128">
        <f t="shared" si="1"/>
        <v>13.450000000000001</v>
      </c>
      <c r="I14" s="127">
        <f t="shared" si="2"/>
        <v>14584</v>
      </c>
      <c r="J14" s="128">
        <f t="shared" si="3"/>
        <v>76.75999999999999</v>
      </c>
    </row>
    <row r="15" spans="1:10" ht="20.25" customHeight="1">
      <c r="A15" s="126" t="s">
        <v>16</v>
      </c>
      <c r="B15" s="235">
        <v>19003</v>
      </c>
      <c r="C15" s="127">
        <f>'1 利用者状況'!AF38</f>
        <v>11522</v>
      </c>
      <c r="D15" s="128">
        <f t="shared" si="0"/>
        <v>60.629999999999995</v>
      </c>
      <c r="E15" s="127">
        <f>'1 利用者状況'!AF87</f>
        <v>462</v>
      </c>
      <c r="F15" s="128">
        <f t="shared" si="1"/>
        <v>2.4299999999999997</v>
      </c>
      <c r="G15" s="127">
        <f>'1 利用者状況'!Z130</f>
        <v>2537</v>
      </c>
      <c r="H15" s="128">
        <f t="shared" si="1"/>
        <v>13.350000000000001</v>
      </c>
      <c r="I15" s="127">
        <f t="shared" si="2"/>
        <v>14521</v>
      </c>
      <c r="J15" s="128">
        <f t="shared" si="3"/>
        <v>76.41</v>
      </c>
    </row>
    <row r="16" spans="1:10" ht="20.25" customHeight="1">
      <c r="A16" s="126" t="s">
        <v>33</v>
      </c>
      <c r="B16" s="235">
        <v>19106</v>
      </c>
      <c r="C16" s="236">
        <f>'1 利用者状況'!AF41</f>
        <v>11642</v>
      </c>
      <c r="D16" s="237">
        <f t="shared" si="0"/>
        <v>60.92999999999999</v>
      </c>
      <c r="E16" s="127">
        <f>'1 利用者状況'!AF90</f>
        <v>477</v>
      </c>
      <c r="F16" s="237">
        <f t="shared" si="1"/>
        <v>2.5</v>
      </c>
      <c r="G16" s="236">
        <f>'1 利用者状況'!Z133</f>
        <v>2544</v>
      </c>
      <c r="H16" s="237">
        <f t="shared" si="1"/>
        <v>13.320000000000002</v>
      </c>
      <c r="I16" s="127">
        <f t="shared" si="2"/>
        <v>14663</v>
      </c>
      <c r="J16" s="237">
        <f t="shared" si="3"/>
        <v>76.75</v>
      </c>
    </row>
    <row r="17" spans="1:10" ht="20.25" customHeight="1">
      <c r="A17" s="22" t="s">
        <v>37</v>
      </c>
      <c r="B17" s="29" t="s">
        <v>176</v>
      </c>
      <c r="C17" s="129" t="s">
        <v>176</v>
      </c>
      <c r="D17" s="128">
        <f>SUM(C5:C16)/SUM(B5:B16)*100</f>
        <v>61.3302887513254</v>
      </c>
      <c r="E17" s="129" t="s">
        <v>176</v>
      </c>
      <c r="F17" s="128">
        <f>SUM(E5:E16)/SUM(B5:B16)*100</f>
        <v>2.3951885045030776</v>
      </c>
      <c r="G17" s="129" t="s">
        <v>176</v>
      </c>
      <c r="H17" s="128">
        <f>SUM(G5:G16)/SUM(B5:B16)*100</f>
        <v>13.246131576979089</v>
      </c>
      <c r="I17" s="129" t="s">
        <v>176</v>
      </c>
      <c r="J17" s="128">
        <f>SUM(I5:I16)/SUM(B5:B16)*100</f>
        <v>76.97160883280758</v>
      </c>
    </row>
  </sheetData>
  <mergeCells count="6">
    <mergeCell ref="I3:J3"/>
    <mergeCell ref="A3:A4"/>
    <mergeCell ref="B3:B4"/>
    <mergeCell ref="C3:D3"/>
    <mergeCell ref="G3:H3"/>
    <mergeCell ref="E3:F3"/>
  </mergeCells>
  <printOptions/>
  <pageMargins left="0.984251968503937" right="0.7874015748031497" top="0.7874015748031497" bottom="0.5905511811023623" header="0.5118110236220472" footer="0.31496062992125984"/>
  <pageSetup firstPageNumber="22" useFirstPageNumber="1" horizontalDpi="600" verticalDpi="600" orientation="portrait" paperSize="9" scale="90" r:id="rId2"/>
  <headerFooter alignWithMargins="0">
    <oddFooter>&amp;C&amp;16&amp;P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SheetLayoutView="100" workbookViewId="0" topLeftCell="A1">
      <selection activeCell="F1" sqref="F1"/>
    </sheetView>
  </sheetViews>
  <sheetFormatPr defaultColWidth="9.00390625" defaultRowHeight="12" customHeight="1"/>
  <cols>
    <col min="1" max="2" width="2.375" style="18" customWidth="1"/>
    <col min="3" max="3" width="13.875" style="18" customWidth="1"/>
    <col min="4" max="4" width="8.125" style="18" customWidth="1"/>
    <col min="5" max="5" width="15.00390625" style="18" customWidth="1"/>
    <col min="6" max="6" width="8.125" style="18" customWidth="1"/>
    <col min="7" max="7" width="15.00390625" style="18" customWidth="1"/>
    <col min="8" max="8" width="8.125" style="18" customWidth="1"/>
    <col min="9" max="9" width="15.00390625" style="18" customWidth="1"/>
    <col min="10" max="10" width="6.75390625" style="18" customWidth="1"/>
    <col min="11" max="11" width="12.625" style="18" customWidth="1"/>
    <col min="12" max="12" width="6.75390625" style="18" customWidth="1"/>
    <col min="13" max="13" width="12.625" style="18" customWidth="1"/>
    <col min="14" max="15" width="2.375" style="18" customWidth="1"/>
    <col min="16" max="16" width="12.625" style="18" customWidth="1"/>
    <col min="17" max="17" width="6.125" style="18" customWidth="1"/>
    <col min="18" max="18" width="12.625" style="18" customWidth="1"/>
    <col min="19" max="19" width="6.125" style="18" customWidth="1"/>
    <col min="20" max="20" width="12.625" style="18" customWidth="1"/>
    <col min="21" max="21" width="6.125" style="18" customWidth="1"/>
    <col min="22" max="22" width="12.625" style="18" customWidth="1"/>
    <col min="23" max="23" width="6.125" style="18" customWidth="1"/>
    <col min="24" max="24" width="12.625" style="18" customWidth="1"/>
    <col min="25" max="25" width="6.125" style="18" customWidth="1"/>
    <col min="26" max="26" width="12.625" style="18" customWidth="1"/>
    <col min="27" max="27" width="6.125" style="18" customWidth="1"/>
    <col min="28" max="28" width="11.75390625" style="18" customWidth="1"/>
    <col min="29" max="29" width="6.125" style="18" customWidth="1"/>
    <col min="30" max="30" width="11.75390625" style="18" customWidth="1"/>
    <col min="31" max="31" width="6.125" style="18" customWidth="1"/>
    <col min="32" max="32" width="11.75390625" style="18" customWidth="1"/>
    <col min="33" max="16384" width="9.00390625" style="18" customWidth="1"/>
  </cols>
  <sheetData>
    <row r="1" spans="1:25" ht="17.25" customHeight="1">
      <c r="A1" s="270" t="s">
        <v>197</v>
      </c>
      <c r="G1" s="18" t="s">
        <v>123</v>
      </c>
      <c r="H1" s="97"/>
      <c r="J1" s="97"/>
      <c r="K1" s="97"/>
      <c r="L1" s="97"/>
      <c r="M1" s="97"/>
      <c r="N1" s="270"/>
      <c r="Q1" s="97"/>
      <c r="R1" s="97"/>
      <c r="S1" s="97"/>
      <c r="T1" s="97"/>
      <c r="U1" s="97"/>
      <c r="V1" s="97"/>
      <c r="W1" s="97"/>
      <c r="X1" s="97"/>
      <c r="Y1" s="19"/>
    </row>
    <row r="2" spans="1:25" ht="18.75" customHeight="1">
      <c r="A2" s="288" t="s">
        <v>243</v>
      </c>
      <c r="B2" s="288"/>
      <c r="C2" s="288"/>
      <c r="D2" s="288"/>
      <c r="E2" s="288"/>
      <c r="F2" s="288"/>
      <c r="G2" s="288"/>
      <c r="H2" s="288"/>
      <c r="I2" s="30" t="s">
        <v>46</v>
      </c>
      <c r="J2" s="288"/>
      <c r="K2" s="288"/>
      <c r="L2" s="288"/>
      <c r="M2" s="288"/>
      <c r="N2" s="288"/>
      <c r="Y2" s="19"/>
    </row>
    <row r="3" spans="1:26" ht="12" customHeight="1">
      <c r="A3" s="607" t="s">
        <v>24</v>
      </c>
      <c r="B3" s="609"/>
      <c r="C3" s="609"/>
      <c r="D3" s="631" t="s">
        <v>260</v>
      </c>
      <c r="E3" s="632"/>
      <c r="F3" s="631" t="s">
        <v>241</v>
      </c>
      <c r="G3" s="634"/>
      <c r="H3" s="635" t="s">
        <v>242</v>
      </c>
      <c r="I3" s="634"/>
      <c r="J3" s="596"/>
      <c r="K3" s="596"/>
      <c r="L3" s="596"/>
      <c r="M3" s="596"/>
      <c r="N3" s="648"/>
      <c r="O3" s="649"/>
      <c r="P3" s="649"/>
      <c r="Q3" s="596"/>
      <c r="R3" s="596"/>
      <c r="S3" s="596"/>
      <c r="T3" s="596"/>
      <c r="U3" s="596"/>
      <c r="V3" s="596"/>
      <c r="W3" s="596"/>
      <c r="X3" s="596"/>
      <c r="Y3" s="596"/>
      <c r="Z3" s="596"/>
    </row>
    <row r="4" spans="1:26" ht="12" customHeight="1">
      <c r="A4" s="610"/>
      <c r="B4" s="611"/>
      <c r="C4" s="611"/>
      <c r="D4" s="130" t="s">
        <v>239</v>
      </c>
      <c r="E4" s="130" t="s">
        <v>240</v>
      </c>
      <c r="F4" s="130" t="s">
        <v>26</v>
      </c>
      <c r="G4" s="130" t="s">
        <v>27</v>
      </c>
      <c r="H4" s="130" t="s">
        <v>26</v>
      </c>
      <c r="I4" s="130" t="s">
        <v>27</v>
      </c>
      <c r="J4" s="229"/>
      <c r="K4" s="229"/>
      <c r="L4" s="229"/>
      <c r="M4" s="229"/>
      <c r="N4" s="649"/>
      <c r="O4" s="649"/>
      <c r="P4" s="64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1:26" ht="12" customHeight="1">
      <c r="A5" s="614" t="s">
        <v>0</v>
      </c>
      <c r="B5" s="614"/>
      <c r="C5" s="615"/>
      <c r="D5" s="131">
        <v>92468</v>
      </c>
      <c r="E5" s="131">
        <v>4671131593</v>
      </c>
      <c r="F5" s="136">
        <v>81210</v>
      </c>
      <c r="G5" s="136">
        <v>4212877749</v>
      </c>
      <c r="H5" s="77">
        <v>68105</v>
      </c>
      <c r="I5" s="77">
        <v>3753178266</v>
      </c>
      <c r="J5" s="144"/>
      <c r="K5" s="144"/>
      <c r="L5" s="144"/>
      <c r="M5" s="144"/>
      <c r="N5" s="612"/>
      <c r="O5" s="612"/>
      <c r="P5" s="648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6" ht="12" customHeight="1">
      <c r="A6" s="622" t="s">
        <v>1</v>
      </c>
      <c r="B6" s="622"/>
      <c r="C6" s="623"/>
      <c r="D6" s="132">
        <v>3382</v>
      </c>
      <c r="E6" s="132">
        <v>176834687</v>
      </c>
      <c r="F6" s="132">
        <v>3524</v>
      </c>
      <c r="G6" s="132">
        <v>182544717</v>
      </c>
      <c r="H6" s="76">
        <v>3628</v>
      </c>
      <c r="I6" s="76">
        <v>173508698</v>
      </c>
      <c r="J6" s="144"/>
      <c r="K6" s="144"/>
      <c r="L6" s="144"/>
      <c r="M6" s="144"/>
      <c r="N6" s="612"/>
      <c r="O6" s="612"/>
      <c r="P6" s="648"/>
      <c r="Q6" s="144"/>
      <c r="R6" s="144"/>
      <c r="S6" s="144"/>
      <c r="T6" s="310"/>
      <c r="U6" s="144"/>
      <c r="V6" s="310"/>
      <c r="W6" s="144"/>
      <c r="X6" s="310"/>
      <c r="Y6" s="144"/>
      <c r="Z6" s="144"/>
    </row>
    <row r="7" spans="1:26" ht="12" customHeight="1">
      <c r="A7" s="622" t="s">
        <v>2</v>
      </c>
      <c r="B7" s="622"/>
      <c r="C7" s="623"/>
      <c r="D7" s="132">
        <v>18491</v>
      </c>
      <c r="E7" s="132">
        <v>765246074</v>
      </c>
      <c r="F7" s="132">
        <v>17075</v>
      </c>
      <c r="G7" s="132">
        <v>714128702</v>
      </c>
      <c r="H7" s="76">
        <v>16199</v>
      </c>
      <c r="I7" s="76">
        <v>675072828</v>
      </c>
      <c r="J7" s="144"/>
      <c r="K7" s="144"/>
      <c r="L7" s="144"/>
      <c r="M7" s="144"/>
      <c r="N7" s="612"/>
      <c r="O7" s="612"/>
      <c r="P7" s="648"/>
      <c r="Q7" s="144"/>
      <c r="R7" s="144"/>
      <c r="S7" s="144"/>
      <c r="T7" s="144"/>
      <c r="U7" s="144"/>
      <c r="V7" s="144"/>
      <c r="W7" s="144"/>
      <c r="X7" s="144"/>
      <c r="Y7" s="144"/>
      <c r="Z7" s="144"/>
    </row>
    <row r="8" spans="1:26" ht="12" customHeight="1">
      <c r="A8" s="622" t="s">
        <v>3</v>
      </c>
      <c r="B8" s="622"/>
      <c r="C8" s="623"/>
      <c r="D8" s="132">
        <v>2532</v>
      </c>
      <c r="E8" s="132">
        <v>44102448</v>
      </c>
      <c r="F8" s="132">
        <v>2239</v>
      </c>
      <c r="G8" s="132">
        <v>38270574</v>
      </c>
      <c r="H8" s="76">
        <v>2217</v>
      </c>
      <c r="I8" s="76">
        <v>35888174</v>
      </c>
      <c r="J8" s="144"/>
      <c r="K8" s="144"/>
      <c r="L8" s="144"/>
      <c r="M8" s="144"/>
      <c r="N8" s="612"/>
      <c r="O8" s="612"/>
      <c r="P8" s="648"/>
      <c r="Q8" s="144"/>
      <c r="R8" s="144"/>
      <c r="S8" s="144"/>
      <c r="T8" s="144"/>
      <c r="U8" s="144"/>
      <c r="V8" s="144"/>
      <c r="W8" s="144"/>
      <c r="X8" s="144"/>
      <c r="Y8" s="144"/>
      <c r="Z8" s="144"/>
    </row>
    <row r="9" spans="1:26" ht="12" customHeight="1">
      <c r="A9" s="622" t="s">
        <v>4</v>
      </c>
      <c r="B9" s="622"/>
      <c r="C9" s="623"/>
      <c r="D9" s="132">
        <v>42153</v>
      </c>
      <c r="E9" s="132">
        <v>2720952335</v>
      </c>
      <c r="F9" s="132">
        <v>37663</v>
      </c>
      <c r="G9" s="132">
        <v>2372812373</v>
      </c>
      <c r="H9" s="76">
        <v>30698</v>
      </c>
      <c r="I9" s="76">
        <v>1819821244</v>
      </c>
      <c r="J9" s="144"/>
      <c r="K9" s="144"/>
      <c r="L9" s="144"/>
      <c r="M9" s="144"/>
      <c r="N9" s="612"/>
      <c r="O9" s="612"/>
      <c r="P9" s="648"/>
      <c r="Q9" s="144"/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12" customHeight="1">
      <c r="A10" s="622" t="s">
        <v>5</v>
      </c>
      <c r="B10" s="622"/>
      <c r="C10" s="623"/>
      <c r="D10" s="132">
        <v>16776</v>
      </c>
      <c r="E10" s="132">
        <v>1186731964</v>
      </c>
      <c r="F10" s="132">
        <v>15953</v>
      </c>
      <c r="G10" s="132">
        <v>1143349829</v>
      </c>
      <c r="H10" s="76">
        <v>15272</v>
      </c>
      <c r="I10" s="76">
        <v>1072038630</v>
      </c>
      <c r="J10" s="144"/>
      <c r="K10" s="144"/>
      <c r="L10" s="144"/>
      <c r="M10" s="144"/>
      <c r="N10" s="612"/>
      <c r="O10" s="612"/>
      <c r="P10" s="648"/>
      <c r="Q10" s="144"/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12" customHeight="1">
      <c r="A11" s="618" t="s">
        <v>6</v>
      </c>
      <c r="B11" s="618"/>
      <c r="C11" s="619"/>
      <c r="D11" s="134">
        <v>68127</v>
      </c>
      <c r="E11" s="134">
        <v>816536122</v>
      </c>
      <c r="F11" s="138">
        <v>58549</v>
      </c>
      <c r="G11" s="138">
        <v>717619272</v>
      </c>
      <c r="H11" s="82">
        <v>46665</v>
      </c>
      <c r="I11" s="82">
        <v>578588841</v>
      </c>
      <c r="J11" s="144"/>
      <c r="K11" s="144"/>
      <c r="L11" s="144"/>
      <c r="M11" s="144"/>
      <c r="N11" s="612"/>
      <c r="O11" s="612"/>
      <c r="P11" s="648"/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12" customHeight="1">
      <c r="A12" s="620" t="s">
        <v>28</v>
      </c>
      <c r="B12" s="620"/>
      <c r="C12" s="621"/>
      <c r="D12" s="135">
        <v>243929</v>
      </c>
      <c r="E12" s="135">
        <v>10381535223</v>
      </c>
      <c r="F12" s="135">
        <f>SUM(F5:F11)</f>
        <v>216213</v>
      </c>
      <c r="G12" s="135">
        <f>SUM(G5:G11)</f>
        <v>9381603216</v>
      </c>
      <c r="H12" s="20">
        <f>SUM(H5:H11)</f>
        <v>182784</v>
      </c>
      <c r="I12" s="20">
        <v>8108096681</v>
      </c>
      <c r="J12" s="144"/>
      <c r="K12" s="144"/>
      <c r="L12" s="144"/>
      <c r="M12" s="144"/>
      <c r="N12" s="650"/>
      <c r="O12" s="650"/>
      <c r="P12" s="648"/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12" customHeight="1">
      <c r="A13" s="636" t="s">
        <v>115</v>
      </c>
      <c r="B13" s="636"/>
      <c r="C13" s="637"/>
      <c r="D13" s="136">
        <v>6624</v>
      </c>
      <c r="E13" s="136">
        <v>522271198</v>
      </c>
      <c r="F13" s="133">
        <v>6415</v>
      </c>
      <c r="G13" s="133">
        <v>552113923</v>
      </c>
      <c r="H13" s="77">
        <v>6189</v>
      </c>
      <c r="I13" s="77">
        <v>548463290</v>
      </c>
      <c r="J13" s="144"/>
      <c r="K13" s="144"/>
      <c r="L13" s="144"/>
      <c r="M13" s="144"/>
      <c r="N13" s="612"/>
      <c r="O13" s="612"/>
      <c r="P13" s="648"/>
      <c r="Q13" s="144"/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12" customHeight="1">
      <c r="A14" s="622" t="s">
        <v>116</v>
      </c>
      <c r="B14" s="622"/>
      <c r="C14" s="623"/>
      <c r="D14" s="132">
        <v>2631</v>
      </c>
      <c r="E14" s="132">
        <v>197316148</v>
      </c>
      <c r="F14" s="138">
        <v>2268</v>
      </c>
      <c r="G14" s="138">
        <v>182128819</v>
      </c>
      <c r="H14" s="82">
        <v>1801</v>
      </c>
      <c r="I14" s="82">
        <v>139857368</v>
      </c>
      <c r="J14" s="144"/>
      <c r="K14" s="144"/>
      <c r="L14" s="144"/>
      <c r="M14" s="144"/>
      <c r="N14" s="612"/>
      <c r="O14" s="612"/>
      <c r="P14" s="648"/>
      <c r="Q14" s="144"/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12" customHeight="1">
      <c r="A15" s="620" t="s">
        <v>29</v>
      </c>
      <c r="B15" s="620"/>
      <c r="C15" s="621"/>
      <c r="D15" s="135">
        <v>9255</v>
      </c>
      <c r="E15" s="135">
        <v>719587346</v>
      </c>
      <c r="F15" s="135">
        <f>SUM(F13:F14)</f>
        <v>8683</v>
      </c>
      <c r="G15" s="135">
        <f>SUM(G13:G14)</f>
        <v>734242742</v>
      </c>
      <c r="H15" s="21">
        <f>SUM(H13:H14)</f>
        <v>7990</v>
      </c>
      <c r="I15" s="21">
        <v>688320658</v>
      </c>
      <c r="J15" s="144"/>
      <c r="K15" s="144"/>
      <c r="L15" s="144"/>
      <c r="M15" s="144"/>
      <c r="N15" s="650"/>
      <c r="O15" s="650"/>
      <c r="P15" s="648"/>
      <c r="Q15" s="144"/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12" customHeight="1">
      <c r="A16" s="614" t="s">
        <v>7</v>
      </c>
      <c r="B16" s="614"/>
      <c r="C16" s="615"/>
      <c r="D16" s="137">
        <v>19924</v>
      </c>
      <c r="E16" s="137">
        <v>162772860</v>
      </c>
      <c r="F16" s="133">
        <v>16970</v>
      </c>
      <c r="G16" s="133">
        <v>136236065</v>
      </c>
      <c r="H16" s="77">
        <v>16433</v>
      </c>
      <c r="I16" s="77">
        <v>127653450</v>
      </c>
      <c r="J16" s="144"/>
      <c r="K16" s="144"/>
      <c r="L16" s="144"/>
      <c r="M16" s="144"/>
      <c r="N16" s="612"/>
      <c r="O16" s="612"/>
      <c r="P16" s="648"/>
      <c r="Q16" s="144"/>
      <c r="R16" s="144"/>
      <c r="S16" s="144"/>
      <c r="T16" s="310"/>
      <c r="U16" s="144"/>
      <c r="V16" s="144"/>
      <c r="W16" s="144"/>
      <c r="X16" s="144"/>
      <c r="Y16" s="144"/>
      <c r="Z16" s="144"/>
    </row>
    <row r="17" spans="1:26" ht="12" customHeight="1">
      <c r="A17" s="622" t="s">
        <v>184</v>
      </c>
      <c r="B17" s="622"/>
      <c r="C17" s="623"/>
      <c r="D17" s="132">
        <v>2518</v>
      </c>
      <c r="E17" s="132">
        <v>610996205</v>
      </c>
      <c r="F17" s="132">
        <v>2173</v>
      </c>
      <c r="G17" s="132">
        <v>519086123</v>
      </c>
      <c r="H17" s="76">
        <v>1493</v>
      </c>
      <c r="I17" s="76">
        <v>351592755</v>
      </c>
      <c r="J17" s="144"/>
      <c r="K17" s="144"/>
      <c r="L17" s="144"/>
      <c r="M17" s="144"/>
      <c r="N17" s="612"/>
      <c r="O17" s="612"/>
      <c r="P17" s="648"/>
      <c r="Q17" s="144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12" customHeight="1">
      <c r="A18" s="622" t="s">
        <v>198</v>
      </c>
      <c r="B18" s="622"/>
      <c r="C18" s="623"/>
      <c r="D18" s="132">
        <v>2490</v>
      </c>
      <c r="E18" s="132">
        <v>421299231</v>
      </c>
      <c r="F18" s="132">
        <v>1772</v>
      </c>
      <c r="G18" s="132">
        <v>299564751</v>
      </c>
      <c r="H18" s="76">
        <v>1078</v>
      </c>
      <c r="I18" s="76">
        <v>183437683</v>
      </c>
      <c r="J18" s="144"/>
      <c r="K18" s="144"/>
      <c r="L18" s="144"/>
      <c r="M18" s="144"/>
      <c r="N18" s="612"/>
      <c r="O18" s="612"/>
      <c r="P18" s="648"/>
      <c r="Q18" s="144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1:26" ht="12" customHeight="1">
      <c r="A19" s="618" t="s">
        <v>19</v>
      </c>
      <c r="B19" s="618"/>
      <c r="C19" s="619"/>
      <c r="D19" s="134">
        <v>131809</v>
      </c>
      <c r="E19" s="134">
        <v>1192573935</v>
      </c>
      <c r="F19" s="138">
        <v>119350</v>
      </c>
      <c r="G19" s="138">
        <v>1078959464</v>
      </c>
      <c r="H19" s="82">
        <v>103069</v>
      </c>
      <c r="I19" s="82">
        <v>917452260</v>
      </c>
      <c r="J19" s="144"/>
      <c r="K19" s="144"/>
      <c r="L19" s="144"/>
      <c r="M19" s="144"/>
      <c r="N19" s="612"/>
      <c r="O19" s="612"/>
      <c r="P19" s="648"/>
      <c r="Q19" s="144"/>
      <c r="R19" s="144"/>
      <c r="S19" s="144"/>
      <c r="T19" s="144"/>
      <c r="U19" s="144"/>
      <c r="V19" s="144"/>
      <c r="W19" s="144"/>
      <c r="X19" s="144"/>
      <c r="Y19" s="144"/>
      <c r="Z19" s="144"/>
    </row>
    <row r="20" spans="1:26" ht="12" customHeight="1">
      <c r="A20" s="620" t="s">
        <v>30</v>
      </c>
      <c r="B20" s="620"/>
      <c r="C20" s="621"/>
      <c r="D20" s="135">
        <v>156741</v>
      </c>
      <c r="E20" s="135">
        <v>2387642231</v>
      </c>
      <c r="F20" s="135">
        <f>SUM(F16:F19)</f>
        <v>140265</v>
      </c>
      <c r="G20" s="135">
        <f>SUM(G16:G19)</f>
        <v>2033846403</v>
      </c>
      <c r="H20" s="20">
        <f>SUM(H16:H19)</f>
        <v>122073</v>
      </c>
      <c r="I20" s="20">
        <v>1580136148</v>
      </c>
      <c r="J20" s="144"/>
      <c r="K20" s="144"/>
      <c r="L20" s="144"/>
      <c r="M20" s="144"/>
      <c r="N20" s="650"/>
      <c r="O20" s="650"/>
      <c r="P20" s="648"/>
      <c r="Q20" s="144"/>
      <c r="R20" s="144"/>
      <c r="S20" s="144"/>
      <c r="T20" s="144"/>
      <c r="U20" s="144"/>
      <c r="V20" s="144"/>
      <c r="W20" s="144"/>
      <c r="X20" s="144"/>
      <c r="Y20" s="144"/>
      <c r="Z20" s="144"/>
    </row>
    <row r="21" spans="1:26" ht="12" customHeight="1">
      <c r="A21" s="598" t="s">
        <v>20</v>
      </c>
      <c r="B21" s="599"/>
      <c r="C21" s="600"/>
      <c r="D21" s="135">
        <v>2158</v>
      </c>
      <c r="E21" s="135">
        <v>59847885</v>
      </c>
      <c r="F21" s="135">
        <v>1994</v>
      </c>
      <c r="G21" s="135">
        <v>53578605</v>
      </c>
      <c r="H21" s="20">
        <v>2098</v>
      </c>
      <c r="I21" s="20">
        <v>52767518</v>
      </c>
      <c r="J21" s="144"/>
      <c r="K21" s="144"/>
      <c r="L21" s="144"/>
      <c r="M21" s="144"/>
      <c r="N21" s="650"/>
      <c r="O21" s="650"/>
      <c r="P21" s="651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26" ht="12" customHeight="1">
      <c r="A22" s="598" t="s">
        <v>21</v>
      </c>
      <c r="B22" s="599"/>
      <c r="C22" s="600"/>
      <c r="D22" s="135">
        <v>1690</v>
      </c>
      <c r="E22" s="135">
        <v>165145945</v>
      </c>
      <c r="F22" s="135">
        <v>1649</v>
      </c>
      <c r="G22" s="135">
        <v>169309778</v>
      </c>
      <c r="H22" s="20">
        <v>1754</v>
      </c>
      <c r="I22" s="20">
        <v>187213746</v>
      </c>
      <c r="J22" s="144"/>
      <c r="K22" s="144"/>
      <c r="L22" s="144"/>
      <c r="M22" s="144"/>
      <c r="N22" s="650"/>
      <c r="O22" s="650"/>
      <c r="P22" s="651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ht="12" customHeight="1">
      <c r="A23" s="616" t="s">
        <v>31</v>
      </c>
      <c r="B23" s="616"/>
      <c r="C23" s="617"/>
      <c r="D23" s="135">
        <v>30419</v>
      </c>
      <c r="E23" s="135">
        <v>8758379827</v>
      </c>
      <c r="F23" s="135">
        <v>29342</v>
      </c>
      <c r="G23" s="135">
        <v>9004314543</v>
      </c>
      <c r="H23" s="20">
        <f>SUM(H24:H26)</f>
        <v>28382</v>
      </c>
      <c r="I23" s="20">
        <v>8685720672</v>
      </c>
      <c r="J23" s="144"/>
      <c r="K23" s="144"/>
      <c r="L23" s="144"/>
      <c r="M23" s="144"/>
      <c r="N23" s="650"/>
      <c r="O23" s="650"/>
      <c r="P23" s="652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ht="12" customHeight="1">
      <c r="A24" s="21"/>
      <c r="B24" s="601" t="s">
        <v>132</v>
      </c>
      <c r="C24" s="602"/>
      <c r="D24" s="137">
        <v>14631</v>
      </c>
      <c r="E24" s="137">
        <v>3947389517</v>
      </c>
      <c r="F24" s="133">
        <v>14665</v>
      </c>
      <c r="G24" s="133">
        <v>4243877122</v>
      </c>
      <c r="H24" s="77">
        <v>14633</v>
      </c>
      <c r="I24" s="77">
        <v>4230452396</v>
      </c>
      <c r="J24" s="144"/>
      <c r="K24" s="144"/>
      <c r="L24" s="144"/>
      <c r="M24" s="144"/>
      <c r="N24" s="309"/>
      <c r="O24" s="612"/>
      <c r="P24" s="612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ht="12" customHeight="1">
      <c r="A25" s="21"/>
      <c r="B25" s="603" t="s">
        <v>133</v>
      </c>
      <c r="C25" s="604"/>
      <c r="D25" s="132">
        <v>11338</v>
      </c>
      <c r="E25" s="132">
        <v>3097642612</v>
      </c>
      <c r="F25" s="132">
        <v>10020</v>
      </c>
      <c r="G25" s="132">
        <v>2894803608</v>
      </c>
      <c r="H25" s="76">
        <v>8781</v>
      </c>
      <c r="I25" s="76">
        <v>2471383625</v>
      </c>
      <c r="J25" s="144"/>
      <c r="K25" s="144"/>
      <c r="L25" s="144"/>
      <c r="M25" s="144"/>
      <c r="N25" s="309"/>
      <c r="O25" s="612"/>
      <c r="P25" s="612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26" ht="12" customHeight="1">
      <c r="A26" s="21"/>
      <c r="B26" s="605" t="s">
        <v>134</v>
      </c>
      <c r="C26" s="606"/>
      <c r="D26" s="138">
        <v>4450</v>
      </c>
      <c r="E26" s="138">
        <v>1713347698</v>
      </c>
      <c r="F26" s="138">
        <v>4657</v>
      </c>
      <c r="G26" s="138">
        <v>1865633813</v>
      </c>
      <c r="H26" s="82">
        <v>4968</v>
      </c>
      <c r="I26" s="82">
        <v>1983884651</v>
      </c>
      <c r="J26" s="144"/>
      <c r="K26" s="144"/>
      <c r="L26" s="144"/>
      <c r="M26" s="144"/>
      <c r="N26" s="309"/>
      <c r="O26" s="613"/>
      <c r="P26" s="613"/>
      <c r="Q26" s="144"/>
      <c r="R26" s="144"/>
      <c r="S26" s="144"/>
      <c r="T26" s="144"/>
      <c r="U26" s="144"/>
      <c r="V26" s="144"/>
      <c r="W26" s="144"/>
      <c r="X26" s="144"/>
      <c r="Y26" s="144"/>
      <c r="Z26" s="144"/>
    </row>
    <row r="27" spans="1:26" ht="12" customHeight="1">
      <c r="A27" s="21"/>
      <c r="B27" s="607" t="s">
        <v>23</v>
      </c>
      <c r="C27" s="608"/>
      <c r="D27" s="20">
        <v>17625</v>
      </c>
      <c r="E27" s="20">
        <v>792962520</v>
      </c>
      <c r="F27" s="135">
        <v>29186</v>
      </c>
      <c r="G27" s="135">
        <v>1316317320</v>
      </c>
      <c r="H27" s="21">
        <v>28228</v>
      </c>
      <c r="I27" s="21">
        <v>1270605040</v>
      </c>
      <c r="J27" s="309"/>
      <c r="K27" s="309"/>
      <c r="L27" s="309"/>
      <c r="M27" s="309"/>
      <c r="N27" s="309"/>
      <c r="O27" s="648"/>
      <c r="P27" s="648"/>
      <c r="Q27" s="309"/>
      <c r="R27" s="309"/>
      <c r="S27" s="309"/>
      <c r="T27" s="309"/>
      <c r="U27" s="309"/>
      <c r="V27" s="309"/>
      <c r="W27" s="309"/>
      <c r="X27" s="309"/>
      <c r="Y27" s="309"/>
      <c r="Z27" s="309"/>
    </row>
    <row r="28" spans="1:26" ht="12" customHeight="1">
      <c r="A28" s="21"/>
      <c r="B28" s="21"/>
      <c r="C28" s="139" t="s">
        <v>132</v>
      </c>
      <c r="D28" s="133">
        <v>8401</v>
      </c>
      <c r="E28" s="133">
        <v>388982850</v>
      </c>
      <c r="F28" s="133">
        <v>14570</v>
      </c>
      <c r="G28" s="133">
        <v>659087800</v>
      </c>
      <c r="H28" s="77">
        <v>14523</v>
      </c>
      <c r="I28" s="77">
        <v>681990470</v>
      </c>
      <c r="J28" s="144"/>
      <c r="K28" s="144"/>
      <c r="L28" s="312"/>
      <c r="M28" s="144"/>
      <c r="N28" s="309"/>
      <c r="O28" s="309"/>
      <c r="P28" s="311"/>
      <c r="Q28" s="312"/>
      <c r="R28" s="312"/>
      <c r="S28" s="312"/>
      <c r="T28" s="312"/>
      <c r="U28" s="312"/>
      <c r="V28" s="312"/>
      <c r="W28" s="312"/>
      <c r="X28" s="312"/>
      <c r="Y28" s="312"/>
      <c r="Z28" s="312"/>
    </row>
    <row r="29" spans="1:26" ht="12" customHeight="1">
      <c r="A29" s="21"/>
      <c r="B29" s="21"/>
      <c r="C29" s="140" t="s">
        <v>133</v>
      </c>
      <c r="D29" s="132">
        <v>6588</v>
      </c>
      <c r="E29" s="132">
        <v>278274600</v>
      </c>
      <c r="F29" s="132">
        <v>10019</v>
      </c>
      <c r="G29" s="132">
        <v>432267340</v>
      </c>
      <c r="H29" s="76">
        <v>8779</v>
      </c>
      <c r="I29" s="76">
        <v>355046120</v>
      </c>
      <c r="J29" s="144"/>
      <c r="K29" s="144"/>
      <c r="L29" s="312"/>
      <c r="M29" s="144"/>
      <c r="N29" s="309"/>
      <c r="O29" s="309"/>
      <c r="P29" s="311"/>
      <c r="Q29" s="312"/>
      <c r="R29" s="312"/>
      <c r="S29" s="312"/>
      <c r="T29" s="312"/>
      <c r="U29" s="312"/>
      <c r="V29" s="312"/>
      <c r="W29" s="312"/>
      <c r="X29" s="312"/>
      <c r="Y29" s="312"/>
      <c r="Z29" s="312"/>
    </row>
    <row r="30" spans="1:26" ht="12" customHeight="1">
      <c r="A30" s="17"/>
      <c r="B30" s="17"/>
      <c r="C30" s="141" t="s">
        <v>134</v>
      </c>
      <c r="D30" s="134">
        <v>2636</v>
      </c>
      <c r="E30" s="134">
        <v>125705070</v>
      </c>
      <c r="F30" s="138">
        <v>4597</v>
      </c>
      <c r="G30" s="138">
        <v>224962180</v>
      </c>
      <c r="H30" s="82">
        <v>4926</v>
      </c>
      <c r="I30" s="82">
        <v>233568450</v>
      </c>
      <c r="J30" s="144"/>
      <c r="K30" s="144"/>
      <c r="L30" s="312"/>
      <c r="M30" s="144"/>
      <c r="N30" s="309"/>
      <c r="O30" s="309"/>
      <c r="P30" s="311"/>
      <c r="Q30" s="312"/>
      <c r="R30" s="312"/>
      <c r="S30" s="312"/>
      <c r="T30" s="312"/>
      <c r="U30" s="312"/>
      <c r="V30" s="312"/>
      <c r="W30" s="312"/>
      <c r="X30" s="312"/>
      <c r="Y30" s="312"/>
      <c r="Z30" s="312"/>
    </row>
    <row r="31" spans="1:26" ht="12" customHeight="1">
      <c r="A31" s="641" t="s">
        <v>183</v>
      </c>
      <c r="B31" s="642"/>
      <c r="C31" s="643"/>
      <c r="D31" s="134">
        <v>10448</v>
      </c>
      <c r="E31" s="134">
        <v>285440864</v>
      </c>
      <c r="F31" s="232" t="s">
        <v>199</v>
      </c>
      <c r="G31" s="232" t="s">
        <v>199</v>
      </c>
      <c r="H31" s="230" t="s">
        <v>199</v>
      </c>
      <c r="I31" s="230" t="s">
        <v>199</v>
      </c>
      <c r="J31" s="313"/>
      <c r="K31" s="313"/>
      <c r="L31" s="313"/>
      <c r="M31" s="313"/>
      <c r="N31" s="653"/>
      <c r="O31" s="653"/>
      <c r="P31" s="653"/>
      <c r="Q31" s="313"/>
      <c r="R31" s="313"/>
      <c r="S31" s="313"/>
      <c r="T31" s="313"/>
      <c r="U31" s="144"/>
      <c r="V31" s="144"/>
      <c r="W31" s="144"/>
      <c r="X31" s="144"/>
      <c r="Y31" s="144"/>
      <c r="Z31" s="144"/>
    </row>
    <row r="32" spans="1:26" ht="12" customHeight="1">
      <c r="A32" s="625" t="s">
        <v>17</v>
      </c>
      <c r="B32" s="626"/>
      <c r="C32" s="627"/>
      <c r="D32" s="134">
        <v>435483</v>
      </c>
      <c r="E32" s="134">
        <v>39084590</v>
      </c>
      <c r="F32" s="135">
        <v>390064</v>
      </c>
      <c r="G32" s="135">
        <v>37056080</v>
      </c>
      <c r="H32" s="20">
        <v>336550</v>
      </c>
      <c r="I32" s="20">
        <v>31972250</v>
      </c>
      <c r="J32" s="144"/>
      <c r="K32" s="144"/>
      <c r="L32" s="144"/>
      <c r="M32" s="144"/>
      <c r="N32" s="652"/>
      <c r="O32" s="652"/>
      <c r="P32" s="652"/>
      <c r="Q32" s="144"/>
      <c r="R32" s="144"/>
      <c r="S32" s="144"/>
      <c r="T32" s="144"/>
      <c r="U32" s="144"/>
      <c r="V32" s="144"/>
      <c r="W32" s="144"/>
      <c r="X32" s="144"/>
      <c r="Y32" s="144"/>
      <c r="Z32" s="144"/>
    </row>
    <row r="33" spans="1:26" ht="12" customHeight="1" thickBot="1">
      <c r="A33" s="628" t="s">
        <v>18</v>
      </c>
      <c r="B33" s="629"/>
      <c r="C33" s="630"/>
      <c r="D33" s="142">
        <v>32145</v>
      </c>
      <c r="E33" s="142">
        <v>247885347</v>
      </c>
      <c r="F33" s="148">
        <v>22924</v>
      </c>
      <c r="G33" s="148">
        <v>165718133</v>
      </c>
      <c r="H33" s="83">
        <v>21547</v>
      </c>
      <c r="I33" s="83">
        <v>152268941</v>
      </c>
      <c r="J33" s="144"/>
      <c r="K33" s="144"/>
      <c r="L33" s="144"/>
      <c r="M33" s="144"/>
      <c r="N33" s="652"/>
      <c r="O33" s="652"/>
      <c r="P33" s="652"/>
      <c r="Q33" s="144"/>
      <c r="R33" s="144"/>
      <c r="S33" s="144"/>
      <c r="T33" s="144"/>
      <c r="U33" s="144"/>
      <c r="V33" s="144"/>
      <c r="W33" s="144"/>
      <c r="X33" s="144"/>
      <c r="Y33" s="144"/>
      <c r="Z33" s="144"/>
    </row>
    <row r="34" spans="1:26" ht="12" customHeight="1" thickTop="1">
      <c r="A34" s="624" t="s">
        <v>22</v>
      </c>
      <c r="B34" s="624"/>
      <c r="C34" s="624"/>
      <c r="D34" s="17">
        <v>922268</v>
      </c>
      <c r="E34" s="17">
        <v>23044549258</v>
      </c>
      <c r="F34" s="134">
        <f>SUM(F12,F15,F20:F23,F31,F32,F33)</f>
        <v>811134</v>
      </c>
      <c r="G34" s="134">
        <f>SUM(G12,G15,G20:G23,G31,G32,G33)</f>
        <v>21579669500</v>
      </c>
      <c r="H34" s="84">
        <f>SUM(H12,H15,H20,H21,H22,H23,H32,H33)</f>
        <v>703178</v>
      </c>
      <c r="I34" s="84">
        <v>19486496614</v>
      </c>
      <c r="J34" s="309"/>
      <c r="K34" s="309"/>
      <c r="L34" s="309"/>
      <c r="M34" s="309"/>
      <c r="N34" s="652"/>
      <c r="O34" s="652"/>
      <c r="P34" s="652"/>
      <c r="Q34" s="309"/>
      <c r="R34" s="309"/>
      <c r="S34" s="309"/>
      <c r="T34" s="309"/>
      <c r="U34" s="309"/>
      <c r="V34" s="309"/>
      <c r="W34" s="309"/>
      <c r="X34" s="309"/>
      <c r="Y34" s="309"/>
      <c r="Z34" s="309"/>
    </row>
    <row r="35" spans="3:26" ht="12" customHeight="1">
      <c r="C35" s="95"/>
      <c r="D35" s="96"/>
      <c r="E35" s="96"/>
      <c r="F35" s="96"/>
      <c r="G35" s="143"/>
      <c r="H35" s="143"/>
      <c r="I35" s="144"/>
      <c r="J35" s="144"/>
      <c r="K35" s="144"/>
      <c r="L35" s="144"/>
      <c r="M35" s="144"/>
      <c r="N35" s="309"/>
      <c r="O35" s="309"/>
      <c r="P35" s="309"/>
      <c r="Q35" s="144"/>
      <c r="R35" s="144" t="s">
        <v>177</v>
      </c>
      <c r="S35" s="309"/>
      <c r="T35" s="309"/>
      <c r="U35" s="309"/>
      <c r="V35" s="309"/>
      <c r="W35" s="309"/>
      <c r="X35" s="309"/>
      <c r="Y35" s="309"/>
      <c r="Z35" s="309"/>
    </row>
    <row r="36" spans="1:26" ht="12" customHeight="1">
      <c r="A36" s="607" t="s">
        <v>24</v>
      </c>
      <c r="B36" s="609"/>
      <c r="C36" s="609"/>
      <c r="D36" s="631" t="s">
        <v>143</v>
      </c>
      <c r="E36" s="632"/>
      <c r="F36" s="631" t="s">
        <v>141</v>
      </c>
      <c r="G36" s="633"/>
      <c r="H36" s="638" t="s">
        <v>136</v>
      </c>
      <c r="I36" s="639"/>
      <c r="J36" s="596"/>
      <c r="K36" s="640"/>
      <c r="L36" s="596"/>
      <c r="M36" s="597"/>
      <c r="N36" s="648"/>
      <c r="O36" s="649"/>
      <c r="P36" s="649"/>
      <c r="Q36" s="596"/>
      <c r="R36" s="640"/>
      <c r="S36" s="596"/>
      <c r="T36" s="640"/>
      <c r="U36" s="596"/>
      <c r="V36" s="597"/>
      <c r="W36" s="596"/>
      <c r="X36" s="597"/>
      <c r="Y36" s="596"/>
      <c r="Z36" s="597"/>
    </row>
    <row r="37" spans="1:26" ht="12" customHeight="1">
      <c r="A37" s="610"/>
      <c r="B37" s="611"/>
      <c r="C37" s="611"/>
      <c r="D37" s="145" t="s">
        <v>26</v>
      </c>
      <c r="E37" s="146" t="s">
        <v>27</v>
      </c>
      <c r="F37" s="130" t="s">
        <v>26</v>
      </c>
      <c r="G37" s="146" t="s">
        <v>27</v>
      </c>
      <c r="H37" s="130" t="s">
        <v>26</v>
      </c>
      <c r="I37" s="130" t="s">
        <v>27</v>
      </c>
      <c r="J37" s="229"/>
      <c r="K37" s="229"/>
      <c r="L37" s="229"/>
      <c r="M37" s="229"/>
      <c r="N37" s="649"/>
      <c r="O37" s="649"/>
      <c r="P37" s="649"/>
      <c r="Q37" s="229"/>
      <c r="R37" s="229"/>
      <c r="S37" s="229"/>
      <c r="T37" s="229"/>
      <c r="U37" s="229"/>
      <c r="V37" s="229"/>
      <c r="W37" s="229"/>
      <c r="X37" s="229"/>
      <c r="Y37" s="229"/>
      <c r="Z37" s="229"/>
    </row>
    <row r="38" spans="1:26" ht="12" customHeight="1">
      <c r="A38" s="614" t="s">
        <v>0</v>
      </c>
      <c r="B38" s="614"/>
      <c r="C38" s="615"/>
      <c r="D38" s="85">
        <v>54588</v>
      </c>
      <c r="E38" s="77">
        <v>2950024515</v>
      </c>
      <c r="F38" s="131">
        <v>41627</v>
      </c>
      <c r="G38" s="247">
        <v>2206105355</v>
      </c>
      <c r="H38" s="131">
        <v>27301</v>
      </c>
      <c r="I38" s="131">
        <v>1278591898</v>
      </c>
      <c r="J38" s="144"/>
      <c r="K38" s="144"/>
      <c r="L38" s="259"/>
      <c r="M38" s="259"/>
      <c r="N38" s="612"/>
      <c r="O38" s="612"/>
      <c r="P38" s="648"/>
      <c r="Q38" s="309"/>
      <c r="R38" s="309"/>
      <c r="S38" s="309"/>
      <c r="T38" s="309"/>
      <c r="U38" s="144"/>
      <c r="V38" s="144"/>
      <c r="W38" s="144"/>
      <c r="X38" s="144"/>
      <c r="Y38" s="259"/>
      <c r="Z38" s="259"/>
    </row>
    <row r="39" spans="1:26" ht="12" customHeight="1">
      <c r="A39" s="622" t="s">
        <v>1</v>
      </c>
      <c r="B39" s="622"/>
      <c r="C39" s="623"/>
      <c r="D39" s="86">
        <v>3436</v>
      </c>
      <c r="E39" s="76">
        <v>153379946</v>
      </c>
      <c r="F39" s="132">
        <v>3629</v>
      </c>
      <c r="G39" s="248">
        <v>149126557</v>
      </c>
      <c r="H39" s="132">
        <v>3156</v>
      </c>
      <c r="I39" s="132">
        <v>113380401</v>
      </c>
      <c r="J39" s="144"/>
      <c r="K39" s="144"/>
      <c r="L39" s="259"/>
      <c r="M39" s="259"/>
      <c r="N39" s="612"/>
      <c r="O39" s="612"/>
      <c r="P39" s="648"/>
      <c r="Q39" s="309"/>
      <c r="R39" s="309"/>
      <c r="S39" s="309"/>
      <c r="T39" s="309"/>
      <c r="U39" s="144"/>
      <c r="V39" s="144"/>
      <c r="W39" s="144"/>
      <c r="X39" s="144"/>
      <c r="Y39" s="259"/>
      <c r="Z39" s="259"/>
    </row>
    <row r="40" spans="1:26" ht="12" customHeight="1">
      <c r="A40" s="622" t="s">
        <v>2</v>
      </c>
      <c r="B40" s="622"/>
      <c r="C40" s="623"/>
      <c r="D40" s="86">
        <v>14831</v>
      </c>
      <c r="E40" s="76">
        <v>641194153</v>
      </c>
      <c r="F40" s="132">
        <v>13732</v>
      </c>
      <c r="G40" s="248">
        <v>584390407</v>
      </c>
      <c r="H40" s="132">
        <v>12172</v>
      </c>
      <c r="I40" s="132">
        <v>501956938</v>
      </c>
      <c r="J40" s="144"/>
      <c r="K40" s="144"/>
      <c r="L40" s="259"/>
      <c r="M40" s="259"/>
      <c r="N40" s="612"/>
      <c r="O40" s="612"/>
      <c r="P40" s="648"/>
      <c r="Q40" s="309"/>
      <c r="R40" s="309"/>
      <c r="S40" s="309"/>
      <c r="T40" s="309"/>
      <c r="U40" s="144"/>
      <c r="V40" s="144"/>
      <c r="W40" s="144"/>
      <c r="X40" s="144"/>
      <c r="Y40" s="259"/>
      <c r="Z40" s="259"/>
    </row>
    <row r="41" spans="1:26" ht="12" customHeight="1">
      <c r="A41" s="622" t="s">
        <v>3</v>
      </c>
      <c r="B41" s="622"/>
      <c r="C41" s="623"/>
      <c r="D41" s="86">
        <v>1823</v>
      </c>
      <c r="E41" s="76">
        <v>29879160</v>
      </c>
      <c r="F41" s="132">
        <v>1435</v>
      </c>
      <c r="G41" s="248">
        <v>23084913</v>
      </c>
      <c r="H41" s="132">
        <v>1069</v>
      </c>
      <c r="I41" s="132">
        <v>18336769</v>
      </c>
      <c r="J41" s="144"/>
      <c r="K41" s="144"/>
      <c r="L41" s="259"/>
      <c r="M41" s="259"/>
      <c r="N41" s="612"/>
      <c r="O41" s="612"/>
      <c r="P41" s="648"/>
      <c r="Q41" s="309"/>
      <c r="R41" s="309"/>
      <c r="S41" s="309"/>
      <c r="T41" s="309"/>
      <c r="U41" s="144"/>
      <c r="V41" s="144"/>
      <c r="W41" s="144"/>
      <c r="X41" s="144"/>
      <c r="Y41" s="259"/>
      <c r="Z41" s="259"/>
    </row>
    <row r="42" spans="1:26" ht="12" customHeight="1">
      <c r="A42" s="622" t="s">
        <v>4</v>
      </c>
      <c r="B42" s="622"/>
      <c r="C42" s="623"/>
      <c r="D42" s="86">
        <v>21938</v>
      </c>
      <c r="E42" s="76">
        <v>1228367011</v>
      </c>
      <c r="F42" s="132">
        <v>15610</v>
      </c>
      <c r="G42" s="248">
        <v>788515327</v>
      </c>
      <c r="H42" s="132">
        <v>10620</v>
      </c>
      <c r="I42" s="132">
        <v>455075303</v>
      </c>
      <c r="J42" s="144"/>
      <c r="K42" s="144"/>
      <c r="L42" s="259"/>
      <c r="M42" s="259"/>
      <c r="N42" s="612"/>
      <c r="O42" s="612"/>
      <c r="P42" s="648"/>
      <c r="Q42" s="309"/>
      <c r="R42" s="309"/>
      <c r="S42" s="309"/>
      <c r="T42" s="309"/>
      <c r="U42" s="144"/>
      <c r="V42" s="144"/>
      <c r="W42" s="144"/>
      <c r="X42" s="144"/>
      <c r="Y42" s="259"/>
      <c r="Z42" s="259"/>
    </row>
    <row r="43" spans="1:26" ht="12" customHeight="1">
      <c r="A43" s="622" t="s">
        <v>5</v>
      </c>
      <c r="B43" s="622"/>
      <c r="C43" s="623"/>
      <c r="D43" s="86">
        <v>14948</v>
      </c>
      <c r="E43" s="76">
        <v>1060265845</v>
      </c>
      <c r="F43" s="132">
        <v>14671</v>
      </c>
      <c r="G43" s="248">
        <v>1014435142</v>
      </c>
      <c r="H43" s="138">
        <v>12547</v>
      </c>
      <c r="I43" s="138">
        <v>842177123</v>
      </c>
      <c r="J43" s="144"/>
      <c r="K43" s="144"/>
      <c r="L43" s="259"/>
      <c r="M43" s="259"/>
      <c r="N43" s="612"/>
      <c r="O43" s="612"/>
      <c r="P43" s="648"/>
      <c r="Q43" s="309"/>
      <c r="R43" s="309"/>
      <c r="S43" s="309"/>
      <c r="T43" s="309"/>
      <c r="U43" s="144"/>
      <c r="V43" s="144"/>
      <c r="W43" s="144"/>
      <c r="X43" s="144"/>
      <c r="Y43" s="259"/>
      <c r="Z43" s="259"/>
    </row>
    <row r="44" spans="1:26" ht="12" customHeight="1">
      <c r="A44" s="618" t="s">
        <v>6</v>
      </c>
      <c r="B44" s="618"/>
      <c r="C44" s="619"/>
      <c r="D44" s="87">
        <v>33560</v>
      </c>
      <c r="E44" s="82">
        <v>437800908</v>
      </c>
      <c r="F44" s="134">
        <v>19903</v>
      </c>
      <c r="G44" s="253">
        <v>248910606</v>
      </c>
      <c r="H44" s="147">
        <v>6701</v>
      </c>
      <c r="I44" s="147">
        <v>80035914</v>
      </c>
      <c r="J44" s="144"/>
      <c r="K44" s="144"/>
      <c r="L44" s="259"/>
      <c r="M44" s="259"/>
      <c r="N44" s="612"/>
      <c r="O44" s="612"/>
      <c r="P44" s="648"/>
      <c r="Q44" s="309"/>
      <c r="R44" s="309"/>
      <c r="S44" s="309"/>
      <c r="T44" s="309"/>
      <c r="U44" s="144"/>
      <c r="V44" s="144"/>
      <c r="W44" s="144"/>
      <c r="X44" s="144"/>
      <c r="Y44" s="259"/>
      <c r="Z44" s="259"/>
    </row>
    <row r="45" spans="1:26" ht="12" customHeight="1">
      <c r="A45" s="620" t="s">
        <v>28</v>
      </c>
      <c r="B45" s="620"/>
      <c r="C45" s="621"/>
      <c r="D45" s="88">
        <f aca="true" t="shared" si="0" ref="D45:I45">SUM(D38:D44)</f>
        <v>145124</v>
      </c>
      <c r="E45" s="20">
        <f t="shared" si="0"/>
        <v>6500911538</v>
      </c>
      <c r="F45" s="135">
        <f t="shared" si="0"/>
        <v>110607</v>
      </c>
      <c r="G45" s="250">
        <f t="shared" si="0"/>
        <v>5014568307</v>
      </c>
      <c r="H45" s="135">
        <f t="shared" si="0"/>
        <v>73566</v>
      </c>
      <c r="I45" s="135">
        <f t="shared" si="0"/>
        <v>3289554346</v>
      </c>
      <c r="J45" s="144"/>
      <c r="K45" s="144"/>
      <c r="L45" s="259"/>
      <c r="M45" s="259"/>
      <c r="N45" s="650"/>
      <c r="O45" s="650"/>
      <c r="P45" s="648"/>
      <c r="Q45" s="309"/>
      <c r="R45" s="309"/>
      <c r="S45" s="309"/>
      <c r="T45" s="309"/>
      <c r="U45" s="144"/>
      <c r="V45" s="144"/>
      <c r="W45" s="144"/>
      <c r="X45" s="144"/>
      <c r="Y45" s="259"/>
      <c r="Z45" s="259"/>
    </row>
    <row r="46" spans="1:26" ht="12" customHeight="1">
      <c r="A46" s="601" t="s">
        <v>131</v>
      </c>
      <c r="B46" s="644"/>
      <c r="C46" s="602"/>
      <c r="D46" s="85">
        <v>6037</v>
      </c>
      <c r="E46" s="77">
        <v>562673609</v>
      </c>
      <c r="F46" s="136">
        <v>5366</v>
      </c>
      <c r="G46" s="251">
        <v>435605032</v>
      </c>
      <c r="H46" s="136">
        <v>3799</v>
      </c>
      <c r="I46" s="136">
        <v>257531445</v>
      </c>
      <c r="J46" s="144"/>
      <c r="K46" s="144"/>
      <c r="L46" s="259"/>
      <c r="M46" s="259"/>
      <c r="N46" s="612"/>
      <c r="O46" s="612"/>
      <c r="P46" s="612"/>
      <c r="Q46" s="309"/>
      <c r="R46" s="309"/>
      <c r="S46" s="309"/>
      <c r="T46" s="309"/>
      <c r="U46" s="144"/>
      <c r="V46" s="144"/>
      <c r="W46" s="144"/>
      <c r="X46" s="144"/>
      <c r="Y46" s="259"/>
      <c r="Z46" s="259"/>
    </row>
    <row r="47" spans="1:26" ht="12" customHeight="1">
      <c r="A47" s="645" t="s">
        <v>116</v>
      </c>
      <c r="B47" s="646"/>
      <c r="C47" s="647"/>
      <c r="D47" s="87">
        <v>1380</v>
      </c>
      <c r="E47" s="82">
        <v>111449951</v>
      </c>
      <c r="F47" s="132">
        <v>1196</v>
      </c>
      <c r="G47" s="248">
        <v>89955624</v>
      </c>
      <c r="H47" s="132">
        <v>765</v>
      </c>
      <c r="I47" s="132">
        <v>52213924</v>
      </c>
      <c r="J47" s="144"/>
      <c r="K47" s="144"/>
      <c r="L47" s="259"/>
      <c r="M47" s="259"/>
      <c r="N47" s="612"/>
      <c r="O47" s="612"/>
      <c r="P47" s="612"/>
      <c r="Q47" s="309"/>
      <c r="R47" s="309"/>
      <c r="S47" s="309"/>
      <c r="T47" s="309"/>
      <c r="U47" s="144"/>
      <c r="V47" s="144"/>
      <c r="W47" s="144"/>
      <c r="X47" s="144"/>
      <c r="Y47" s="259"/>
      <c r="Z47" s="259"/>
    </row>
    <row r="48" spans="1:26" ht="12" customHeight="1">
      <c r="A48" s="620" t="s">
        <v>29</v>
      </c>
      <c r="B48" s="620"/>
      <c r="C48" s="621"/>
      <c r="D48" s="89">
        <f aca="true" t="shared" si="1" ref="D48:I48">SUM(D46:D47)</f>
        <v>7417</v>
      </c>
      <c r="E48" s="81">
        <f t="shared" si="1"/>
        <v>674123560</v>
      </c>
      <c r="F48" s="135">
        <f t="shared" si="1"/>
        <v>6562</v>
      </c>
      <c r="G48" s="250">
        <f t="shared" si="1"/>
        <v>525560656</v>
      </c>
      <c r="H48" s="135">
        <f t="shared" si="1"/>
        <v>4564</v>
      </c>
      <c r="I48" s="135">
        <f t="shared" si="1"/>
        <v>309745369</v>
      </c>
      <c r="J48" s="144"/>
      <c r="K48" s="144"/>
      <c r="L48" s="259"/>
      <c r="M48" s="259"/>
      <c r="N48" s="650"/>
      <c r="O48" s="650"/>
      <c r="P48" s="648"/>
      <c r="Q48" s="309"/>
      <c r="R48" s="309"/>
      <c r="S48" s="309"/>
      <c r="T48" s="309"/>
      <c r="U48" s="144"/>
      <c r="V48" s="144"/>
      <c r="W48" s="144"/>
      <c r="X48" s="144"/>
      <c r="Y48" s="259"/>
      <c r="Z48" s="259"/>
    </row>
    <row r="49" spans="1:26" ht="12" customHeight="1">
      <c r="A49" s="614" t="s">
        <v>7</v>
      </c>
      <c r="B49" s="614"/>
      <c r="C49" s="615"/>
      <c r="D49" s="85">
        <v>13019</v>
      </c>
      <c r="E49" s="77">
        <v>97421670</v>
      </c>
      <c r="F49" s="137">
        <v>13084</v>
      </c>
      <c r="G49" s="252">
        <v>94224650</v>
      </c>
      <c r="H49" s="137">
        <v>11954</v>
      </c>
      <c r="I49" s="137">
        <v>82062529</v>
      </c>
      <c r="J49" s="144"/>
      <c r="K49" s="144"/>
      <c r="L49" s="259"/>
      <c r="M49" s="259"/>
      <c r="N49" s="612"/>
      <c r="O49" s="612"/>
      <c r="P49" s="648"/>
      <c r="Q49" s="309"/>
      <c r="R49" s="309"/>
      <c r="S49" s="309"/>
      <c r="T49" s="309"/>
      <c r="U49" s="144"/>
      <c r="V49" s="144"/>
      <c r="W49" s="144"/>
      <c r="X49" s="144"/>
      <c r="Y49" s="259"/>
      <c r="Z49" s="259"/>
    </row>
    <row r="50" spans="1:26" ht="12" customHeight="1">
      <c r="A50" s="622" t="s">
        <v>185</v>
      </c>
      <c r="B50" s="622"/>
      <c r="C50" s="623"/>
      <c r="D50" s="86">
        <v>977</v>
      </c>
      <c r="E50" s="76">
        <v>222742738</v>
      </c>
      <c r="F50" s="132">
        <v>629</v>
      </c>
      <c r="G50" s="248">
        <v>143203067</v>
      </c>
      <c r="H50" s="132">
        <v>212</v>
      </c>
      <c r="I50" s="132">
        <v>46093034</v>
      </c>
      <c r="J50" s="144"/>
      <c r="K50" s="144"/>
      <c r="L50" s="259"/>
      <c r="M50" s="259"/>
      <c r="N50" s="612"/>
      <c r="O50" s="612"/>
      <c r="P50" s="648"/>
      <c r="Q50" s="309"/>
      <c r="R50" s="309"/>
      <c r="S50" s="309"/>
      <c r="T50" s="309"/>
      <c r="U50" s="144"/>
      <c r="V50" s="144"/>
      <c r="W50" s="144"/>
      <c r="X50" s="144"/>
      <c r="Y50" s="259"/>
      <c r="Z50" s="259"/>
    </row>
    <row r="51" spans="1:26" ht="12" customHeight="1">
      <c r="A51" s="622" t="s">
        <v>198</v>
      </c>
      <c r="B51" s="622"/>
      <c r="C51" s="623"/>
      <c r="D51" s="86">
        <v>596</v>
      </c>
      <c r="E51" s="76">
        <v>99982419</v>
      </c>
      <c r="F51" s="132">
        <v>483</v>
      </c>
      <c r="G51" s="248">
        <v>78579352</v>
      </c>
      <c r="H51" s="132">
        <v>233</v>
      </c>
      <c r="I51" s="132">
        <v>34875703</v>
      </c>
      <c r="J51" s="144"/>
      <c r="K51" s="144"/>
      <c r="L51" s="259"/>
      <c r="M51" s="259"/>
      <c r="N51" s="612"/>
      <c r="O51" s="612"/>
      <c r="P51" s="648"/>
      <c r="Q51" s="309"/>
      <c r="R51" s="309"/>
      <c r="S51" s="309"/>
      <c r="T51" s="309"/>
      <c r="U51" s="144"/>
      <c r="V51" s="144"/>
      <c r="W51" s="144"/>
      <c r="X51" s="144"/>
      <c r="Y51" s="259"/>
      <c r="Z51" s="259"/>
    </row>
    <row r="52" spans="1:26" ht="12" customHeight="1">
      <c r="A52" s="618" t="s">
        <v>19</v>
      </c>
      <c r="B52" s="618"/>
      <c r="C52" s="619"/>
      <c r="D52" s="87">
        <v>84143</v>
      </c>
      <c r="E52" s="82">
        <v>631396140</v>
      </c>
      <c r="F52" s="134">
        <v>66812</v>
      </c>
      <c r="G52" s="253">
        <v>503282200</v>
      </c>
      <c r="H52" s="134">
        <v>47236</v>
      </c>
      <c r="I52" s="134">
        <v>357670580</v>
      </c>
      <c r="J52" s="144"/>
      <c r="K52" s="144"/>
      <c r="L52" s="259"/>
      <c r="M52" s="259"/>
      <c r="N52" s="612"/>
      <c r="O52" s="612"/>
      <c r="P52" s="648"/>
      <c r="Q52" s="309"/>
      <c r="R52" s="309"/>
      <c r="S52" s="309"/>
      <c r="T52" s="309"/>
      <c r="U52" s="144"/>
      <c r="V52" s="144"/>
      <c r="W52" s="144"/>
      <c r="X52" s="144"/>
      <c r="Y52" s="259"/>
      <c r="Z52" s="259"/>
    </row>
    <row r="53" spans="1:26" ht="12" customHeight="1">
      <c r="A53" s="620" t="s">
        <v>30</v>
      </c>
      <c r="B53" s="620"/>
      <c r="C53" s="621"/>
      <c r="D53" s="88">
        <f aca="true" t="shared" si="2" ref="D53:I53">SUM(D49:D52)</f>
        <v>98735</v>
      </c>
      <c r="E53" s="20">
        <f t="shared" si="2"/>
        <v>1051542967</v>
      </c>
      <c r="F53" s="135">
        <f t="shared" si="2"/>
        <v>81008</v>
      </c>
      <c r="G53" s="250">
        <f t="shared" si="2"/>
        <v>819289269</v>
      </c>
      <c r="H53" s="135">
        <f t="shared" si="2"/>
        <v>59635</v>
      </c>
      <c r="I53" s="135">
        <f t="shared" si="2"/>
        <v>520701846</v>
      </c>
      <c r="J53" s="144"/>
      <c r="K53" s="144"/>
      <c r="L53" s="259"/>
      <c r="M53" s="259"/>
      <c r="N53" s="650"/>
      <c r="O53" s="650"/>
      <c r="P53" s="648"/>
      <c r="Q53" s="309"/>
      <c r="R53" s="309"/>
      <c r="S53" s="309"/>
      <c r="T53" s="309"/>
      <c r="U53" s="144"/>
      <c r="V53" s="144"/>
      <c r="W53" s="144"/>
      <c r="X53" s="144"/>
      <c r="Y53" s="259"/>
      <c r="Z53" s="259"/>
    </row>
    <row r="54" spans="1:26" ht="12" customHeight="1">
      <c r="A54" s="598" t="s">
        <v>20</v>
      </c>
      <c r="B54" s="599"/>
      <c r="C54" s="600"/>
      <c r="D54" s="88">
        <v>1881</v>
      </c>
      <c r="E54" s="20">
        <v>49120655</v>
      </c>
      <c r="F54" s="135">
        <v>1396</v>
      </c>
      <c r="G54" s="250">
        <v>37260109</v>
      </c>
      <c r="H54" s="135">
        <v>1029</v>
      </c>
      <c r="I54" s="135">
        <v>27293181</v>
      </c>
      <c r="J54" s="144"/>
      <c r="K54" s="144"/>
      <c r="L54" s="259"/>
      <c r="M54" s="259"/>
      <c r="N54" s="650"/>
      <c r="O54" s="650"/>
      <c r="P54" s="651"/>
      <c r="Q54" s="309"/>
      <c r="R54" s="309"/>
      <c r="S54" s="309"/>
      <c r="T54" s="309"/>
      <c r="U54" s="144"/>
      <c r="V54" s="144"/>
      <c r="W54" s="144"/>
      <c r="X54" s="144"/>
      <c r="Y54" s="259"/>
      <c r="Z54" s="259"/>
    </row>
    <row r="55" spans="1:26" ht="12" customHeight="1">
      <c r="A55" s="598" t="s">
        <v>21</v>
      </c>
      <c r="B55" s="599"/>
      <c r="C55" s="600"/>
      <c r="D55" s="88">
        <v>1446</v>
      </c>
      <c r="E55" s="20">
        <v>154730337</v>
      </c>
      <c r="F55" s="135">
        <v>1144</v>
      </c>
      <c r="G55" s="250">
        <v>117060389</v>
      </c>
      <c r="H55" s="135">
        <v>717</v>
      </c>
      <c r="I55" s="135">
        <v>67625453</v>
      </c>
      <c r="J55" s="144"/>
      <c r="K55" s="144"/>
      <c r="L55" s="259"/>
      <c r="M55" s="259"/>
      <c r="N55" s="650"/>
      <c r="O55" s="650"/>
      <c r="P55" s="651"/>
      <c r="Q55" s="309"/>
      <c r="R55" s="309"/>
      <c r="S55" s="309"/>
      <c r="T55" s="309"/>
      <c r="U55" s="144"/>
      <c r="V55" s="144"/>
      <c r="W55" s="144"/>
      <c r="X55" s="144"/>
      <c r="Y55" s="259"/>
      <c r="Z55" s="259"/>
    </row>
    <row r="56" spans="1:26" ht="12" customHeight="1">
      <c r="A56" s="616" t="s">
        <v>31</v>
      </c>
      <c r="B56" s="616"/>
      <c r="C56" s="617"/>
      <c r="D56" s="88">
        <v>27419</v>
      </c>
      <c r="E56" s="20">
        <v>8641711896</v>
      </c>
      <c r="F56" s="135">
        <f>SUM(F57:F59)</f>
        <v>26882</v>
      </c>
      <c r="G56" s="250">
        <f>SUM(G57:G59)</f>
        <v>8184419841</v>
      </c>
      <c r="H56" s="135">
        <f>SUM(H57:H59)</f>
        <v>22439</v>
      </c>
      <c r="I56" s="135">
        <f>SUM(I57:I59)</f>
        <v>7001640360</v>
      </c>
      <c r="J56" s="144"/>
      <c r="K56" s="144"/>
      <c r="L56" s="259"/>
      <c r="M56" s="259"/>
      <c r="N56" s="650"/>
      <c r="O56" s="650"/>
      <c r="P56" s="652"/>
      <c r="Q56" s="309"/>
      <c r="R56" s="309"/>
      <c r="S56" s="309"/>
      <c r="T56" s="309"/>
      <c r="U56" s="144"/>
      <c r="V56" s="144"/>
      <c r="W56" s="144"/>
      <c r="X56" s="144"/>
      <c r="Y56" s="259"/>
      <c r="Z56" s="259"/>
    </row>
    <row r="57" spans="1:26" ht="12" customHeight="1">
      <c r="A57" s="21"/>
      <c r="B57" s="601" t="s">
        <v>135</v>
      </c>
      <c r="C57" s="602"/>
      <c r="D57" s="85">
        <v>14615</v>
      </c>
      <c r="E57" s="77">
        <v>4405601410</v>
      </c>
      <c r="F57" s="137">
        <v>14755</v>
      </c>
      <c r="G57" s="252">
        <v>4293810249</v>
      </c>
      <c r="H57" s="137">
        <v>11336</v>
      </c>
      <c r="I57" s="137">
        <v>3380009742</v>
      </c>
      <c r="J57" s="144"/>
      <c r="K57" s="144"/>
      <c r="L57" s="259"/>
      <c r="M57" s="259"/>
      <c r="N57" s="309"/>
      <c r="O57" s="612"/>
      <c r="P57" s="612"/>
      <c r="Q57" s="309"/>
      <c r="R57" s="309"/>
      <c r="S57" s="309"/>
      <c r="T57" s="309"/>
      <c r="U57" s="144"/>
      <c r="V57" s="144"/>
      <c r="W57" s="144"/>
      <c r="X57" s="144"/>
      <c r="Y57" s="259"/>
      <c r="Z57" s="259"/>
    </row>
    <row r="58" spans="1:26" ht="12" customHeight="1">
      <c r="A58" s="21"/>
      <c r="B58" s="603" t="s">
        <v>133</v>
      </c>
      <c r="C58" s="604"/>
      <c r="D58" s="86">
        <v>8087</v>
      </c>
      <c r="E58" s="76">
        <v>2368011302</v>
      </c>
      <c r="F58" s="132">
        <v>7464</v>
      </c>
      <c r="G58" s="248">
        <v>2123835656</v>
      </c>
      <c r="H58" s="132">
        <v>6557</v>
      </c>
      <c r="I58" s="132">
        <v>1884362572</v>
      </c>
      <c r="J58" s="144"/>
      <c r="K58" s="144"/>
      <c r="L58" s="259"/>
      <c r="M58" s="259"/>
      <c r="N58" s="309"/>
      <c r="O58" s="612"/>
      <c r="P58" s="612"/>
      <c r="Q58" s="309"/>
      <c r="R58" s="309"/>
      <c r="S58" s="309"/>
      <c r="T58" s="309"/>
      <c r="U58" s="144"/>
      <c r="V58" s="144"/>
      <c r="W58" s="144"/>
      <c r="X58" s="144"/>
      <c r="Y58" s="259"/>
      <c r="Z58" s="259"/>
    </row>
    <row r="59" spans="1:26" ht="12" customHeight="1">
      <c r="A59" s="21"/>
      <c r="B59" s="605" t="s">
        <v>134</v>
      </c>
      <c r="C59" s="606"/>
      <c r="D59" s="87">
        <v>4717</v>
      </c>
      <c r="E59" s="82">
        <v>1868099184</v>
      </c>
      <c r="F59" s="138">
        <v>4663</v>
      </c>
      <c r="G59" s="249">
        <v>1766773936</v>
      </c>
      <c r="H59" s="138">
        <v>4546</v>
      </c>
      <c r="I59" s="138">
        <v>1737268046</v>
      </c>
      <c r="J59" s="144"/>
      <c r="K59" s="144"/>
      <c r="L59" s="259"/>
      <c r="M59" s="259"/>
      <c r="N59" s="309"/>
      <c r="O59" s="613"/>
      <c r="P59" s="613"/>
      <c r="Q59" s="309"/>
      <c r="R59" s="309"/>
      <c r="S59" s="309"/>
      <c r="T59" s="309"/>
      <c r="U59" s="144"/>
      <c r="V59" s="144"/>
      <c r="W59" s="144"/>
      <c r="X59" s="144"/>
      <c r="Y59" s="259"/>
      <c r="Z59" s="259"/>
    </row>
    <row r="60" spans="1:26" ht="12" customHeight="1">
      <c r="A60" s="21"/>
      <c r="B60" s="607" t="s">
        <v>23</v>
      </c>
      <c r="C60" s="608"/>
      <c r="D60" s="89">
        <v>27299</v>
      </c>
      <c r="E60" s="81">
        <v>1222503240</v>
      </c>
      <c r="F60" s="20">
        <f>SUM(F61:F63)</f>
        <v>26735</v>
      </c>
      <c r="G60" s="254">
        <f>SUM(G61:G63)</f>
        <v>1146107770</v>
      </c>
      <c r="H60" s="20">
        <f>SUM(H61:H63)</f>
        <v>22304</v>
      </c>
      <c r="I60" s="20">
        <f>SUM(I61:I63)</f>
        <v>964523179</v>
      </c>
      <c r="J60" s="144"/>
      <c r="K60" s="144"/>
      <c r="L60" s="259"/>
      <c r="M60" s="259"/>
      <c r="N60" s="309"/>
      <c r="O60" s="648"/>
      <c r="P60" s="648"/>
      <c r="Q60" s="309"/>
      <c r="R60" s="309"/>
      <c r="S60" s="309"/>
      <c r="T60" s="309"/>
      <c r="U60" s="309"/>
      <c r="V60" s="309"/>
      <c r="W60" s="309"/>
      <c r="X60" s="309"/>
      <c r="Y60" s="259"/>
      <c r="Z60" s="259"/>
    </row>
    <row r="61" spans="1:26" ht="12" customHeight="1">
      <c r="A61" s="21"/>
      <c r="B61" s="21"/>
      <c r="C61" s="139" t="s">
        <v>132</v>
      </c>
      <c r="D61" s="85">
        <v>14545</v>
      </c>
      <c r="E61" s="77">
        <v>684063260</v>
      </c>
      <c r="F61" s="133">
        <v>14624</v>
      </c>
      <c r="G61" s="255">
        <v>648950770</v>
      </c>
      <c r="H61" s="133">
        <v>11239</v>
      </c>
      <c r="I61" s="133">
        <v>514622160</v>
      </c>
      <c r="J61" s="144"/>
      <c r="K61" s="144"/>
      <c r="L61" s="259"/>
      <c r="M61" s="259"/>
      <c r="N61" s="309"/>
      <c r="O61" s="309"/>
      <c r="P61" s="311"/>
      <c r="Q61" s="309"/>
      <c r="R61" s="309"/>
      <c r="S61" s="309"/>
      <c r="T61" s="309"/>
      <c r="U61" s="144"/>
      <c r="V61" s="144"/>
      <c r="W61" s="144"/>
      <c r="X61" s="144"/>
      <c r="Y61" s="259"/>
      <c r="Z61" s="259"/>
    </row>
    <row r="62" spans="1:26" ht="12" customHeight="1">
      <c r="A62" s="21"/>
      <c r="B62" s="21"/>
      <c r="C62" s="140" t="s">
        <v>133</v>
      </c>
      <c r="D62" s="86">
        <v>8035</v>
      </c>
      <c r="E62" s="76">
        <v>323677630</v>
      </c>
      <c r="F62" s="132">
        <v>7462</v>
      </c>
      <c r="G62" s="248">
        <v>289403770</v>
      </c>
      <c r="H62" s="132">
        <v>6550</v>
      </c>
      <c r="I62" s="132">
        <v>248892814</v>
      </c>
      <c r="J62" s="144"/>
      <c r="K62" s="144"/>
      <c r="L62" s="259"/>
      <c r="M62" s="259"/>
      <c r="N62" s="309"/>
      <c r="O62" s="309"/>
      <c r="P62" s="311"/>
      <c r="Q62" s="309"/>
      <c r="R62" s="309"/>
      <c r="S62" s="309"/>
      <c r="T62" s="309"/>
      <c r="U62" s="144"/>
      <c r="V62" s="144"/>
      <c r="W62" s="144"/>
      <c r="X62" s="144"/>
      <c r="Y62" s="259"/>
      <c r="Z62" s="259"/>
    </row>
    <row r="63" spans="1:26" ht="12" customHeight="1">
      <c r="A63" s="21"/>
      <c r="B63" s="21"/>
      <c r="C63" s="231" t="s">
        <v>134</v>
      </c>
      <c r="D63" s="87">
        <v>4669</v>
      </c>
      <c r="E63" s="82">
        <v>214762350</v>
      </c>
      <c r="F63" s="134">
        <v>4649</v>
      </c>
      <c r="G63" s="253">
        <v>207753230</v>
      </c>
      <c r="H63" s="134">
        <v>4515</v>
      </c>
      <c r="I63" s="134">
        <v>201008205</v>
      </c>
      <c r="J63" s="144"/>
      <c r="K63" s="144"/>
      <c r="L63" s="259"/>
      <c r="M63" s="259"/>
      <c r="N63" s="309"/>
      <c r="O63" s="309"/>
      <c r="P63" s="311"/>
      <c r="Q63" s="309"/>
      <c r="R63" s="309"/>
      <c r="S63" s="309"/>
      <c r="T63" s="309"/>
      <c r="U63" s="144"/>
      <c r="V63" s="144"/>
      <c r="W63" s="144"/>
      <c r="X63" s="144"/>
      <c r="Y63" s="259"/>
      <c r="Z63" s="259"/>
    </row>
    <row r="64" spans="1:26" ht="12" customHeight="1">
      <c r="A64" s="641" t="s">
        <v>183</v>
      </c>
      <c r="B64" s="642"/>
      <c r="C64" s="643"/>
      <c r="D64" s="233" t="s">
        <v>199</v>
      </c>
      <c r="E64" s="230" t="s">
        <v>199</v>
      </c>
      <c r="F64" s="234" t="s">
        <v>199</v>
      </c>
      <c r="G64" s="256" t="s">
        <v>199</v>
      </c>
      <c r="H64" s="234" t="s">
        <v>199</v>
      </c>
      <c r="I64" s="234" t="s">
        <v>199</v>
      </c>
      <c r="J64" s="313"/>
      <c r="K64" s="313"/>
      <c r="L64" s="314"/>
      <c r="M64" s="314"/>
      <c r="N64" s="653"/>
      <c r="O64" s="653"/>
      <c r="P64" s="653"/>
      <c r="Q64" s="229"/>
      <c r="R64" s="229"/>
      <c r="S64" s="229"/>
      <c r="T64" s="229"/>
      <c r="U64" s="313"/>
      <c r="V64" s="313"/>
      <c r="W64" s="313"/>
      <c r="X64" s="313"/>
      <c r="Y64" s="259"/>
      <c r="Z64" s="259"/>
    </row>
    <row r="65" spans="1:26" ht="12" customHeight="1">
      <c r="A65" s="625" t="s">
        <v>17</v>
      </c>
      <c r="B65" s="626"/>
      <c r="C65" s="627"/>
      <c r="D65" s="88">
        <v>274042</v>
      </c>
      <c r="E65" s="20">
        <v>32117714</v>
      </c>
      <c r="F65" s="134">
        <v>218514</v>
      </c>
      <c r="G65" s="253">
        <v>25609831</v>
      </c>
      <c r="H65" s="134">
        <v>154525</v>
      </c>
      <c r="I65" s="134">
        <v>15412315</v>
      </c>
      <c r="J65" s="144"/>
      <c r="K65" s="144"/>
      <c r="L65" s="259"/>
      <c r="M65" s="259"/>
      <c r="N65" s="652"/>
      <c r="O65" s="652"/>
      <c r="P65" s="652"/>
      <c r="Q65" s="309"/>
      <c r="R65" s="309"/>
      <c r="S65" s="309"/>
      <c r="T65" s="309"/>
      <c r="U65" s="144"/>
      <c r="V65" s="144"/>
      <c r="W65" s="144"/>
      <c r="X65" s="144"/>
      <c r="Y65" s="259"/>
      <c r="Z65" s="259"/>
    </row>
    <row r="66" spans="1:26" ht="12" customHeight="1" thickBot="1">
      <c r="A66" s="628" t="s">
        <v>18</v>
      </c>
      <c r="B66" s="629"/>
      <c r="C66" s="630"/>
      <c r="D66" s="90">
        <v>19618</v>
      </c>
      <c r="E66" s="83">
        <v>133795069</v>
      </c>
      <c r="F66" s="142">
        <v>14529</v>
      </c>
      <c r="G66" s="257">
        <v>106609619</v>
      </c>
      <c r="H66" s="142">
        <v>8737</v>
      </c>
      <c r="I66" s="142">
        <v>66955256</v>
      </c>
      <c r="J66" s="144"/>
      <c r="K66" s="144"/>
      <c r="L66" s="259"/>
      <c r="M66" s="259"/>
      <c r="N66" s="652"/>
      <c r="O66" s="652"/>
      <c r="P66" s="652"/>
      <c r="Q66" s="309"/>
      <c r="R66" s="309"/>
      <c r="S66" s="309"/>
      <c r="T66" s="309"/>
      <c r="U66" s="144"/>
      <c r="V66" s="144"/>
      <c r="W66" s="144"/>
      <c r="X66" s="144"/>
      <c r="Y66" s="259"/>
      <c r="Z66" s="259"/>
    </row>
    <row r="67" spans="1:26" ht="12" customHeight="1" thickTop="1">
      <c r="A67" s="624" t="s">
        <v>22</v>
      </c>
      <c r="B67" s="624"/>
      <c r="C67" s="624"/>
      <c r="D67" s="91">
        <f>SUM(D45,D48,D53,D54,D55,D56,D65,D66)</f>
        <v>575682</v>
      </c>
      <c r="E67" s="84">
        <f>SUM(E45,E48,E53,E54,E55,E56,E65,E66)</f>
        <v>17238053736</v>
      </c>
      <c r="F67" s="17">
        <f>SUM(F45,F48,F53:F56,F65,F66)</f>
        <v>460642</v>
      </c>
      <c r="G67" s="258">
        <f>SUM(G45,G48,G53:G56,G65,G66)</f>
        <v>14830378021</v>
      </c>
      <c r="H67" s="17">
        <f>SUM(H45,H48,H53:H56,H65,H66)</f>
        <v>325212</v>
      </c>
      <c r="I67" s="84">
        <f>SUM(I45,I48,I53:I56,I65,I66)</f>
        <v>11298928126</v>
      </c>
      <c r="J67" s="144"/>
      <c r="K67" s="144"/>
      <c r="L67" s="259"/>
      <c r="M67" s="259"/>
      <c r="N67" s="652"/>
      <c r="O67" s="652"/>
      <c r="P67" s="652"/>
      <c r="Q67" s="309"/>
      <c r="R67" s="309"/>
      <c r="S67" s="309"/>
      <c r="T67" s="309"/>
      <c r="U67" s="309"/>
      <c r="V67" s="309"/>
      <c r="W67" s="309"/>
      <c r="X67" s="309"/>
      <c r="Y67" s="259"/>
      <c r="Z67" s="259"/>
    </row>
  </sheetData>
  <mergeCells count="132">
    <mergeCell ref="A31:C31"/>
    <mergeCell ref="N31:P31"/>
    <mergeCell ref="N51:P51"/>
    <mergeCell ref="N52:P52"/>
    <mergeCell ref="N45:P45"/>
    <mergeCell ref="N46:P46"/>
    <mergeCell ref="N47:P47"/>
    <mergeCell ref="N48:P48"/>
    <mergeCell ref="N41:P41"/>
    <mergeCell ref="N42:P42"/>
    <mergeCell ref="L3:M3"/>
    <mergeCell ref="L36:M36"/>
    <mergeCell ref="N65:P65"/>
    <mergeCell ref="N66:P66"/>
    <mergeCell ref="N53:P53"/>
    <mergeCell ref="N54:P54"/>
    <mergeCell ref="N55:P55"/>
    <mergeCell ref="N56:P56"/>
    <mergeCell ref="N49:P49"/>
    <mergeCell ref="N50:P50"/>
    <mergeCell ref="N67:P67"/>
    <mergeCell ref="O57:P57"/>
    <mergeCell ref="O58:P58"/>
    <mergeCell ref="O59:P59"/>
    <mergeCell ref="O60:P60"/>
    <mergeCell ref="N64:P64"/>
    <mergeCell ref="N43:P43"/>
    <mergeCell ref="N44:P44"/>
    <mergeCell ref="N36:P37"/>
    <mergeCell ref="N38:P38"/>
    <mergeCell ref="N39:P39"/>
    <mergeCell ref="N40:P40"/>
    <mergeCell ref="O27:P27"/>
    <mergeCell ref="N32:P32"/>
    <mergeCell ref="N33:P33"/>
    <mergeCell ref="N34:P34"/>
    <mergeCell ref="N20:P20"/>
    <mergeCell ref="N21:P21"/>
    <mergeCell ref="N22:P22"/>
    <mergeCell ref="N23:P23"/>
    <mergeCell ref="N16:P16"/>
    <mergeCell ref="N17:P17"/>
    <mergeCell ref="N18:P18"/>
    <mergeCell ref="N19:P19"/>
    <mergeCell ref="N12:P12"/>
    <mergeCell ref="N13:P13"/>
    <mergeCell ref="N14:P14"/>
    <mergeCell ref="N15:P15"/>
    <mergeCell ref="N8:P8"/>
    <mergeCell ref="N9:P9"/>
    <mergeCell ref="N10:P10"/>
    <mergeCell ref="N11:P11"/>
    <mergeCell ref="N3:P4"/>
    <mergeCell ref="N5:P5"/>
    <mergeCell ref="N6:P6"/>
    <mergeCell ref="N7:P7"/>
    <mergeCell ref="Y36:Z36"/>
    <mergeCell ref="A52:C52"/>
    <mergeCell ref="A53:C53"/>
    <mergeCell ref="A54:C54"/>
    <mergeCell ref="A51:C51"/>
    <mergeCell ref="A45:C45"/>
    <mergeCell ref="A46:C46"/>
    <mergeCell ref="A47:C47"/>
    <mergeCell ref="A48:C48"/>
    <mergeCell ref="A49:C49"/>
    <mergeCell ref="A55:C55"/>
    <mergeCell ref="A67:C67"/>
    <mergeCell ref="A56:C56"/>
    <mergeCell ref="B57:C57"/>
    <mergeCell ref="B58:C58"/>
    <mergeCell ref="B59:C59"/>
    <mergeCell ref="B60:C60"/>
    <mergeCell ref="A65:C65"/>
    <mergeCell ref="A66:C66"/>
    <mergeCell ref="A64:C64"/>
    <mergeCell ref="A42:C42"/>
    <mergeCell ref="A43:C43"/>
    <mergeCell ref="A44:C44"/>
    <mergeCell ref="A50:C50"/>
    <mergeCell ref="A38:C38"/>
    <mergeCell ref="A39:C39"/>
    <mergeCell ref="A40:C40"/>
    <mergeCell ref="A41:C41"/>
    <mergeCell ref="S3:T3"/>
    <mergeCell ref="U3:V3"/>
    <mergeCell ref="W3:X3"/>
    <mergeCell ref="H36:I36"/>
    <mergeCell ref="J3:K3"/>
    <mergeCell ref="Q3:R3"/>
    <mergeCell ref="J36:K36"/>
    <mergeCell ref="S36:T36"/>
    <mergeCell ref="U36:V36"/>
    <mergeCell ref="Q36:R36"/>
    <mergeCell ref="Y3:Z3"/>
    <mergeCell ref="D36:E36"/>
    <mergeCell ref="F36:G36"/>
    <mergeCell ref="A3:C4"/>
    <mergeCell ref="D3:E3"/>
    <mergeCell ref="F3:G3"/>
    <mergeCell ref="H3:I3"/>
    <mergeCell ref="A13:C13"/>
    <mergeCell ref="A14:C14"/>
    <mergeCell ref="A15:C15"/>
    <mergeCell ref="A9:C9"/>
    <mergeCell ref="A10:C10"/>
    <mergeCell ref="A34:C34"/>
    <mergeCell ref="A17:C17"/>
    <mergeCell ref="A18:C18"/>
    <mergeCell ref="A19:C19"/>
    <mergeCell ref="A20:C20"/>
    <mergeCell ref="A32:C32"/>
    <mergeCell ref="A33:C33"/>
    <mergeCell ref="A21:C21"/>
    <mergeCell ref="A5:C5"/>
    <mergeCell ref="A6:C6"/>
    <mergeCell ref="A7:C7"/>
    <mergeCell ref="A8:C8"/>
    <mergeCell ref="A16:C16"/>
    <mergeCell ref="A23:C23"/>
    <mergeCell ref="A11:C11"/>
    <mergeCell ref="A12:C12"/>
    <mergeCell ref="W36:X36"/>
    <mergeCell ref="A22:C22"/>
    <mergeCell ref="B24:C24"/>
    <mergeCell ref="B25:C25"/>
    <mergeCell ref="B26:C26"/>
    <mergeCell ref="B27:C27"/>
    <mergeCell ref="A36:C37"/>
    <mergeCell ref="O24:P24"/>
    <mergeCell ref="O25:P25"/>
    <mergeCell ref="O26:P26"/>
  </mergeCells>
  <printOptions/>
  <pageMargins left="0.78" right="0.68" top="0.7874015748031497" bottom="0.5905511811023623" header="0.5118110236220472" footer="0.31496062992125984"/>
  <pageSetup firstPageNumber="23" useFirstPageNumber="1" fitToWidth="0" fitToHeight="1" horizontalDpi="600" verticalDpi="600" orientation="portrait" paperSize="9" scale="98" r:id="rId1"/>
  <headerFooter alignWithMargins="0">
    <oddFooter>&amp;C&amp;12&amp;P</oddFooter>
  </headerFooter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77"/>
  <sheetViews>
    <sheetView zoomScale="125" zoomScaleNormal="125" workbookViewId="0" topLeftCell="A1">
      <pane xSplit="4" ySplit="2" topLeftCell="AB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AB1"/>
    </sheetView>
  </sheetViews>
  <sheetFormatPr defaultColWidth="9.00390625" defaultRowHeight="13.5" customHeight="1"/>
  <cols>
    <col min="1" max="1" width="1.875" style="289" customWidth="1"/>
    <col min="2" max="2" width="1.75390625" style="289" customWidth="1"/>
    <col min="3" max="3" width="2.50390625" style="289" customWidth="1"/>
    <col min="4" max="4" width="8.75390625" style="289" customWidth="1"/>
    <col min="5" max="5" width="5.625" style="289" customWidth="1"/>
    <col min="6" max="6" width="8.125" style="289" customWidth="1"/>
    <col min="7" max="7" width="5.00390625" style="289" customWidth="1"/>
    <col min="8" max="8" width="8.125" style="289" customWidth="1"/>
    <col min="9" max="9" width="5.00390625" style="289" customWidth="1"/>
    <col min="10" max="10" width="8.125" style="289" customWidth="1"/>
    <col min="11" max="11" width="5.00390625" style="289" customWidth="1"/>
    <col min="12" max="12" width="8.125" style="289" customWidth="1"/>
    <col min="13" max="13" width="5.00390625" style="289" customWidth="1"/>
    <col min="14" max="14" width="8.125" style="289" customWidth="1"/>
    <col min="15" max="15" width="5.00390625" style="289" customWidth="1"/>
    <col min="16" max="16" width="8.125" style="289" customWidth="1"/>
    <col min="17" max="17" width="5.00390625" style="289" customWidth="1"/>
    <col min="18" max="18" width="8.125" style="289" customWidth="1"/>
    <col min="19" max="19" width="1.875" style="289" customWidth="1"/>
    <col min="20" max="20" width="1.75390625" style="289" customWidth="1"/>
    <col min="21" max="21" width="2.50390625" style="289" customWidth="1"/>
    <col min="22" max="22" width="8.75390625" style="289" customWidth="1"/>
    <col min="23" max="23" width="5.00390625" style="289" customWidth="1"/>
    <col min="24" max="24" width="8.125" style="289" customWidth="1"/>
    <col min="25" max="25" width="5.00390625" style="289" customWidth="1"/>
    <col min="26" max="26" width="8.125" style="289" customWidth="1"/>
    <col min="27" max="27" width="5.00390625" style="289" customWidth="1"/>
    <col min="28" max="28" width="8.00390625" style="289" customWidth="1"/>
    <col min="29" max="29" width="5.00390625" style="289" customWidth="1"/>
    <col min="30" max="30" width="8.125" style="289" customWidth="1"/>
    <col min="31" max="31" width="5.00390625" style="289" customWidth="1"/>
    <col min="32" max="32" width="8.125" style="289" customWidth="1"/>
    <col min="33" max="33" width="5.50390625" style="289" customWidth="1"/>
    <col min="34" max="34" width="10.125" style="289" customWidth="1"/>
    <col min="35" max="35" width="5.00390625" style="289" customWidth="1"/>
    <col min="36" max="36" width="5.125" style="289" customWidth="1"/>
    <col min="37" max="37" width="11.00390625" style="289" customWidth="1"/>
    <col min="38" max="16384" width="9.00390625" style="289" customWidth="1"/>
  </cols>
  <sheetData>
    <row r="1" spans="1:36" ht="13.5" customHeight="1" thickBot="1">
      <c r="A1" s="510" t="s">
        <v>261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288"/>
      <c r="AE1" s="288"/>
      <c r="AG1" s="288"/>
      <c r="AI1" s="701" t="s">
        <v>46</v>
      </c>
      <c r="AJ1" s="701"/>
    </row>
    <row r="2" spans="1:37" ht="13.5" customHeight="1">
      <c r="A2" s="687" t="s">
        <v>24</v>
      </c>
      <c r="B2" s="688"/>
      <c r="C2" s="688"/>
      <c r="D2" s="689"/>
      <c r="E2" s="654" t="s">
        <v>47</v>
      </c>
      <c r="F2" s="686"/>
      <c r="G2" s="696" t="s">
        <v>224</v>
      </c>
      <c r="H2" s="686"/>
      <c r="I2" s="696" t="s">
        <v>80</v>
      </c>
      <c r="J2" s="686"/>
      <c r="K2" s="696" t="s">
        <v>81</v>
      </c>
      <c r="L2" s="686"/>
      <c r="M2" s="696" t="s">
        <v>82</v>
      </c>
      <c r="N2" s="686"/>
      <c r="O2" s="696" t="s">
        <v>83</v>
      </c>
      <c r="P2" s="686"/>
      <c r="Q2" s="696" t="s">
        <v>88</v>
      </c>
      <c r="R2" s="686"/>
      <c r="S2" s="687" t="s">
        <v>24</v>
      </c>
      <c r="T2" s="688"/>
      <c r="U2" s="688"/>
      <c r="V2" s="689"/>
      <c r="W2" s="688" t="s">
        <v>84</v>
      </c>
      <c r="X2" s="686"/>
      <c r="Y2" s="696" t="s">
        <v>85</v>
      </c>
      <c r="Z2" s="686"/>
      <c r="AA2" s="696" t="s">
        <v>276</v>
      </c>
      <c r="AB2" s="686"/>
      <c r="AC2" s="696" t="s">
        <v>87</v>
      </c>
      <c r="AD2" s="686"/>
      <c r="AE2" s="696" t="s">
        <v>89</v>
      </c>
      <c r="AF2" s="689"/>
      <c r="AG2" s="697" t="s">
        <v>259</v>
      </c>
      <c r="AH2" s="698"/>
      <c r="AI2" s="654" t="s">
        <v>258</v>
      </c>
      <c r="AJ2" s="655"/>
      <c r="AK2" s="291"/>
    </row>
    <row r="3" spans="1:37" ht="13.5" customHeight="1" thickBot="1">
      <c r="A3" s="690"/>
      <c r="B3" s="691"/>
      <c r="C3" s="691"/>
      <c r="D3" s="692"/>
      <c r="E3" s="316" t="s">
        <v>26</v>
      </c>
      <c r="F3" s="382" t="s">
        <v>27</v>
      </c>
      <c r="G3" s="383" t="s">
        <v>26</v>
      </c>
      <c r="H3" s="290" t="s">
        <v>27</v>
      </c>
      <c r="I3" s="383" t="s">
        <v>26</v>
      </c>
      <c r="J3" s="290" t="s">
        <v>27</v>
      </c>
      <c r="K3" s="383" t="s">
        <v>26</v>
      </c>
      <c r="L3" s="290" t="s">
        <v>27</v>
      </c>
      <c r="M3" s="383" t="s">
        <v>26</v>
      </c>
      <c r="N3" s="290" t="s">
        <v>27</v>
      </c>
      <c r="O3" s="383" t="s">
        <v>26</v>
      </c>
      <c r="P3" s="290" t="s">
        <v>27</v>
      </c>
      <c r="Q3" s="383" t="s">
        <v>26</v>
      </c>
      <c r="R3" s="290" t="s">
        <v>27</v>
      </c>
      <c r="S3" s="690"/>
      <c r="T3" s="691"/>
      <c r="U3" s="691"/>
      <c r="V3" s="692"/>
      <c r="W3" s="385" t="s">
        <v>26</v>
      </c>
      <c r="X3" s="290" t="s">
        <v>27</v>
      </c>
      <c r="Y3" s="383" t="s">
        <v>26</v>
      </c>
      <c r="Z3" s="290" t="s">
        <v>27</v>
      </c>
      <c r="AA3" s="383" t="s">
        <v>26</v>
      </c>
      <c r="AB3" s="290" t="s">
        <v>27</v>
      </c>
      <c r="AC3" s="383" t="s">
        <v>26</v>
      </c>
      <c r="AD3" s="290" t="s">
        <v>27</v>
      </c>
      <c r="AE3" s="383" t="s">
        <v>26</v>
      </c>
      <c r="AF3" s="336" t="s">
        <v>27</v>
      </c>
      <c r="AG3" s="384" t="s">
        <v>26</v>
      </c>
      <c r="AH3" s="407" t="s">
        <v>27</v>
      </c>
      <c r="AI3" s="384" t="s">
        <v>26</v>
      </c>
      <c r="AJ3" s="406" t="s">
        <v>27</v>
      </c>
      <c r="AK3" s="291"/>
    </row>
    <row r="4" spans="1:37" ht="12" customHeight="1" thickTop="1">
      <c r="A4" s="679" t="s">
        <v>252</v>
      </c>
      <c r="B4" s="682"/>
      <c r="C4" s="682"/>
      <c r="D4" s="682"/>
      <c r="E4" s="317">
        <f aca="true" t="shared" si="0" ref="E4:R4">E5+E27+E36+E46+E49</f>
        <v>35785</v>
      </c>
      <c r="F4" s="342">
        <f t="shared" si="0"/>
        <v>1147887840</v>
      </c>
      <c r="G4" s="352">
        <f t="shared" si="0"/>
        <v>35056</v>
      </c>
      <c r="H4" s="292">
        <f t="shared" si="0"/>
        <v>1084518260</v>
      </c>
      <c r="I4" s="352">
        <f t="shared" si="0"/>
        <v>35658</v>
      </c>
      <c r="J4" s="292">
        <f t="shared" si="0"/>
        <v>1131043932</v>
      </c>
      <c r="K4" s="352">
        <f t="shared" si="0"/>
        <v>35874</v>
      </c>
      <c r="L4" s="292">
        <f t="shared" si="0"/>
        <v>1141899937</v>
      </c>
      <c r="M4" s="352">
        <f t="shared" si="0"/>
        <v>36050</v>
      </c>
      <c r="N4" s="292">
        <f t="shared" si="0"/>
        <v>1153542594</v>
      </c>
      <c r="O4" s="352">
        <f t="shared" si="0"/>
        <v>35732</v>
      </c>
      <c r="P4" s="292">
        <f t="shared" si="0"/>
        <v>1153453462</v>
      </c>
      <c r="Q4" s="352">
        <f t="shared" si="0"/>
        <v>36099</v>
      </c>
      <c r="R4" s="292">
        <f t="shared" si="0"/>
        <v>1151688882</v>
      </c>
      <c r="S4" s="679" t="s">
        <v>252</v>
      </c>
      <c r="T4" s="682"/>
      <c r="U4" s="682"/>
      <c r="V4" s="699"/>
      <c r="W4" s="302">
        <f aca="true" t="shared" si="1" ref="W4:AH4">W5+W27+W36+W46+W49</f>
        <v>35344</v>
      </c>
      <c r="X4" s="292">
        <f t="shared" si="1"/>
        <v>1151115872</v>
      </c>
      <c r="Y4" s="352">
        <f t="shared" si="1"/>
        <v>35409</v>
      </c>
      <c r="Z4" s="292">
        <f t="shared" si="1"/>
        <v>1143734056</v>
      </c>
      <c r="AA4" s="352">
        <f t="shared" si="1"/>
        <v>35029</v>
      </c>
      <c r="AB4" s="292">
        <f t="shared" si="1"/>
        <v>1133497375</v>
      </c>
      <c r="AC4" s="352">
        <f t="shared" si="1"/>
        <v>35344</v>
      </c>
      <c r="AD4" s="292">
        <f t="shared" si="1"/>
        <v>1096590451</v>
      </c>
      <c r="AE4" s="352">
        <f t="shared" si="1"/>
        <v>34947</v>
      </c>
      <c r="AF4" s="291">
        <f t="shared" si="1"/>
        <v>1088138373</v>
      </c>
      <c r="AG4" s="361">
        <f t="shared" si="1"/>
        <v>426327</v>
      </c>
      <c r="AH4" s="291">
        <f t="shared" si="1"/>
        <v>13577111034</v>
      </c>
      <c r="AI4" s="413">
        <f>AG4/('2 月別支給額①'!D12+'2 月別支給額①'!D15+'2 月別支給額①'!D16+'2 月別支給額①'!D18+'2 月別支給額①'!D19+'2 月別支給額①'!D21+'2 月別支給額①'!D22)</f>
        <v>1.0366487945435314</v>
      </c>
      <c r="AJ4" s="414">
        <f>AH4/('2 月別支給額①'!E12+'2 月別支給額①'!E15+'2 月別支給額①'!E16+'2 月別支給額①'!E18+'2 月別支給額①'!E19+'2 月別支給額①'!E21+'2 月別支給額①'!E22)</f>
        <v>1.0362021834491133</v>
      </c>
      <c r="AK4" s="291"/>
    </row>
    <row r="5" spans="1:37" ht="12" customHeight="1">
      <c r="A5" s="369"/>
      <c r="B5" s="665" t="s">
        <v>246</v>
      </c>
      <c r="C5" s="682"/>
      <c r="D5" s="682"/>
      <c r="E5" s="318">
        <f aca="true" t="shared" si="2" ref="E5:R5">E6+E9+E12+E15+E18+E21+E24</f>
        <v>17045</v>
      </c>
      <c r="F5" s="343">
        <f t="shared" si="2"/>
        <v>860578771</v>
      </c>
      <c r="G5" s="353">
        <f t="shared" si="2"/>
        <v>16592</v>
      </c>
      <c r="H5" s="293">
        <f t="shared" si="2"/>
        <v>768189914</v>
      </c>
      <c r="I5" s="353">
        <f t="shared" si="2"/>
        <v>17150</v>
      </c>
      <c r="J5" s="293">
        <f t="shared" si="2"/>
        <v>815784486</v>
      </c>
      <c r="K5" s="353">
        <f t="shared" si="2"/>
        <v>17024</v>
      </c>
      <c r="L5" s="293">
        <f t="shared" si="2"/>
        <v>826817457</v>
      </c>
      <c r="M5" s="353">
        <f t="shared" si="2"/>
        <v>17382</v>
      </c>
      <c r="N5" s="293">
        <f t="shared" si="2"/>
        <v>837672610</v>
      </c>
      <c r="O5" s="353">
        <f t="shared" si="2"/>
        <v>17182</v>
      </c>
      <c r="P5" s="293">
        <f t="shared" si="2"/>
        <v>835831159</v>
      </c>
      <c r="Q5" s="353">
        <f t="shared" si="2"/>
        <v>17578</v>
      </c>
      <c r="R5" s="293">
        <f t="shared" si="2"/>
        <v>833382455</v>
      </c>
      <c r="S5" s="369"/>
      <c r="T5" s="665" t="s">
        <v>246</v>
      </c>
      <c r="U5" s="682"/>
      <c r="V5" s="699"/>
      <c r="W5" s="386">
        <f aca="true" t="shared" si="3" ref="W5:AH5">W6+W9+W12+W15+W18+W21+W24</f>
        <v>17545</v>
      </c>
      <c r="X5" s="293">
        <f t="shared" si="3"/>
        <v>844812594</v>
      </c>
      <c r="Y5" s="353">
        <f t="shared" si="3"/>
        <v>17735</v>
      </c>
      <c r="Z5" s="293">
        <f t="shared" si="3"/>
        <v>837949396</v>
      </c>
      <c r="AA5" s="353">
        <f t="shared" si="3"/>
        <v>17480</v>
      </c>
      <c r="AB5" s="293">
        <f t="shared" si="3"/>
        <v>829346517</v>
      </c>
      <c r="AC5" s="353">
        <f t="shared" si="3"/>
        <v>17494</v>
      </c>
      <c r="AD5" s="293">
        <f t="shared" si="3"/>
        <v>787975608</v>
      </c>
      <c r="AE5" s="353">
        <f t="shared" si="3"/>
        <v>17401</v>
      </c>
      <c r="AF5" s="337">
        <f t="shared" si="3"/>
        <v>789904967</v>
      </c>
      <c r="AG5" s="362">
        <f t="shared" si="3"/>
        <v>207608</v>
      </c>
      <c r="AH5" s="337">
        <f t="shared" si="3"/>
        <v>9868245934</v>
      </c>
      <c r="AI5" s="415">
        <f>AG5/('2 月別支給額①'!D5+'2 月別支給額①'!D6+'2 月別支給額①'!D7+'2 月別支給額①'!D8+'2 月別支給額①'!D9+'2 月別支給額①'!D10+'2 月別支給額①'!D16)</f>
        <v>1.0607073153285715</v>
      </c>
      <c r="AJ5" s="416">
        <f>AH5/('2 月別支給額①'!E5+'2 月別支給額①'!E6+'2 月別支給額①'!E7+'2 月別支給額①'!E8+'2 月別支給額①'!E9+'2 月別支給額①'!E10+'2 月別支給額①'!E16)</f>
        <v>1.0144405084291839</v>
      </c>
      <c r="AK5" s="291"/>
    </row>
    <row r="6" spans="1:37" ht="12" customHeight="1">
      <c r="A6" s="370"/>
      <c r="B6" s="329"/>
      <c r="C6" s="672" t="s">
        <v>0</v>
      </c>
      <c r="D6" s="673"/>
      <c r="E6" s="297">
        <f aca="true" t="shared" si="4" ref="E6:R6">SUM(E7:E8)</f>
        <v>8112</v>
      </c>
      <c r="F6" s="344">
        <f t="shared" si="4"/>
        <v>414587265</v>
      </c>
      <c r="G6" s="354">
        <f t="shared" si="4"/>
        <v>7920</v>
      </c>
      <c r="H6" s="294">
        <f t="shared" si="4"/>
        <v>381715116</v>
      </c>
      <c r="I6" s="354">
        <f t="shared" si="4"/>
        <v>8005</v>
      </c>
      <c r="J6" s="294">
        <f t="shared" si="4"/>
        <v>399385758</v>
      </c>
      <c r="K6" s="354">
        <f t="shared" si="4"/>
        <v>8089</v>
      </c>
      <c r="L6" s="294">
        <f t="shared" si="4"/>
        <v>404029428</v>
      </c>
      <c r="M6" s="354">
        <f t="shared" si="4"/>
        <v>8229</v>
      </c>
      <c r="N6" s="294">
        <f t="shared" si="4"/>
        <v>410203342</v>
      </c>
      <c r="O6" s="354">
        <f t="shared" si="4"/>
        <v>8140</v>
      </c>
      <c r="P6" s="294">
        <f t="shared" si="4"/>
        <v>404422211</v>
      </c>
      <c r="Q6" s="354">
        <f t="shared" si="4"/>
        <v>8282</v>
      </c>
      <c r="R6" s="294">
        <f t="shared" si="4"/>
        <v>406178802</v>
      </c>
      <c r="S6" s="370"/>
      <c r="T6" s="329"/>
      <c r="U6" s="672" t="s">
        <v>0</v>
      </c>
      <c r="V6" s="673"/>
      <c r="W6" s="387">
        <f aca="true" t="shared" si="5" ref="W6:AH6">SUM(W7:W8)</f>
        <v>8268</v>
      </c>
      <c r="X6" s="294">
        <f t="shared" si="5"/>
        <v>406596663</v>
      </c>
      <c r="Y6" s="354">
        <f t="shared" si="5"/>
        <v>8498</v>
      </c>
      <c r="Z6" s="294">
        <f t="shared" si="5"/>
        <v>410821199</v>
      </c>
      <c r="AA6" s="354">
        <f t="shared" si="5"/>
        <v>8315</v>
      </c>
      <c r="AB6" s="294">
        <f t="shared" si="5"/>
        <v>412037266</v>
      </c>
      <c r="AC6" s="354">
        <f t="shared" si="5"/>
        <v>8295</v>
      </c>
      <c r="AD6" s="294">
        <f t="shared" si="5"/>
        <v>389060679</v>
      </c>
      <c r="AE6" s="354">
        <f t="shared" si="5"/>
        <v>8259</v>
      </c>
      <c r="AF6" s="335">
        <f t="shared" si="5"/>
        <v>385424669</v>
      </c>
      <c r="AG6" s="297">
        <f t="shared" si="5"/>
        <v>98412</v>
      </c>
      <c r="AH6" s="408">
        <f t="shared" si="5"/>
        <v>4824462398</v>
      </c>
      <c r="AI6" s="412">
        <f>AG6/'2 月別支給額①'!D5</f>
        <v>1.0642816974520914</v>
      </c>
      <c r="AJ6" s="417">
        <f>AH6/'2 月別支給額①'!E5</f>
        <v>1.0328251949120373</v>
      </c>
      <c r="AK6" s="291"/>
    </row>
    <row r="7" spans="1:37" ht="12" customHeight="1">
      <c r="A7" s="370"/>
      <c r="B7" s="329"/>
      <c r="C7" s="397"/>
      <c r="D7" s="331" t="s">
        <v>231</v>
      </c>
      <c r="E7" s="319">
        <v>6671</v>
      </c>
      <c r="F7" s="345">
        <v>385506694</v>
      </c>
      <c r="G7" s="355">
        <v>7778</v>
      </c>
      <c r="H7" s="295">
        <v>379262948</v>
      </c>
      <c r="I7" s="355">
        <v>7596</v>
      </c>
      <c r="J7" s="295">
        <v>391534370</v>
      </c>
      <c r="K7" s="355">
        <v>7481</v>
      </c>
      <c r="L7" s="295">
        <v>392708210</v>
      </c>
      <c r="M7" s="355">
        <v>7522</v>
      </c>
      <c r="N7" s="295">
        <v>397022697</v>
      </c>
      <c r="O7" s="355">
        <v>7325</v>
      </c>
      <c r="P7" s="295">
        <v>389477167</v>
      </c>
      <c r="Q7" s="355">
        <v>7281</v>
      </c>
      <c r="R7" s="295">
        <v>387338799</v>
      </c>
      <c r="S7" s="370"/>
      <c r="T7" s="329"/>
      <c r="U7" s="397"/>
      <c r="V7" s="331" t="s">
        <v>231</v>
      </c>
      <c r="W7" s="388">
        <v>7126</v>
      </c>
      <c r="X7" s="295">
        <v>385835932</v>
      </c>
      <c r="Y7" s="355">
        <v>7190</v>
      </c>
      <c r="Z7" s="295">
        <v>386527768</v>
      </c>
      <c r="AA7" s="355">
        <v>6921</v>
      </c>
      <c r="AB7" s="295">
        <v>386646273</v>
      </c>
      <c r="AC7" s="355">
        <v>6802</v>
      </c>
      <c r="AD7" s="295">
        <v>361324286</v>
      </c>
      <c r="AE7" s="355">
        <v>6699</v>
      </c>
      <c r="AF7" s="339">
        <v>355958729</v>
      </c>
      <c r="AG7" s="364">
        <f>SUM(E7,G7,I7,K7,M7,O7,Q7,W7,Y7,AA7,AC7,AE7)</f>
        <v>86392</v>
      </c>
      <c r="AH7" s="409">
        <f>SUM(F7,H7,J7,L7,N7,P7,R7,X7,Z7,AB7,AD7,AF7)</f>
        <v>4599143873</v>
      </c>
      <c r="AI7" s="426" t="s">
        <v>277</v>
      </c>
      <c r="AJ7" s="427" t="s">
        <v>277</v>
      </c>
      <c r="AK7" s="291"/>
    </row>
    <row r="8" spans="1:37" ht="12" customHeight="1">
      <c r="A8" s="370"/>
      <c r="B8" s="329"/>
      <c r="C8" s="398"/>
      <c r="D8" s="399" t="s">
        <v>232</v>
      </c>
      <c r="E8" s="320">
        <v>1441</v>
      </c>
      <c r="F8" s="346">
        <v>29080571</v>
      </c>
      <c r="G8" s="356">
        <v>142</v>
      </c>
      <c r="H8" s="296">
        <v>2452168</v>
      </c>
      <c r="I8" s="356">
        <v>409</v>
      </c>
      <c r="J8" s="296">
        <v>7851388</v>
      </c>
      <c r="K8" s="356">
        <v>608</v>
      </c>
      <c r="L8" s="296">
        <v>11321218</v>
      </c>
      <c r="M8" s="356">
        <v>707</v>
      </c>
      <c r="N8" s="296">
        <v>13180645</v>
      </c>
      <c r="O8" s="356">
        <v>815</v>
      </c>
      <c r="P8" s="296">
        <v>14945044</v>
      </c>
      <c r="Q8" s="356">
        <v>1001</v>
      </c>
      <c r="R8" s="296">
        <v>18840003</v>
      </c>
      <c r="S8" s="370"/>
      <c r="T8" s="329"/>
      <c r="U8" s="398"/>
      <c r="V8" s="405" t="s">
        <v>232</v>
      </c>
      <c r="W8" s="389">
        <v>1142</v>
      </c>
      <c r="X8" s="296">
        <v>20760731</v>
      </c>
      <c r="Y8" s="356">
        <v>1308</v>
      </c>
      <c r="Z8" s="296">
        <v>24293431</v>
      </c>
      <c r="AA8" s="356">
        <v>1394</v>
      </c>
      <c r="AB8" s="296">
        <v>25390993</v>
      </c>
      <c r="AC8" s="356">
        <v>1493</v>
      </c>
      <c r="AD8" s="296">
        <v>27736393</v>
      </c>
      <c r="AE8" s="356">
        <v>1560</v>
      </c>
      <c r="AF8" s="338">
        <v>29465940</v>
      </c>
      <c r="AG8" s="364">
        <f>SUM(E8,G8,I8,K8,M8,O8,Q8,W8,Y8,AA8,AC8,AE8)</f>
        <v>12020</v>
      </c>
      <c r="AH8" s="409">
        <f>SUM(F8,H8,J8,L8,N8,P8,R8,X8,Z8,AB8,AD8,AF8)</f>
        <v>225318525</v>
      </c>
      <c r="AI8" s="428" t="s">
        <v>277</v>
      </c>
      <c r="AJ8" s="429" t="s">
        <v>277</v>
      </c>
      <c r="AK8" s="291"/>
    </row>
    <row r="9" spans="1:37" ht="12" customHeight="1">
      <c r="A9" s="370"/>
      <c r="B9" s="329"/>
      <c r="C9" s="672" t="s">
        <v>1</v>
      </c>
      <c r="D9" s="673"/>
      <c r="E9" s="297">
        <f aca="true" t="shared" si="6" ref="E9:R9">SUM(E10:E11)</f>
        <v>295</v>
      </c>
      <c r="F9" s="344">
        <f t="shared" si="6"/>
        <v>15164513</v>
      </c>
      <c r="G9" s="354">
        <f t="shared" si="6"/>
        <v>281</v>
      </c>
      <c r="H9" s="298">
        <f t="shared" si="6"/>
        <v>13666325</v>
      </c>
      <c r="I9" s="354">
        <f t="shared" si="6"/>
        <v>292</v>
      </c>
      <c r="J9" s="298">
        <f t="shared" si="6"/>
        <v>15850439</v>
      </c>
      <c r="K9" s="354">
        <f t="shared" si="6"/>
        <v>303</v>
      </c>
      <c r="L9" s="298">
        <f t="shared" si="6"/>
        <v>16255996</v>
      </c>
      <c r="M9" s="354">
        <f t="shared" si="6"/>
        <v>301</v>
      </c>
      <c r="N9" s="298">
        <f t="shared" si="6"/>
        <v>16989851</v>
      </c>
      <c r="O9" s="354">
        <f t="shared" si="6"/>
        <v>303</v>
      </c>
      <c r="P9" s="298">
        <f t="shared" si="6"/>
        <v>17562039</v>
      </c>
      <c r="Q9" s="354">
        <f t="shared" si="6"/>
        <v>308</v>
      </c>
      <c r="R9" s="298">
        <f t="shared" si="6"/>
        <v>17122536</v>
      </c>
      <c r="S9" s="370"/>
      <c r="T9" s="329"/>
      <c r="U9" s="672" t="s">
        <v>1</v>
      </c>
      <c r="V9" s="673"/>
      <c r="W9" s="387">
        <f aca="true" t="shared" si="7" ref="W9:AH9">SUM(W10:W11)</f>
        <v>286</v>
      </c>
      <c r="X9" s="298">
        <f t="shared" si="7"/>
        <v>15574907</v>
      </c>
      <c r="Y9" s="354">
        <f t="shared" si="7"/>
        <v>288</v>
      </c>
      <c r="Z9" s="298">
        <f t="shared" si="7"/>
        <v>15235716</v>
      </c>
      <c r="AA9" s="354">
        <f t="shared" si="7"/>
        <v>287</v>
      </c>
      <c r="AB9" s="298">
        <f t="shared" si="7"/>
        <v>15138911</v>
      </c>
      <c r="AC9" s="354">
        <f t="shared" si="7"/>
        <v>288</v>
      </c>
      <c r="AD9" s="298">
        <f t="shared" si="7"/>
        <v>15103516</v>
      </c>
      <c r="AE9" s="354">
        <f t="shared" si="7"/>
        <v>298</v>
      </c>
      <c r="AF9" s="335">
        <f t="shared" si="7"/>
        <v>14584332</v>
      </c>
      <c r="AG9" s="363">
        <f t="shared" si="7"/>
        <v>3530</v>
      </c>
      <c r="AH9" s="327">
        <f t="shared" si="7"/>
        <v>188249081</v>
      </c>
      <c r="AI9" s="412">
        <f>AG9/'2 月別支給額①'!D6</f>
        <v>1.0437610881135422</v>
      </c>
      <c r="AJ9" s="417">
        <f>AH9/'2 月別支給額①'!E6</f>
        <v>1.064548388065968</v>
      </c>
      <c r="AK9" s="291"/>
    </row>
    <row r="10" spans="1:37" ht="12" customHeight="1">
      <c r="A10" s="370"/>
      <c r="B10" s="329"/>
      <c r="C10" s="397"/>
      <c r="D10" s="331" t="s">
        <v>231</v>
      </c>
      <c r="E10" s="319">
        <v>295</v>
      </c>
      <c r="F10" s="345">
        <v>15164513</v>
      </c>
      <c r="G10" s="355">
        <v>281</v>
      </c>
      <c r="H10" s="295">
        <v>13666325</v>
      </c>
      <c r="I10" s="355">
        <v>292</v>
      </c>
      <c r="J10" s="295">
        <v>15850439</v>
      </c>
      <c r="K10" s="355">
        <v>301</v>
      </c>
      <c r="L10" s="295">
        <v>16196371</v>
      </c>
      <c r="M10" s="355">
        <v>301</v>
      </c>
      <c r="N10" s="295">
        <v>16989851</v>
      </c>
      <c r="O10" s="355">
        <v>303</v>
      </c>
      <c r="P10" s="295">
        <v>17562039</v>
      </c>
      <c r="Q10" s="355">
        <v>308</v>
      </c>
      <c r="R10" s="295">
        <v>17122536</v>
      </c>
      <c r="S10" s="370"/>
      <c r="T10" s="329"/>
      <c r="U10" s="397"/>
      <c r="V10" s="331" t="s">
        <v>231</v>
      </c>
      <c r="W10" s="388">
        <v>286</v>
      </c>
      <c r="X10" s="295">
        <v>15574907</v>
      </c>
      <c r="Y10" s="355">
        <v>288</v>
      </c>
      <c r="Z10" s="295">
        <v>15235716</v>
      </c>
      <c r="AA10" s="355">
        <v>287</v>
      </c>
      <c r="AB10" s="295">
        <v>15138911</v>
      </c>
      <c r="AC10" s="355">
        <v>288</v>
      </c>
      <c r="AD10" s="295">
        <v>15103516</v>
      </c>
      <c r="AE10" s="355">
        <v>298</v>
      </c>
      <c r="AF10" s="339">
        <v>14584332</v>
      </c>
      <c r="AG10" s="364">
        <f>SUM(E10,G10,I10,K10,M10,O10,Q10,W10,Y10,AA10,AC10,AE10)</f>
        <v>3528</v>
      </c>
      <c r="AH10" s="409">
        <f>SUM(F10,H10,J10,L10,N10,P10,R10,X10,Z10,AB10,AD10,AF10)</f>
        <v>188189456</v>
      </c>
      <c r="AI10" s="426" t="s">
        <v>277</v>
      </c>
      <c r="AJ10" s="427" t="s">
        <v>277</v>
      </c>
      <c r="AK10" s="291"/>
    </row>
    <row r="11" spans="1:37" ht="12" customHeight="1">
      <c r="A11" s="370"/>
      <c r="B11" s="329"/>
      <c r="C11" s="398"/>
      <c r="D11" s="399" t="s">
        <v>232</v>
      </c>
      <c r="E11" s="320">
        <v>0</v>
      </c>
      <c r="F11" s="346">
        <v>0</v>
      </c>
      <c r="G11" s="356">
        <v>0</v>
      </c>
      <c r="H11" s="296">
        <v>0</v>
      </c>
      <c r="I11" s="356">
        <v>0</v>
      </c>
      <c r="J11" s="296">
        <v>0</v>
      </c>
      <c r="K11" s="356">
        <v>2</v>
      </c>
      <c r="L11" s="296">
        <v>59625</v>
      </c>
      <c r="M11" s="356">
        <v>0</v>
      </c>
      <c r="N11" s="296">
        <v>0</v>
      </c>
      <c r="O11" s="356">
        <v>0</v>
      </c>
      <c r="P11" s="296">
        <v>0</v>
      </c>
      <c r="Q11" s="356">
        <v>0</v>
      </c>
      <c r="R11" s="296">
        <v>0</v>
      </c>
      <c r="S11" s="370"/>
      <c r="T11" s="329"/>
      <c r="U11" s="398"/>
      <c r="V11" s="405" t="s">
        <v>232</v>
      </c>
      <c r="W11" s="389">
        <v>0</v>
      </c>
      <c r="X11" s="296">
        <v>0</v>
      </c>
      <c r="Y11" s="356">
        <v>0</v>
      </c>
      <c r="Z11" s="296">
        <v>0</v>
      </c>
      <c r="AA11" s="356">
        <v>0</v>
      </c>
      <c r="AB11" s="296">
        <v>0</v>
      </c>
      <c r="AC11" s="356">
        <v>0</v>
      </c>
      <c r="AD11" s="296">
        <v>0</v>
      </c>
      <c r="AE11" s="356">
        <v>0</v>
      </c>
      <c r="AF11" s="338">
        <v>0</v>
      </c>
      <c r="AG11" s="364">
        <f>SUM(E11,G11,I11,K11,M11,O11,Q11,W11,Y11,AA11,AC11,AE11)</f>
        <v>2</v>
      </c>
      <c r="AH11" s="409">
        <f>SUM(F11,H11,J11,L11,N11,P11,R11,X11,Z11,AB11,AD11,AF11)</f>
        <v>59625</v>
      </c>
      <c r="AI11" s="428" t="s">
        <v>277</v>
      </c>
      <c r="AJ11" s="429" t="s">
        <v>277</v>
      </c>
      <c r="AK11" s="291"/>
    </row>
    <row r="12" spans="1:37" ht="12" customHeight="1">
      <c r="A12" s="370"/>
      <c r="B12" s="329"/>
      <c r="C12" s="672" t="s">
        <v>2</v>
      </c>
      <c r="D12" s="673"/>
      <c r="E12" s="297">
        <f aca="true" t="shared" si="8" ref="E12:R12">SUM(E13:E14)</f>
        <v>1590</v>
      </c>
      <c r="F12" s="344">
        <f t="shared" si="8"/>
        <v>69743147</v>
      </c>
      <c r="G12" s="354">
        <f t="shared" si="8"/>
        <v>1567</v>
      </c>
      <c r="H12" s="294">
        <f t="shared" si="8"/>
        <v>62690594</v>
      </c>
      <c r="I12" s="354">
        <f t="shared" si="8"/>
        <v>1565</v>
      </c>
      <c r="J12" s="294">
        <f t="shared" si="8"/>
        <v>65006595</v>
      </c>
      <c r="K12" s="354">
        <f t="shared" si="8"/>
        <v>1573</v>
      </c>
      <c r="L12" s="294">
        <f t="shared" si="8"/>
        <v>68131929</v>
      </c>
      <c r="M12" s="354">
        <f t="shared" si="8"/>
        <v>1611</v>
      </c>
      <c r="N12" s="294">
        <f t="shared" si="8"/>
        <v>67517988</v>
      </c>
      <c r="O12" s="354">
        <f t="shared" si="8"/>
        <v>1600</v>
      </c>
      <c r="P12" s="294">
        <f t="shared" si="8"/>
        <v>69921275</v>
      </c>
      <c r="Q12" s="354">
        <f t="shared" si="8"/>
        <v>1614</v>
      </c>
      <c r="R12" s="294">
        <f t="shared" si="8"/>
        <v>65489261</v>
      </c>
      <c r="S12" s="370"/>
      <c r="T12" s="329"/>
      <c r="U12" s="672" t="s">
        <v>2</v>
      </c>
      <c r="V12" s="673"/>
      <c r="W12" s="387">
        <f aca="true" t="shared" si="9" ref="W12:AH12">SUM(W13:W14)</f>
        <v>1603</v>
      </c>
      <c r="X12" s="294">
        <f t="shared" si="9"/>
        <v>66928347</v>
      </c>
      <c r="Y12" s="354">
        <f t="shared" si="9"/>
        <v>1628</v>
      </c>
      <c r="Z12" s="294">
        <f t="shared" si="9"/>
        <v>65099098</v>
      </c>
      <c r="AA12" s="354">
        <f t="shared" si="9"/>
        <v>1634</v>
      </c>
      <c r="AB12" s="294">
        <f t="shared" si="9"/>
        <v>66471214</v>
      </c>
      <c r="AC12" s="354">
        <f t="shared" si="9"/>
        <v>1676</v>
      </c>
      <c r="AD12" s="294">
        <f t="shared" si="9"/>
        <v>64840479</v>
      </c>
      <c r="AE12" s="354">
        <f t="shared" si="9"/>
        <v>1625</v>
      </c>
      <c r="AF12" s="335">
        <f t="shared" si="9"/>
        <v>63446545</v>
      </c>
      <c r="AG12" s="363">
        <f t="shared" si="9"/>
        <v>19286</v>
      </c>
      <c r="AH12" s="327">
        <f t="shared" si="9"/>
        <v>795286472</v>
      </c>
      <c r="AI12" s="412">
        <f>AG12/'2 月別支給額①'!D7</f>
        <v>1.0429938889189336</v>
      </c>
      <c r="AJ12" s="417">
        <f>AH12/'2 月別支給額①'!E7</f>
        <v>1.0392558668651204</v>
      </c>
      <c r="AK12" s="291"/>
    </row>
    <row r="13" spans="1:37" ht="12" customHeight="1">
      <c r="A13" s="370"/>
      <c r="B13" s="329"/>
      <c r="C13" s="397"/>
      <c r="D13" s="331" t="s">
        <v>231</v>
      </c>
      <c r="E13" s="319">
        <v>1553</v>
      </c>
      <c r="F13" s="345">
        <v>68894018</v>
      </c>
      <c r="G13" s="355">
        <v>1562</v>
      </c>
      <c r="H13" s="295">
        <v>62531131</v>
      </c>
      <c r="I13" s="355">
        <v>1547</v>
      </c>
      <c r="J13" s="295">
        <v>64496058</v>
      </c>
      <c r="K13" s="355">
        <v>1543</v>
      </c>
      <c r="L13" s="295">
        <v>67243336</v>
      </c>
      <c r="M13" s="355">
        <v>1579</v>
      </c>
      <c r="N13" s="295">
        <v>66672988</v>
      </c>
      <c r="O13" s="355">
        <v>1563</v>
      </c>
      <c r="P13" s="295">
        <v>68934959</v>
      </c>
      <c r="Q13" s="355">
        <v>1576</v>
      </c>
      <c r="R13" s="295">
        <v>64532215</v>
      </c>
      <c r="S13" s="370"/>
      <c r="T13" s="329"/>
      <c r="U13" s="397"/>
      <c r="V13" s="331" t="s">
        <v>231</v>
      </c>
      <c r="W13" s="388">
        <v>1549</v>
      </c>
      <c r="X13" s="295">
        <v>65570054</v>
      </c>
      <c r="Y13" s="355">
        <v>1567</v>
      </c>
      <c r="Z13" s="295">
        <v>63536537</v>
      </c>
      <c r="AA13" s="355">
        <v>1568</v>
      </c>
      <c r="AB13" s="295">
        <v>64746108</v>
      </c>
      <c r="AC13" s="355">
        <v>1603</v>
      </c>
      <c r="AD13" s="295">
        <v>63148190</v>
      </c>
      <c r="AE13" s="355">
        <v>1547</v>
      </c>
      <c r="AF13" s="339">
        <v>61500836</v>
      </c>
      <c r="AG13" s="364">
        <f>SUM(E13,G13,I13,K13,M13,O13,Q13,W13,Y13,AA13,AC13,AE13)</f>
        <v>18757</v>
      </c>
      <c r="AH13" s="409">
        <f>SUM(F13,H13,J13,L13,N13,P13,R13,X13,Z13,AB13,AD13,AF13)</f>
        <v>781806430</v>
      </c>
      <c r="AI13" s="426" t="s">
        <v>277</v>
      </c>
      <c r="AJ13" s="427" t="s">
        <v>277</v>
      </c>
      <c r="AK13" s="291"/>
    </row>
    <row r="14" spans="1:37" ht="12" customHeight="1">
      <c r="A14" s="370"/>
      <c r="B14" s="329"/>
      <c r="C14" s="398"/>
      <c r="D14" s="399" t="s">
        <v>232</v>
      </c>
      <c r="E14" s="320">
        <v>37</v>
      </c>
      <c r="F14" s="346">
        <v>849129</v>
      </c>
      <c r="G14" s="356">
        <v>5</v>
      </c>
      <c r="H14" s="296">
        <v>159463</v>
      </c>
      <c r="I14" s="356">
        <v>18</v>
      </c>
      <c r="J14" s="296">
        <v>510537</v>
      </c>
      <c r="K14" s="356">
        <v>30</v>
      </c>
      <c r="L14" s="296">
        <v>888593</v>
      </c>
      <c r="M14" s="356">
        <v>32</v>
      </c>
      <c r="N14" s="296">
        <v>845000</v>
      </c>
      <c r="O14" s="356">
        <v>37</v>
      </c>
      <c r="P14" s="296">
        <v>986316</v>
      </c>
      <c r="Q14" s="356">
        <v>38</v>
      </c>
      <c r="R14" s="296">
        <v>957046</v>
      </c>
      <c r="S14" s="370"/>
      <c r="T14" s="329"/>
      <c r="U14" s="398"/>
      <c r="V14" s="405" t="s">
        <v>232</v>
      </c>
      <c r="W14" s="389">
        <v>54</v>
      </c>
      <c r="X14" s="296">
        <v>1358293</v>
      </c>
      <c r="Y14" s="356">
        <v>61</v>
      </c>
      <c r="Z14" s="296">
        <v>1562561</v>
      </c>
      <c r="AA14" s="356">
        <v>66</v>
      </c>
      <c r="AB14" s="296">
        <v>1725106</v>
      </c>
      <c r="AC14" s="356">
        <v>73</v>
      </c>
      <c r="AD14" s="296">
        <v>1692289</v>
      </c>
      <c r="AE14" s="356">
        <v>78</v>
      </c>
      <c r="AF14" s="338">
        <v>1945709</v>
      </c>
      <c r="AG14" s="364">
        <f>SUM(E14,G14,I14,K14,M14,O14,Q14,W14,Y14,AA14,AC14,AE14)</f>
        <v>529</v>
      </c>
      <c r="AH14" s="409">
        <f>SUM(F14,H14,J14,L14,N14,P14,R14,X14,Z14,AB14,AD14,AF14)</f>
        <v>13480042</v>
      </c>
      <c r="AI14" s="428" t="s">
        <v>277</v>
      </c>
      <c r="AJ14" s="429" t="s">
        <v>277</v>
      </c>
      <c r="AK14" s="291"/>
    </row>
    <row r="15" spans="1:37" ht="12" customHeight="1">
      <c r="A15" s="370"/>
      <c r="B15" s="329"/>
      <c r="C15" s="672" t="s">
        <v>278</v>
      </c>
      <c r="D15" s="673"/>
      <c r="E15" s="297">
        <f aca="true" t="shared" si="10" ref="E15:R15">SUM(E16:E17)</f>
        <v>211</v>
      </c>
      <c r="F15" s="344">
        <f t="shared" si="10"/>
        <v>3553056</v>
      </c>
      <c r="G15" s="354">
        <f t="shared" si="10"/>
        <v>193</v>
      </c>
      <c r="H15" s="294">
        <f t="shared" si="10"/>
        <v>3085532</v>
      </c>
      <c r="I15" s="354">
        <f t="shared" si="10"/>
        <v>216</v>
      </c>
      <c r="J15" s="294">
        <f t="shared" si="10"/>
        <v>3458896</v>
      </c>
      <c r="K15" s="354">
        <f t="shared" si="10"/>
        <v>215</v>
      </c>
      <c r="L15" s="294">
        <f t="shared" si="10"/>
        <v>4129998</v>
      </c>
      <c r="M15" s="354">
        <f t="shared" si="10"/>
        <v>223</v>
      </c>
      <c r="N15" s="294">
        <f t="shared" si="10"/>
        <v>4081319</v>
      </c>
      <c r="O15" s="354">
        <f t="shared" si="10"/>
        <v>125</v>
      </c>
      <c r="P15" s="294">
        <f t="shared" si="10"/>
        <v>2552425</v>
      </c>
      <c r="Q15" s="354">
        <f t="shared" si="10"/>
        <v>323</v>
      </c>
      <c r="R15" s="294">
        <f t="shared" si="10"/>
        <v>6349296</v>
      </c>
      <c r="S15" s="370"/>
      <c r="T15" s="329"/>
      <c r="U15" s="672" t="s">
        <v>278</v>
      </c>
      <c r="V15" s="673"/>
      <c r="W15" s="387">
        <f aca="true" t="shared" si="11" ref="W15:AH15">SUM(W16:W17)</f>
        <v>248</v>
      </c>
      <c r="X15" s="294">
        <f t="shared" si="11"/>
        <v>4822076</v>
      </c>
      <c r="Y15" s="354">
        <f t="shared" si="11"/>
        <v>254</v>
      </c>
      <c r="Z15" s="294">
        <f t="shared" si="11"/>
        <v>4822842</v>
      </c>
      <c r="AA15" s="354">
        <f t="shared" si="11"/>
        <v>261</v>
      </c>
      <c r="AB15" s="294">
        <f t="shared" si="11"/>
        <v>5065043</v>
      </c>
      <c r="AC15" s="354">
        <f t="shared" si="11"/>
        <v>258</v>
      </c>
      <c r="AD15" s="294">
        <f t="shared" si="11"/>
        <v>4694004</v>
      </c>
      <c r="AE15" s="354">
        <f t="shared" si="11"/>
        <v>262</v>
      </c>
      <c r="AF15" s="335">
        <f t="shared" si="11"/>
        <v>4869194</v>
      </c>
      <c r="AG15" s="363">
        <f t="shared" si="11"/>
        <v>2789</v>
      </c>
      <c r="AH15" s="327">
        <f t="shared" si="11"/>
        <v>51483681</v>
      </c>
      <c r="AI15" s="412">
        <f>AG15/'2 月別支給額①'!D8</f>
        <v>1.1015007898894156</v>
      </c>
      <c r="AJ15" s="417">
        <f>AH15/'2 月別支給額①'!E8</f>
        <v>1.1673656074601573</v>
      </c>
      <c r="AK15" s="291"/>
    </row>
    <row r="16" spans="1:37" ht="12" customHeight="1">
      <c r="A16" s="370"/>
      <c r="B16" s="329"/>
      <c r="C16" s="397"/>
      <c r="D16" s="331" t="s">
        <v>231</v>
      </c>
      <c r="E16" s="319">
        <v>207</v>
      </c>
      <c r="F16" s="345">
        <v>3491280</v>
      </c>
      <c r="G16" s="355">
        <v>193</v>
      </c>
      <c r="H16" s="295">
        <v>3085532</v>
      </c>
      <c r="I16" s="355">
        <v>214</v>
      </c>
      <c r="J16" s="295">
        <v>3390756</v>
      </c>
      <c r="K16" s="355">
        <v>210</v>
      </c>
      <c r="L16" s="295">
        <v>4038272</v>
      </c>
      <c r="M16" s="355">
        <v>216</v>
      </c>
      <c r="N16" s="295">
        <v>3940923</v>
      </c>
      <c r="O16" s="355">
        <v>124</v>
      </c>
      <c r="P16" s="295">
        <v>2528089</v>
      </c>
      <c r="Q16" s="355">
        <v>316</v>
      </c>
      <c r="R16" s="295">
        <v>6213580</v>
      </c>
      <c r="S16" s="370"/>
      <c r="T16" s="329"/>
      <c r="U16" s="397"/>
      <c r="V16" s="331" t="s">
        <v>231</v>
      </c>
      <c r="W16" s="388">
        <v>241</v>
      </c>
      <c r="X16" s="295">
        <v>4715750</v>
      </c>
      <c r="Y16" s="355">
        <v>245</v>
      </c>
      <c r="Z16" s="295">
        <v>4662978</v>
      </c>
      <c r="AA16" s="355">
        <v>247</v>
      </c>
      <c r="AB16" s="295">
        <v>4788181</v>
      </c>
      <c r="AC16" s="355">
        <v>245</v>
      </c>
      <c r="AD16" s="295">
        <v>4475362</v>
      </c>
      <c r="AE16" s="355">
        <v>250</v>
      </c>
      <c r="AF16" s="339">
        <v>4670020</v>
      </c>
      <c r="AG16" s="364">
        <f>SUM(E16,G16,I16,K16,M16,O16,Q16,W16,Y16,AA16,AC16,AE16)</f>
        <v>2708</v>
      </c>
      <c r="AH16" s="409">
        <f>SUM(F16,H16,J16,L16,N16,P16,R16,X16,Z16,AB16,AD16,AF16)</f>
        <v>50000723</v>
      </c>
      <c r="AI16" s="426" t="s">
        <v>277</v>
      </c>
      <c r="AJ16" s="427" t="s">
        <v>277</v>
      </c>
      <c r="AK16" s="291"/>
    </row>
    <row r="17" spans="1:37" ht="12" customHeight="1">
      <c r="A17" s="370"/>
      <c r="B17" s="329"/>
      <c r="C17" s="398"/>
      <c r="D17" s="399" t="s">
        <v>232</v>
      </c>
      <c r="E17" s="320">
        <v>4</v>
      </c>
      <c r="F17" s="346">
        <v>61776</v>
      </c>
      <c r="G17" s="356">
        <v>0</v>
      </c>
      <c r="H17" s="296">
        <v>0</v>
      </c>
      <c r="I17" s="356">
        <v>2</v>
      </c>
      <c r="J17" s="296">
        <v>68140</v>
      </c>
      <c r="K17" s="356">
        <v>5</v>
      </c>
      <c r="L17" s="296">
        <v>91726</v>
      </c>
      <c r="M17" s="356">
        <v>7</v>
      </c>
      <c r="N17" s="296">
        <v>140396</v>
      </c>
      <c r="O17" s="356">
        <v>1</v>
      </c>
      <c r="P17" s="296">
        <v>24336</v>
      </c>
      <c r="Q17" s="356">
        <v>7</v>
      </c>
      <c r="R17" s="296">
        <v>135716</v>
      </c>
      <c r="S17" s="370"/>
      <c r="T17" s="329"/>
      <c r="U17" s="398"/>
      <c r="V17" s="405" t="s">
        <v>232</v>
      </c>
      <c r="W17" s="389">
        <v>7</v>
      </c>
      <c r="X17" s="296">
        <v>106326</v>
      </c>
      <c r="Y17" s="356">
        <v>9</v>
      </c>
      <c r="Z17" s="296">
        <v>159864</v>
      </c>
      <c r="AA17" s="356">
        <v>14</v>
      </c>
      <c r="AB17" s="296">
        <v>276862</v>
      </c>
      <c r="AC17" s="356">
        <v>13</v>
      </c>
      <c r="AD17" s="296">
        <v>218642</v>
      </c>
      <c r="AE17" s="356">
        <v>12</v>
      </c>
      <c r="AF17" s="338">
        <v>199174</v>
      </c>
      <c r="AG17" s="364">
        <f>SUM(E17,G17,I17,K17,M17,O17,Q17,W17,Y17,AA17,AC17,AE17)</f>
        <v>81</v>
      </c>
      <c r="AH17" s="409">
        <f>SUM(F17,H17,J17,L17,N17,P17,R17,X17,Z17,AB17,AD17,AF17)</f>
        <v>1482958</v>
      </c>
      <c r="AI17" s="428" t="s">
        <v>277</v>
      </c>
      <c r="AJ17" s="429" t="s">
        <v>277</v>
      </c>
      <c r="AK17" s="291"/>
    </row>
    <row r="18" spans="1:37" ht="12" customHeight="1">
      <c r="A18" s="370"/>
      <c r="B18" s="329"/>
      <c r="C18" s="672" t="s">
        <v>4</v>
      </c>
      <c r="D18" s="673"/>
      <c r="E18" s="297">
        <f aca="true" t="shared" si="12" ref="E18:R18">SUM(E19:E20)</f>
        <v>3654</v>
      </c>
      <c r="F18" s="344">
        <f t="shared" si="12"/>
        <v>243861968</v>
      </c>
      <c r="G18" s="354">
        <f t="shared" si="12"/>
        <v>3478</v>
      </c>
      <c r="H18" s="294">
        <f t="shared" si="12"/>
        <v>203751480</v>
      </c>
      <c r="I18" s="354">
        <f t="shared" si="12"/>
        <v>3586</v>
      </c>
      <c r="J18" s="294">
        <f t="shared" si="12"/>
        <v>221526668</v>
      </c>
      <c r="K18" s="354">
        <f t="shared" si="12"/>
        <v>3635</v>
      </c>
      <c r="L18" s="294">
        <f t="shared" si="12"/>
        <v>225016497</v>
      </c>
      <c r="M18" s="354">
        <f t="shared" si="12"/>
        <v>3718</v>
      </c>
      <c r="N18" s="294">
        <f t="shared" si="12"/>
        <v>229940921</v>
      </c>
      <c r="O18" s="354">
        <f t="shared" si="12"/>
        <v>3716</v>
      </c>
      <c r="P18" s="294">
        <f t="shared" si="12"/>
        <v>233166367</v>
      </c>
      <c r="Q18" s="354">
        <f t="shared" si="12"/>
        <v>3776</v>
      </c>
      <c r="R18" s="294">
        <f t="shared" si="12"/>
        <v>233477360</v>
      </c>
      <c r="S18" s="370"/>
      <c r="T18" s="329"/>
      <c r="U18" s="672" t="s">
        <v>4</v>
      </c>
      <c r="V18" s="673"/>
      <c r="W18" s="387">
        <f aca="true" t="shared" si="13" ref="W18:AH18">SUM(W19:W20)</f>
        <v>3917</v>
      </c>
      <c r="X18" s="294">
        <f t="shared" si="13"/>
        <v>244448424</v>
      </c>
      <c r="Y18" s="354">
        <f t="shared" si="13"/>
        <v>3886</v>
      </c>
      <c r="Z18" s="294">
        <f t="shared" si="13"/>
        <v>238477031</v>
      </c>
      <c r="AA18" s="354">
        <f t="shared" si="13"/>
        <v>3855</v>
      </c>
      <c r="AB18" s="294">
        <f t="shared" si="13"/>
        <v>233209788</v>
      </c>
      <c r="AC18" s="354">
        <f t="shared" si="13"/>
        <v>3815</v>
      </c>
      <c r="AD18" s="294">
        <f t="shared" si="13"/>
        <v>220324109</v>
      </c>
      <c r="AE18" s="354">
        <f t="shared" si="13"/>
        <v>3929</v>
      </c>
      <c r="AF18" s="335">
        <f t="shared" si="13"/>
        <v>229379511</v>
      </c>
      <c r="AG18" s="363">
        <f t="shared" si="13"/>
        <v>44965</v>
      </c>
      <c r="AH18" s="327">
        <f t="shared" si="13"/>
        <v>2756580124</v>
      </c>
      <c r="AI18" s="412">
        <f>AG18/'2 月別支給額①'!D9</f>
        <v>1.0667093682537423</v>
      </c>
      <c r="AJ18" s="417">
        <f>AH18/'2 月別支給額①'!E9</f>
        <v>1.0130938673719914</v>
      </c>
      <c r="AK18" s="291"/>
    </row>
    <row r="19" spans="1:37" ht="12" customHeight="1">
      <c r="A19" s="370"/>
      <c r="B19" s="329"/>
      <c r="C19" s="397"/>
      <c r="D19" s="331" t="s">
        <v>231</v>
      </c>
      <c r="E19" s="319">
        <v>3398</v>
      </c>
      <c r="F19" s="345">
        <v>237040427</v>
      </c>
      <c r="G19" s="355">
        <v>3451</v>
      </c>
      <c r="H19" s="295">
        <v>202967789</v>
      </c>
      <c r="I19" s="355">
        <v>3488</v>
      </c>
      <c r="J19" s="295">
        <v>218177928</v>
      </c>
      <c r="K19" s="355">
        <v>3482</v>
      </c>
      <c r="L19" s="295">
        <v>219831605</v>
      </c>
      <c r="M19" s="355">
        <v>3516</v>
      </c>
      <c r="N19" s="295">
        <v>223075798</v>
      </c>
      <c r="O19" s="355">
        <v>3505</v>
      </c>
      <c r="P19" s="295">
        <v>226195221</v>
      </c>
      <c r="Q19" s="355">
        <v>3536</v>
      </c>
      <c r="R19" s="295">
        <v>225618404</v>
      </c>
      <c r="S19" s="370"/>
      <c r="T19" s="329"/>
      <c r="U19" s="397"/>
      <c r="V19" s="331" t="s">
        <v>231</v>
      </c>
      <c r="W19" s="388">
        <v>3625</v>
      </c>
      <c r="X19" s="295">
        <v>234760872</v>
      </c>
      <c r="Y19" s="355">
        <v>3552</v>
      </c>
      <c r="Z19" s="295">
        <v>227333093</v>
      </c>
      <c r="AA19" s="355">
        <v>3508</v>
      </c>
      <c r="AB19" s="295">
        <v>221774853</v>
      </c>
      <c r="AC19" s="355">
        <v>3430</v>
      </c>
      <c r="AD19" s="295">
        <v>207613391</v>
      </c>
      <c r="AE19" s="355">
        <v>3528</v>
      </c>
      <c r="AF19" s="339">
        <v>216004592</v>
      </c>
      <c r="AG19" s="364">
        <f>SUM(E19,G19,I19,K19,M19,O19,Q19,W19,Y19,AA19,AC19,AE19)</f>
        <v>42019</v>
      </c>
      <c r="AH19" s="409">
        <f>SUM(F19,H19,J19,L19,N19,P19,R19,X19,Z19,AB19,AD19,AF19)</f>
        <v>2660393973</v>
      </c>
      <c r="AI19" s="426" t="s">
        <v>277</v>
      </c>
      <c r="AJ19" s="427" t="s">
        <v>277</v>
      </c>
      <c r="AK19" s="291"/>
    </row>
    <row r="20" spans="1:37" ht="12" customHeight="1">
      <c r="A20" s="370"/>
      <c r="B20" s="329"/>
      <c r="C20" s="398"/>
      <c r="D20" s="399" t="s">
        <v>232</v>
      </c>
      <c r="E20" s="320">
        <v>256</v>
      </c>
      <c r="F20" s="346">
        <v>6821541</v>
      </c>
      <c r="G20" s="356">
        <v>27</v>
      </c>
      <c r="H20" s="296">
        <v>783691</v>
      </c>
      <c r="I20" s="356">
        <v>98</v>
      </c>
      <c r="J20" s="296">
        <v>3348740</v>
      </c>
      <c r="K20" s="356">
        <v>153</v>
      </c>
      <c r="L20" s="296">
        <v>5184892</v>
      </c>
      <c r="M20" s="356">
        <v>202</v>
      </c>
      <c r="N20" s="296">
        <v>6865123</v>
      </c>
      <c r="O20" s="356">
        <v>211</v>
      </c>
      <c r="P20" s="296">
        <v>6971146</v>
      </c>
      <c r="Q20" s="356">
        <v>240</v>
      </c>
      <c r="R20" s="296">
        <v>7858956</v>
      </c>
      <c r="S20" s="370"/>
      <c r="T20" s="329"/>
      <c r="U20" s="398"/>
      <c r="V20" s="405" t="s">
        <v>232</v>
      </c>
      <c r="W20" s="389">
        <v>292</v>
      </c>
      <c r="X20" s="296">
        <v>9687552</v>
      </c>
      <c r="Y20" s="356">
        <v>334</v>
      </c>
      <c r="Z20" s="296">
        <v>11143938</v>
      </c>
      <c r="AA20" s="356">
        <v>347</v>
      </c>
      <c r="AB20" s="296">
        <v>11434935</v>
      </c>
      <c r="AC20" s="356">
        <v>385</v>
      </c>
      <c r="AD20" s="296">
        <v>12710718</v>
      </c>
      <c r="AE20" s="356">
        <v>401</v>
      </c>
      <c r="AF20" s="338">
        <v>13374919</v>
      </c>
      <c r="AG20" s="364">
        <f>SUM(E20,G20,I20,K20,M20,O20,Q20,W20,Y20,AA20,AC20,AE20)</f>
        <v>2946</v>
      </c>
      <c r="AH20" s="409">
        <f>SUM(F20,H20,J20,L20,N20,P20,R20,X20,Z20,AB20,AD20,AF20)</f>
        <v>96186151</v>
      </c>
      <c r="AI20" s="428" t="s">
        <v>277</v>
      </c>
      <c r="AJ20" s="429" t="s">
        <v>277</v>
      </c>
      <c r="AK20" s="291"/>
    </row>
    <row r="21" spans="1:37" ht="12" customHeight="1">
      <c r="A21" s="370"/>
      <c r="B21" s="329"/>
      <c r="C21" s="672" t="s">
        <v>279</v>
      </c>
      <c r="D21" s="673"/>
      <c r="E21" s="297">
        <f aca="true" t="shared" si="14" ref="E21:R21">SUM(E22:E23)</f>
        <v>1383</v>
      </c>
      <c r="F21" s="344">
        <f t="shared" si="14"/>
        <v>98961922</v>
      </c>
      <c r="G21" s="354">
        <f t="shared" si="14"/>
        <v>1342</v>
      </c>
      <c r="H21" s="294">
        <f t="shared" si="14"/>
        <v>90230367</v>
      </c>
      <c r="I21" s="354">
        <f t="shared" si="14"/>
        <v>1402</v>
      </c>
      <c r="J21" s="294">
        <f t="shared" si="14"/>
        <v>94416380</v>
      </c>
      <c r="K21" s="354">
        <f t="shared" si="14"/>
        <v>1330</v>
      </c>
      <c r="L21" s="294">
        <f t="shared" si="14"/>
        <v>94138329</v>
      </c>
      <c r="M21" s="354">
        <f t="shared" si="14"/>
        <v>1355</v>
      </c>
      <c r="N21" s="294">
        <f t="shared" si="14"/>
        <v>93726969</v>
      </c>
      <c r="O21" s="354">
        <f t="shared" si="14"/>
        <v>1331</v>
      </c>
      <c r="P21" s="294">
        <f t="shared" si="14"/>
        <v>92838702</v>
      </c>
      <c r="Q21" s="354">
        <f t="shared" si="14"/>
        <v>1316</v>
      </c>
      <c r="R21" s="294">
        <f t="shared" si="14"/>
        <v>89554300</v>
      </c>
      <c r="S21" s="370"/>
      <c r="T21" s="329"/>
      <c r="U21" s="672" t="s">
        <v>279</v>
      </c>
      <c r="V21" s="673"/>
      <c r="W21" s="387">
        <f aca="true" t="shared" si="15" ref="W21:AH21">SUM(W22:W23)</f>
        <v>1309</v>
      </c>
      <c r="X21" s="294">
        <f t="shared" si="15"/>
        <v>91409988</v>
      </c>
      <c r="Y21" s="354">
        <f t="shared" si="15"/>
        <v>1299</v>
      </c>
      <c r="Z21" s="294">
        <f t="shared" si="15"/>
        <v>88803690</v>
      </c>
      <c r="AA21" s="354">
        <f t="shared" si="15"/>
        <v>1264</v>
      </c>
      <c r="AB21" s="294">
        <f t="shared" si="15"/>
        <v>83025285</v>
      </c>
      <c r="AC21" s="354">
        <f t="shared" si="15"/>
        <v>1252</v>
      </c>
      <c r="AD21" s="294">
        <f t="shared" si="15"/>
        <v>79877541</v>
      </c>
      <c r="AE21" s="354">
        <f t="shared" si="15"/>
        <v>1216</v>
      </c>
      <c r="AF21" s="335">
        <f t="shared" si="15"/>
        <v>78642666</v>
      </c>
      <c r="AG21" s="363">
        <f t="shared" si="15"/>
        <v>15799</v>
      </c>
      <c r="AH21" s="327">
        <f t="shared" si="15"/>
        <v>1075626139</v>
      </c>
      <c r="AI21" s="412">
        <f>AG21/'2 月別支給額①'!D10</f>
        <v>0.941762041010968</v>
      </c>
      <c r="AJ21" s="417">
        <f>AH21/'2 月別支給額①'!E10</f>
        <v>0.9063766474903848</v>
      </c>
      <c r="AK21" s="291"/>
    </row>
    <row r="22" spans="1:37" ht="12" customHeight="1">
      <c r="A22" s="370"/>
      <c r="B22" s="329"/>
      <c r="C22" s="397"/>
      <c r="D22" s="331" t="s">
        <v>231</v>
      </c>
      <c r="E22" s="319">
        <v>1326</v>
      </c>
      <c r="F22" s="345">
        <v>97301672</v>
      </c>
      <c r="G22" s="355">
        <v>1334</v>
      </c>
      <c r="H22" s="295">
        <v>89903269</v>
      </c>
      <c r="I22" s="355">
        <v>1369</v>
      </c>
      <c r="J22" s="295">
        <v>93107287</v>
      </c>
      <c r="K22" s="355">
        <v>1289</v>
      </c>
      <c r="L22" s="295">
        <v>92526051</v>
      </c>
      <c r="M22" s="355">
        <v>1311</v>
      </c>
      <c r="N22" s="295">
        <v>91959103</v>
      </c>
      <c r="O22" s="355">
        <v>1271</v>
      </c>
      <c r="P22" s="295">
        <v>90457262</v>
      </c>
      <c r="Q22" s="355">
        <v>1261</v>
      </c>
      <c r="R22" s="295">
        <v>87429535</v>
      </c>
      <c r="S22" s="370"/>
      <c r="T22" s="329"/>
      <c r="U22" s="397"/>
      <c r="V22" s="331" t="s">
        <v>231</v>
      </c>
      <c r="W22" s="388">
        <v>1246</v>
      </c>
      <c r="X22" s="295">
        <v>88909116</v>
      </c>
      <c r="Y22" s="355">
        <v>1224</v>
      </c>
      <c r="Z22" s="295">
        <v>85871274</v>
      </c>
      <c r="AA22" s="355">
        <v>1198</v>
      </c>
      <c r="AB22" s="295">
        <v>80460060</v>
      </c>
      <c r="AC22" s="355">
        <v>1186</v>
      </c>
      <c r="AD22" s="295">
        <v>77406276</v>
      </c>
      <c r="AE22" s="355">
        <v>1133</v>
      </c>
      <c r="AF22" s="339">
        <v>75405864</v>
      </c>
      <c r="AG22" s="364">
        <f>SUM(E22,G22,I22,K22,M22,O22,Q22,W22,Y22,AA22,AC22,AE22)</f>
        <v>15148</v>
      </c>
      <c r="AH22" s="409">
        <f>SUM(F22,H22,J22,L22,N22,P22,R22,X22,Z22,AB22,AD22,AF22)</f>
        <v>1050736769</v>
      </c>
      <c r="AI22" s="426" t="s">
        <v>277</v>
      </c>
      <c r="AJ22" s="427" t="s">
        <v>277</v>
      </c>
      <c r="AK22" s="291"/>
    </row>
    <row r="23" spans="1:37" ht="12" customHeight="1">
      <c r="A23" s="370"/>
      <c r="B23" s="329"/>
      <c r="C23" s="398"/>
      <c r="D23" s="399" t="s">
        <v>232</v>
      </c>
      <c r="E23" s="320">
        <v>57</v>
      </c>
      <c r="F23" s="346">
        <v>1660250</v>
      </c>
      <c r="G23" s="356">
        <v>8</v>
      </c>
      <c r="H23" s="296">
        <v>327098</v>
      </c>
      <c r="I23" s="356">
        <v>33</v>
      </c>
      <c r="J23" s="296">
        <v>1309093</v>
      </c>
      <c r="K23" s="356">
        <v>41</v>
      </c>
      <c r="L23" s="296">
        <v>1612278</v>
      </c>
      <c r="M23" s="356">
        <v>44</v>
      </c>
      <c r="N23" s="296">
        <v>1767866</v>
      </c>
      <c r="O23" s="356">
        <v>60</v>
      </c>
      <c r="P23" s="296">
        <v>2381440</v>
      </c>
      <c r="Q23" s="356">
        <v>55</v>
      </c>
      <c r="R23" s="296">
        <v>2124765</v>
      </c>
      <c r="S23" s="370"/>
      <c r="T23" s="329"/>
      <c r="U23" s="398"/>
      <c r="V23" s="405" t="s">
        <v>232</v>
      </c>
      <c r="W23" s="389">
        <v>63</v>
      </c>
      <c r="X23" s="296">
        <v>2500872</v>
      </c>
      <c r="Y23" s="356">
        <v>75</v>
      </c>
      <c r="Z23" s="296">
        <v>2932416</v>
      </c>
      <c r="AA23" s="356">
        <v>66</v>
      </c>
      <c r="AB23" s="296">
        <v>2565225</v>
      </c>
      <c r="AC23" s="356">
        <v>66</v>
      </c>
      <c r="AD23" s="296">
        <v>2471265</v>
      </c>
      <c r="AE23" s="356">
        <v>83</v>
      </c>
      <c r="AF23" s="338">
        <v>3236802</v>
      </c>
      <c r="AG23" s="364">
        <f>SUM(E23,G23,I23,K23,M23,O23,Q23,W23,Y23,AA23,AC23,AE23)</f>
        <v>651</v>
      </c>
      <c r="AH23" s="409">
        <f>SUM(F23,H23,J23,L23,N23,P23,R23,X23,Z23,AB23,AD23,AF23)</f>
        <v>24889370</v>
      </c>
      <c r="AI23" s="428" t="s">
        <v>277</v>
      </c>
      <c r="AJ23" s="429" t="s">
        <v>277</v>
      </c>
      <c r="AK23" s="291"/>
    </row>
    <row r="24" spans="1:37" ht="12" customHeight="1">
      <c r="A24" s="371"/>
      <c r="B24" s="693"/>
      <c r="C24" s="681" t="s">
        <v>244</v>
      </c>
      <c r="D24" s="673"/>
      <c r="E24" s="297">
        <f aca="true" t="shared" si="16" ref="E24:R24">SUM(E25:E26)</f>
        <v>1800</v>
      </c>
      <c r="F24" s="344">
        <f t="shared" si="16"/>
        <v>14706900</v>
      </c>
      <c r="G24" s="354">
        <f t="shared" si="16"/>
        <v>1811</v>
      </c>
      <c r="H24" s="294">
        <f t="shared" si="16"/>
        <v>13050500</v>
      </c>
      <c r="I24" s="354">
        <f t="shared" si="16"/>
        <v>2084</v>
      </c>
      <c r="J24" s="294">
        <f t="shared" si="16"/>
        <v>16139750</v>
      </c>
      <c r="K24" s="354">
        <f t="shared" si="16"/>
        <v>1879</v>
      </c>
      <c r="L24" s="294">
        <f t="shared" si="16"/>
        <v>15115280</v>
      </c>
      <c r="M24" s="354">
        <f t="shared" si="16"/>
        <v>1945</v>
      </c>
      <c r="N24" s="294">
        <f t="shared" si="16"/>
        <v>15212220</v>
      </c>
      <c r="O24" s="354">
        <f t="shared" si="16"/>
        <v>1967</v>
      </c>
      <c r="P24" s="294">
        <f t="shared" si="16"/>
        <v>15368140</v>
      </c>
      <c r="Q24" s="354">
        <f t="shared" si="16"/>
        <v>1959</v>
      </c>
      <c r="R24" s="294">
        <f t="shared" si="16"/>
        <v>15210900</v>
      </c>
      <c r="S24" s="371"/>
      <c r="T24" s="693"/>
      <c r="U24" s="681" t="s">
        <v>244</v>
      </c>
      <c r="V24" s="673"/>
      <c r="W24" s="387">
        <f aca="true" t="shared" si="17" ref="W24:AH24">SUM(W25:W26)</f>
        <v>1914</v>
      </c>
      <c r="X24" s="294">
        <f t="shared" si="17"/>
        <v>15032189</v>
      </c>
      <c r="Y24" s="354">
        <f t="shared" si="17"/>
        <v>1882</v>
      </c>
      <c r="Z24" s="294">
        <f t="shared" si="17"/>
        <v>14689820</v>
      </c>
      <c r="AA24" s="354">
        <f t="shared" si="17"/>
        <v>1864</v>
      </c>
      <c r="AB24" s="294">
        <f t="shared" si="17"/>
        <v>14399010</v>
      </c>
      <c r="AC24" s="354">
        <f t="shared" si="17"/>
        <v>1910</v>
      </c>
      <c r="AD24" s="294">
        <f t="shared" si="17"/>
        <v>14075280</v>
      </c>
      <c r="AE24" s="354">
        <f t="shared" si="17"/>
        <v>1812</v>
      </c>
      <c r="AF24" s="335">
        <f t="shared" si="17"/>
        <v>13558050</v>
      </c>
      <c r="AG24" s="363">
        <f t="shared" si="17"/>
        <v>22827</v>
      </c>
      <c r="AH24" s="327">
        <f t="shared" si="17"/>
        <v>176558039</v>
      </c>
      <c r="AI24" s="412">
        <f>AG24/'2 月別支給額①'!D16</f>
        <v>1.145703673961052</v>
      </c>
      <c r="AJ24" s="417">
        <f>AH24/'2 月別支給額①'!E16</f>
        <v>1.0846896650952744</v>
      </c>
      <c r="AK24" s="291"/>
    </row>
    <row r="25" spans="1:37" ht="12" customHeight="1">
      <c r="A25" s="371"/>
      <c r="B25" s="694"/>
      <c r="C25" s="330"/>
      <c r="D25" s="331" t="s">
        <v>231</v>
      </c>
      <c r="E25" s="319">
        <v>1764</v>
      </c>
      <c r="F25" s="345">
        <v>14403060</v>
      </c>
      <c r="G25" s="355">
        <v>1804</v>
      </c>
      <c r="H25" s="295">
        <v>13017290</v>
      </c>
      <c r="I25" s="355">
        <v>2066</v>
      </c>
      <c r="J25" s="295">
        <v>15956060</v>
      </c>
      <c r="K25" s="355">
        <v>1858</v>
      </c>
      <c r="L25" s="295">
        <v>14934470</v>
      </c>
      <c r="M25" s="355">
        <v>1925</v>
      </c>
      <c r="N25" s="295">
        <v>15057060</v>
      </c>
      <c r="O25" s="355">
        <v>1939</v>
      </c>
      <c r="P25" s="295">
        <v>15202900</v>
      </c>
      <c r="Q25" s="355">
        <v>1921</v>
      </c>
      <c r="R25" s="295">
        <v>14947740</v>
      </c>
      <c r="S25" s="371"/>
      <c r="T25" s="694"/>
      <c r="U25" s="330"/>
      <c r="V25" s="331" t="s">
        <v>231</v>
      </c>
      <c r="W25" s="388">
        <v>1878</v>
      </c>
      <c r="X25" s="295">
        <v>14768669</v>
      </c>
      <c r="Y25" s="355">
        <v>1842</v>
      </c>
      <c r="Z25" s="295">
        <v>14417120</v>
      </c>
      <c r="AA25" s="355">
        <v>1809</v>
      </c>
      <c r="AB25" s="295">
        <v>13995720</v>
      </c>
      <c r="AC25" s="355">
        <v>1862</v>
      </c>
      <c r="AD25" s="295">
        <v>13766580</v>
      </c>
      <c r="AE25" s="355">
        <v>1757</v>
      </c>
      <c r="AF25" s="339">
        <v>13152870</v>
      </c>
      <c r="AG25" s="364">
        <f>SUM(E25,G25,I25,K25,M25,O25,Q25,W25,Y25,AA25,AC25,AE25)</f>
        <v>22425</v>
      </c>
      <c r="AH25" s="409">
        <f>SUM(F25,H25,J25,L25,N25,P25,R25,X25,Z25,AB25,AD25,AF25)</f>
        <v>173619539</v>
      </c>
      <c r="AI25" s="426" t="s">
        <v>277</v>
      </c>
      <c r="AJ25" s="427" t="s">
        <v>277</v>
      </c>
      <c r="AK25" s="291"/>
    </row>
    <row r="26" spans="1:37" ht="12" customHeight="1">
      <c r="A26" s="371"/>
      <c r="B26" s="695"/>
      <c r="C26" s="399"/>
      <c r="D26" s="334" t="s">
        <v>232</v>
      </c>
      <c r="E26" s="320">
        <v>36</v>
      </c>
      <c r="F26" s="346">
        <v>303840</v>
      </c>
      <c r="G26" s="356">
        <v>7</v>
      </c>
      <c r="H26" s="296">
        <v>33210</v>
      </c>
      <c r="I26" s="356">
        <v>18</v>
      </c>
      <c r="J26" s="296">
        <v>183690</v>
      </c>
      <c r="K26" s="356">
        <v>21</v>
      </c>
      <c r="L26" s="296">
        <v>180810</v>
      </c>
      <c r="M26" s="356">
        <v>20</v>
      </c>
      <c r="N26" s="296">
        <v>155160</v>
      </c>
      <c r="O26" s="356">
        <v>28</v>
      </c>
      <c r="P26" s="296">
        <v>165240</v>
      </c>
      <c r="Q26" s="356">
        <v>38</v>
      </c>
      <c r="R26" s="296">
        <v>263160</v>
      </c>
      <c r="S26" s="371"/>
      <c r="T26" s="695"/>
      <c r="U26" s="399"/>
      <c r="V26" s="334" t="s">
        <v>232</v>
      </c>
      <c r="W26" s="389">
        <v>36</v>
      </c>
      <c r="X26" s="296">
        <v>263520</v>
      </c>
      <c r="Y26" s="356">
        <v>40</v>
      </c>
      <c r="Z26" s="296">
        <v>272700</v>
      </c>
      <c r="AA26" s="356">
        <v>55</v>
      </c>
      <c r="AB26" s="296">
        <v>403290</v>
      </c>
      <c r="AC26" s="356">
        <v>48</v>
      </c>
      <c r="AD26" s="296">
        <v>308700</v>
      </c>
      <c r="AE26" s="356">
        <v>55</v>
      </c>
      <c r="AF26" s="338">
        <v>405180</v>
      </c>
      <c r="AG26" s="364">
        <f>SUM(E26,G26,I26,K26,M26,O26,Q26,W26,Y26,AA26,AC26,AE26)</f>
        <v>402</v>
      </c>
      <c r="AH26" s="409">
        <f>SUM(F26,H26,J26,L26,N26,P26,R26,X26,Z26,AB26,AD26,AF26)</f>
        <v>2938500</v>
      </c>
      <c r="AI26" s="428" t="s">
        <v>277</v>
      </c>
      <c r="AJ26" s="429" t="s">
        <v>277</v>
      </c>
      <c r="AK26" s="291"/>
    </row>
    <row r="27" spans="1:37" ht="12" customHeight="1">
      <c r="A27" s="370"/>
      <c r="B27" s="672" t="s">
        <v>280</v>
      </c>
      <c r="C27" s="681"/>
      <c r="D27" s="681"/>
      <c r="E27" s="321">
        <f aca="true" t="shared" si="18" ref="E27:R27">SUM(E28,E31)</f>
        <v>764</v>
      </c>
      <c r="F27" s="347">
        <f t="shared" si="18"/>
        <v>55960242</v>
      </c>
      <c r="G27" s="357">
        <f t="shared" si="18"/>
        <v>809</v>
      </c>
      <c r="H27" s="299">
        <f t="shared" si="18"/>
        <v>58313560</v>
      </c>
      <c r="I27" s="357">
        <f t="shared" si="18"/>
        <v>859</v>
      </c>
      <c r="J27" s="299">
        <f t="shared" si="18"/>
        <v>63281727</v>
      </c>
      <c r="K27" s="357">
        <f t="shared" si="18"/>
        <v>824</v>
      </c>
      <c r="L27" s="299">
        <f t="shared" si="18"/>
        <v>60642513</v>
      </c>
      <c r="M27" s="357">
        <f t="shared" si="18"/>
        <v>804</v>
      </c>
      <c r="N27" s="299">
        <f t="shared" si="18"/>
        <v>60053565</v>
      </c>
      <c r="O27" s="357">
        <f t="shared" si="18"/>
        <v>896</v>
      </c>
      <c r="P27" s="299">
        <f t="shared" si="18"/>
        <v>64061676</v>
      </c>
      <c r="Q27" s="357">
        <f t="shared" si="18"/>
        <v>900</v>
      </c>
      <c r="R27" s="299">
        <f t="shared" si="18"/>
        <v>63774687</v>
      </c>
      <c r="S27" s="370"/>
      <c r="T27" s="672" t="s">
        <v>280</v>
      </c>
      <c r="U27" s="681"/>
      <c r="V27" s="673"/>
      <c r="W27" s="390">
        <f aca="true" t="shared" si="19" ref="W27:AH27">SUM(W28,W31)</f>
        <v>903</v>
      </c>
      <c r="X27" s="299">
        <f t="shared" si="19"/>
        <v>65062857</v>
      </c>
      <c r="Y27" s="357">
        <f t="shared" si="19"/>
        <v>893</v>
      </c>
      <c r="Z27" s="299">
        <f t="shared" si="19"/>
        <v>62103283</v>
      </c>
      <c r="AA27" s="357">
        <f t="shared" si="19"/>
        <v>861</v>
      </c>
      <c r="AB27" s="299">
        <f t="shared" si="19"/>
        <v>61052921</v>
      </c>
      <c r="AC27" s="357">
        <f t="shared" si="19"/>
        <v>878</v>
      </c>
      <c r="AD27" s="299">
        <f t="shared" si="19"/>
        <v>59762554</v>
      </c>
      <c r="AE27" s="357">
        <f t="shared" si="19"/>
        <v>832</v>
      </c>
      <c r="AF27" s="340">
        <f t="shared" si="19"/>
        <v>59942589</v>
      </c>
      <c r="AG27" s="365">
        <f t="shared" si="19"/>
        <v>10223</v>
      </c>
      <c r="AH27" s="327">
        <f t="shared" si="19"/>
        <v>734012174</v>
      </c>
      <c r="AI27" s="418">
        <f>AG27/'2 月別支給額①'!D15</f>
        <v>1.104592112371691</v>
      </c>
      <c r="AJ27" s="419">
        <f>AH27/'2 月別支給額①'!E15</f>
        <v>1.02004597229257</v>
      </c>
      <c r="AK27" s="291"/>
    </row>
    <row r="28" spans="1:37" ht="12" customHeight="1">
      <c r="A28" s="371"/>
      <c r="B28" s="300"/>
      <c r="C28" s="672" t="s">
        <v>225</v>
      </c>
      <c r="D28" s="673"/>
      <c r="E28" s="297">
        <f aca="true" t="shared" si="20" ref="E28:R28">SUM(E29:E30)</f>
        <v>557</v>
      </c>
      <c r="F28" s="344">
        <f t="shared" si="20"/>
        <v>41710529</v>
      </c>
      <c r="G28" s="354">
        <f t="shared" si="20"/>
        <v>590</v>
      </c>
      <c r="H28" s="294">
        <f t="shared" si="20"/>
        <v>43386465</v>
      </c>
      <c r="I28" s="354">
        <f t="shared" si="20"/>
        <v>617</v>
      </c>
      <c r="J28" s="294">
        <f t="shared" si="20"/>
        <v>46399791</v>
      </c>
      <c r="K28" s="354">
        <f t="shared" si="20"/>
        <v>597</v>
      </c>
      <c r="L28" s="294">
        <f t="shared" si="20"/>
        <v>44320370</v>
      </c>
      <c r="M28" s="354">
        <f t="shared" si="20"/>
        <v>578</v>
      </c>
      <c r="N28" s="294">
        <f t="shared" si="20"/>
        <v>44243349</v>
      </c>
      <c r="O28" s="354">
        <f t="shared" si="20"/>
        <v>647</v>
      </c>
      <c r="P28" s="294">
        <f t="shared" si="20"/>
        <v>46643565</v>
      </c>
      <c r="Q28" s="354">
        <f t="shared" si="20"/>
        <v>661</v>
      </c>
      <c r="R28" s="294">
        <f t="shared" si="20"/>
        <v>47532462</v>
      </c>
      <c r="S28" s="371"/>
      <c r="T28" s="300"/>
      <c r="U28" s="672" t="s">
        <v>225</v>
      </c>
      <c r="V28" s="673"/>
      <c r="W28" s="387">
        <f aca="true" t="shared" si="21" ref="W28:AH28">SUM(W29:W30)</f>
        <v>683</v>
      </c>
      <c r="X28" s="294">
        <f t="shared" si="21"/>
        <v>48719817</v>
      </c>
      <c r="Y28" s="354">
        <f t="shared" si="21"/>
        <v>668</v>
      </c>
      <c r="Z28" s="294">
        <f t="shared" si="21"/>
        <v>46585341</v>
      </c>
      <c r="AA28" s="354">
        <f t="shared" si="21"/>
        <v>670</v>
      </c>
      <c r="AB28" s="294">
        <f t="shared" si="21"/>
        <v>47586469</v>
      </c>
      <c r="AC28" s="354">
        <f t="shared" si="21"/>
        <v>661</v>
      </c>
      <c r="AD28" s="294">
        <f t="shared" si="21"/>
        <v>45890895</v>
      </c>
      <c r="AE28" s="354">
        <f t="shared" si="21"/>
        <v>639</v>
      </c>
      <c r="AF28" s="335">
        <f t="shared" si="21"/>
        <v>45542477</v>
      </c>
      <c r="AG28" s="363">
        <f t="shared" si="21"/>
        <v>7568</v>
      </c>
      <c r="AH28" s="327">
        <f t="shared" si="21"/>
        <v>548561530</v>
      </c>
      <c r="AI28" s="412">
        <f>AG28/'2 月別支給額①'!D13</f>
        <v>1.142512077294686</v>
      </c>
      <c r="AJ28" s="417">
        <f>AH28/'2 月別支給額①'!E13</f>
        <v>1.050338468023274</v>
      </c>
      <c r="AK28" s="291"/>
    </row>
    <row r="29" spans="1:37" ht="12" customHeight="1">
      <c r="A29" s="371"/>
      <c r="B29" s="300"/>
      <c r="C29" s="397"/>
      <c r="D29" s="331" t="s">
        <v>231</v>
      </c>
      <c r="E29" s="319">
        <v>556</v>
      </c>
      <c r="F29" s="345">
        <v>41705036</v>
      </c>
      <c r="G29" s="355">
        <v>589</v>
      </c>
      <c r="H29" s="295">
        <v>43382029</v>
      </c>
      <c r="I29" s="355">
        <v>617</v>
      </c>
      <c r="J29" s="295">
        <v>46399791</v>
      </c>
      <c r="K29" s="355">
        <v>595</v>
      </c>
      <c r="L29" s="295">
        <v>44308559</v>
      </c>
      <c r="M29" s="355">
        <v>575</v>
      </c>
      <c r="N29" s="295">
        <v>44130030</v>
      </c>
      <c r="O29" s="355">
        <v>646</v>
      </c>
      <c r="P29" s="295">
        <v>46622066</v>
      </c>
      <c r="Q29" s="355">
        <v>657</v>
      </c>
      <c r="R29" s="295">
        <v>47434260</v>
      </c>
      <c r="S29" s="371"/>
      <c r="T29" s="300"/>
      <c r="U29" s="397"/>
      <c r="V29" s="331" t="s">
        <v>231</v>
      </c>
      <c r="W29" s="388">
        <v>677</v>
      </c>
      <c r="X29" s="295">
        <v>48601755</v>
      </c>
      <c r="Y29" s="355">
        <v>661</v>
      </c>
      <c r="Z29" s="295">
        <v>46437463</v>
      </c>
      <c r="AA29" s="355">
        <v>666</v>
      </c>
      <c r="AB29" s="295">
        <v>47415907</v>
      </c>
      <c r="AC29" s="355">
        <v>656</v>
      </c>
      <c r="AD29" s="295">
        <v>45728972</v>
      </c>
      <c r="AE29" s="355">
        <v>632</v>
      </c>
      <c r="AF29" s="339">
        <v>45360923</v>
      </c>
      <c r="AG29" s="364">
        <f>SUM(E29,G29,I29,K29,M29,O29,Q29,W29,Y29,AA29,AC29,AE29)</f>
        <v>7527</v>
      </c>
      <c r="AH29" s="409">
        <f>SUM(F29,H29,J29,L29,N29,P29,R29,X29,Z29,AB29,AD29,AF29)</f>
        <v>547526791</v>
      </c>
      <c r="AI29" s="426" t="s">
        <v>277</v>
      </c>
      <c r="AJ29" s="427" t="s">
        <v>277</v>
      </c>
      <c r="AK29" s="291"/>
    </row>
    <row r="30" spans="1:37" ht="12" customHeight="1">
      <c r="A30" s="371"/>
      <c r="B30" s="300"/>
      <c r="C30" s="398"/>
      <c r="D30" s="399" t="s">
        <v>232</v>
      </c>
      <c r="E30" s="320">
        <v>1</v>
      </c>
      <c r="F30" s="346">
        <v>5493</v>
      </c>
      <c r="G30" s="356">
        <v>1</v>
      </c>
      <c r="H30" s="296">
        <v>4436</v>
      </c>
      <c r="I30" s="356">
        <v>0</v>
      </c>
      <c r="J30" s="296">
        <v>0</v>
      </c>
      <c r="K30" s="356">
        <v>2</v>
      </c>
      <c r="L30" s="296">
        <v>11811</v>
      </c>
      <c r="M30" s="356">
        <v>3</v>
      </c>
      <c r="N30" s="296">
        <v>113319</v>
      </c>
      <c r="O30" s="356">
        <v>1</v>
      </c>
      <c r="P30" s="296">
        <v>21499</v>
      </c>
      <c r="Q30" s="356">
        <v>4</v>
      </c>
      <c r="R30" s="296">
        <v>98202</v>
      </c>
      <c r="S30" s="371"/>
      <c r="T30" s="300"/>
      <c r="U30" s="398"/>
      <c r="V30" s="405" t="s">
        <v>232</v>
      </c>
      <c r="W30" s="389">
        <v>6</v>
      </c>
      <c r="X30" s="296">
        <v>118062</v>
      </c>
      <c r="Y30" s="356">
        <v>7</v>
      </c>
      <c r="Z30" s="296">
        <v>147878</v>
      </c>
      <c r="AA30" s="356">
        <v>4</v>
      </c>
      <c r="AB30" s="296">
        <v>170562</v>
      </c>
      <c r="AC30" s="356">
        <v>5</v>
      </c>
      <c r="AD30" s="296">
        <v>161923</v>
      </c>
      <c r="AE30" s="356">
        <v>7</v>
      </c>
      <c r="AF30" s="338">
        <v>181554</v>
      </c>
      <c r="AG30" s="364">
        <f>SUM(E30,G30,I30,K30,M30,O30,Q30,W30,Y30,AA30,AC30,AE30)</f>
        <v>41</v>
      </c>
      <c r="AH30" s="409">
        <f>SUM(F30,H30,J30,L30,N30,P30,R30,X30,Z30,AB30,AD30,AF30)</f>
        <v>1034739</v>
      </c>
      <c r="AI30" s="428" t="s">
        <v>277</v>
      </c>
      <c r="AJ30" s="429" t="s">
        <v>277</v>
      </c>
      <c r="AK30" s="291"/>
    </row>
    <row r="31" spans="1:37" ht="12" customHeight="1">
      <c r="A31" s="371"/>
      <c r="B31" s="300"/>
      <c r="C31" s="672" t="s">
        <v>226</v>
      </c>
      <c r="D31" s="673"/>
      <c r="E31" s="297">
        <f>SUM(E32:E35)</f>
        <v>207</v>
      </c>
      <c r="F31" s="344">
        <f>SUM(F32:F35)</f>
        <v>14249713</v>
      </c>
      <c r="G31" s="354">
        <f>SUM(G32:G35)</f>
        <v>219</v>
      </c>
      <c r="H31" s="294">
        <v>14927095</v>
      </c>
      <c r="I31" s="354">
        <f>SUM(I32:I35)</f>
        <v>242</v>
      </c>
      <c r="J31" s="294">
        <v>16881936</v>
      </c>
      <c r="K31" s="354">
        <f>SUM(K32:K35)</f>
        <v>227</v>
      </c>
      <c r="L31" s="294">
        <v>16322143</v>
      </c>
      <c r="M31" s="354">
        <f>SUM(M32:M35)</f>
        <v>226</v>
      </c>
      <c r="N31" s="294">
        <v>15810216</v>
      </c>
      <c r="O31" s="354">
        <f>SUM(O32:O35)</f>
        <v>249</v>
      </c>
      <c r="P31" s="294">
        <v>17418111</v>
      </c>
      <c r="Q31" s="354">
        <f>SUM(Q32:Q35)</f>
        <v>239</v>
      </c>
      <c r="R31" s="294">
        <v>16242225</v>
      </c>
      <c r="S31" s="371"/>
      <c r="T31" s="300"/>
      <c r="U31" s="672" t="s">
        <v>226</v>
      </c>
      <c r="V31" s="673"/>
      <c r="W31" s="387">
        <f>SUM(W32:W35)</f>
        <v>220</v>
      </c>
      <c r="X31" s="294">
        <v>16343040</v>
      </c>
      <c r="Y31" s="354">
        <f>SUM(Y32:Y35)</f>
        <v>225</v>
      </c>
      <c r="Z31" s="294">
        <v>15517942</v>
      </c>
      <c r="AA31" s="354">
        <f>SUM(AA32:AA35)</f>
        <v>191</v>
      </c>
      <c r="AB31" s="294">
        <v>13466452</v>
      </c>
      <c r="AC31" s="354">
        <f>SUM(AC32:AC35)</f>
        <v>217</v>
      </c>
      <c r="AD31" s="294">
        <v>13871659</v>
      </c>
      <c r="AE31" s="354">
        <f>SUM(AE32:AE35)</f>
        <v>193</v>
      </c>
      <c r="AF31" s="335">
        <v>14400112</v>
      </c>
      <c r="AG31" s="363">
        <f>SUM(AG32:AG35)</f>
        <v>2655</v>
      </c>
      <c r="AH31" s="327">
        <f>SUM(AH32:AH35)</f>
        <v>185450644</v>
      </c>
      <c r="AI31" s="412">
        <f>AG31/'2 月別支給額①'!D14</f>
        <v>1.0091220068415052</v>
      </c>
      <c r="AJ31" s="417">
        <f>AH31/'2 月別支給額①'!E14</f>
        <v>0.9398655197748944</v>
      </c>
      <c r="AK31" s="291"/>
    </row>
    <row r="32" spans="1:37" ht="12" customHeight="1">
      <c r="A32" s="371"/>
      <c r="B32" s="300"/>
      <c r="C32" s="397"/>
      <c r="D32" s="331" t="s">
        <v>247</v>
      </c>
      <c r="E32" s="319">
        <v>205</v>
      </c>
      <c r="F32" s="345">
        <v>14185430</v>
      </c>
      <c r="G32" s="355">
        <v>214</v>
      </c>
      <c r="H32" s="295">
        <v>14740370</v>
      </c>
      <c r="I32" s="355">
        <v>240</v>
      </c>
      <c r="J32" s="295">
        <v>16685020</v>
      </c>
      <c r="K32" s="355">
        <v>225</v>
      </c>
      <c r="L32" s="295">
        <v>16002324</v>
      </c>
      <c r="M32" s="355">
        <v>225</v>
      </c>
      <c r="N32" s="295">
        <v>15765532</v>
      </c>
      <c r="O32" s="355">
        <v>249</v>
      </c>
      <c r="P32" s="295">
        <v>17418111</v>
      </c>
      <c r="Q32" s="355">
        <v>238</v>
      </c>
      <c r="R32" s="295">
        <v>16210664</v>
      </c>
      <c r="S32" s="371"/>
      <c r="T32" s="300"/>
      <c r="U32" s="397"/>
      <c r="V32" s="331" t="s">
        <v>247</v>
      </c>
      <c r="W32" s="388">
        <v>217</v>
      </c>
      <c r="X32" s="295">
        <v>15967433</v>
      </c>
      <c r="Y32" s="355">
        <v>224</v>
      </c>
      <c r="Z32" s="295">
        <v>15502162</v>
      </c>
      <c r="AA32" s="355">
        <v>190</v>
      </c>
      <c r="AB32" s="295">
        <v>13450672</v>
      </c>
      <c r="AC32" s="355">
        <v>216</v>
      </c>
      <c r="AD32" s="295">
        <v>13840098</v>
      </c>
      <c r="AE32" s="355">
        <v>192</v>
      </c>
      <c r="AF32" s="339">
        <v>14378163</v>
      </c>
      <c r="AG32" s="364">
        <f aca="true" t="shared" si="22" ref="AG32:AH35">SUM(E32,G32,I32,K32,M32,O32,Q32,W32,Y32,AA32,AC32,AE32)</f>
        <v>2635</v>
      </c>
      <c r="AH32" s="409">
        <f t="shared" si="22"/>
        <v>184145979</v>
      </c>
      <c r="AI32" s="426" t="s">
        <v>281</v>
      </c>
      <c r="AJ32" s="427" t="s">
        <v>281</v>
      </c>
      <c r="AK32" s="291"/>
    </row>
    <row r="33" spans="1:37" ht="12" customHeight="1">
      <c r="A33" s="371"/>
      <c r="B33" s="300"/>
      <c r="C33" s="397"/>
      <c r="D33" s="331" t="s">
        <v>248</v>
      </c>
      <c r="E33" s="319">
        <v>0</v>
      </c>
      <c r="F33" s="345">
        <v>0</v>
      </c>
      <c r="G33" s="355">
        <v>5</v>
      </c>
      <c r="H33" s="295">
        <v>186725</v>
      </c>
      <c r="I33" s="355">
        <v>2</v>
      </c>
      <c r="J33" s="295">
        <v>196916</v>
      </c>
      <c r="K33" s="355">
        <v>2</v>
      </c>
      <c r="L33" s="295">
        <v>319819</v>
      </c>
      <c r="M33" s="355">
        <v>0</v>
      </c>
      <c r="N33" s="295">
        <v>0</v>
      </c>
      <c r="O33" s="355">
        <v>0</v>
      </c>
      <c r="P33" s="295">
        <v>0</v>
      </c>
      <c r="Q33" s="355">
        <v>0</v>
      </c>
      <c r="R33" s="295">
        <v>0</v>
      </c>
      <c r="S33" s="371"/>
      <c r="T33" s="300"/>
      <c r="U33" s="397"/>
      <c r="V33" s="331" t="s">
        <v>248</v>
      </c>
      <c r="W33" s="388">
        <v>1</v>
      </c>
      <c r="X33" s="295">
        <v>296667</v>
      </c>
      <c r="Y33" s="355">
        <v>0</v>
      </c>
      <c r="Z33" s="295">
        <v>0</v>
      </c>
      <c r="AA33" s="355">
        <v>0</v>
      </c>
      <c r="AB33" s="295">
        <v>0</v>
      </c>
      <c r="AC33" s="355">
        <v>0</v>
      </c>
      <c r="AD33" s="295">
        <v>0</v>
      </c>
      <c r="AE33" s="355">
        <v>0</v>
      </c>
      <c r="AF33" s="339">
        <v>0</v>
      </c>
      <c r="AG33" s="364">
        <f t="shared" si="22"/>
        <v>10</v>
      </c>
      <c r="AH33" s="409">
        <f t="shared" si="22"/>
        <v>1000127</v>
      </c>
      <c r="AI33" s="430" t="s">
        <v>282</v>
      </c>
      <c r="AJ33" s="431" t="s">
        <v>282</v>
      </c>
      <c r="AK33" s="291"/>
    </row>
    <row r="34" spans="1:37" ht="12" customHeight="1">
      <c r="A34" s="371"/>
      <c r="B34" s="300"/>
      <c r="C34" s="397"/>
      <c r="D34" s="331" t="s">
        <v>249</v>
      </c>
      <c r="E34" s="319">
        <v>2</v>
      </c>
      <c r="F34" s="345">
        <v>64283</v>
      </c>
      <c r="G34" s="355">
        <v>0</v>
      </c>
      <c r="H34" s="295">
        <v>0</v>
      </c>
      <c r="I34" s="355">
        <v>0</v>
      </c>
      <c r="J34" s="295">
        <v>0</v>
      </c>
      <c r="K34" s="355">
        <v>0</v>
      </c>
      <c r="L34" s="295">
        <v>0</v>
      </c>
      <c r="M34" s="355">
        <v>1</v>
      </c>
      <c r="N34" s="295">
        <v>44684</v>
      </c>
      <c r="O34" s="355">
        <v>0</v>
      </c>
      <c r="P34" s="295">
        <v>0</v>
      </c>
      <c r="Q34" s="355">
        <v>1</v>
      </c>
      <c r="R34" s="295">
        <v>31561</v>
      </c>
      <c r="S34" s="371"/>
      <c r="T34" s="300"/>
      <c r="U34" s="397"/>
      <c r="V34" s="331" t="s">
        <v>249</v>
      </c>
      <c r="W34" s="388">
        <v>2</v>
      </c>
      <c r="X34" s="295">
        <v>78940</v>
      </c>
      <c r="Y34" s="355">
        <v>1</v>
      </c>
      <c r="Z34" s="295">
        <v>15780</v>
      </c>
      <c r="AA34" s="355">
        <v>1</v>
      </c>
      <c r="AB34" s="295">
        <v>15780</v>
      </c>
      <c r="AC34" s="355">
        <v>1</v>
      </c>
      <c r="AD34" s="295">
        <v>31561</v>
      </c>
      <c r="AE34" s="355">
        <v>1</v>
      </c>
      <c r="AF34" s="339">
        <v>21949</v>
      </c>
      <c r="AG34" s="364">
        <f t="shared" si="22"/>
        <v>10</v>
      </c>
      <c r="AH34" s="409">
        <f t="shared" si="22"/>
        <v>304538</v>
      </c>
      <c r="AI34" s="426" t="s">
        <v>281</v>
      </c>
      <c r="AJ34" s="427" t="s">
        <v>281</v>
      </c>
      <c r="AK34" s="291"/>
    </row>
    <row r="35" spans="1:37" ht="12" customHeight="1">
      <c r="A35" s="371"/>
      <c r="B35" s="301"/>
      <c r="C35" s="398"/>
      <c r="D35" s="399" t="s">
        <v>250</v>
      </c>
      <c r="E35" s="320">
        <v>0</v>
      </c>
      <c r="F35" s="346">
        <v>0</v>
      </c>
      <c r="G35" s="356">
        <v>0</v>
      </c>
      <c r="H35" s="296">
        <v>0</v>
      </c>
      <c r="I35" s="356">
        <v>0</v>
      </c>
      <c r="J35" s="296">
        <v>0</v>
      </c>
      <c r="K35" s="356">
        <v>0</v>
      </c>
      <c r="L35" s="296">
        <v>0</v>
      </c>
      <c r="M35" s="356">
        <v>0</v>
      </c>
      <c r="N35" s="296">
        <v>0</v>
      </c>
      <c r="O35" s="356">
        <v>0</v>
      </c>
      <c r="P35" s="296">
        <v>0</v>
      </c>
      <c r="Q35" s="356">
        <v>0</v>
      </c>
      <c r="R35" s="296">
        <v>0</v>
      </c>
      <c r="S35" s="371"/>
      <c r="T35" s="301"/>
      <c r="U35" s="398"/>
      <c r="V35" s="405" t="s">
        <v>250</v>
      </c>
      <c r="W35" s="389">
        <v>0</v>
      </c>
      <c r="X35" s="296">
        <v>0</v>
      </c>
      <c r="Y35" s="356">
        <v>0</v>
      </c>
      <c r="Z35" s="296">
        <v>0</v>
      </c>
      <c r="AA35" s="356">
        <v>0</v>
      </c>
      <c r="AB35" s="296">
        <v>0</v>
      </c>
      <c r="AC35" s="356">
        <v>0</v>
      </c>
      <c r="AD35" s="296">
        <v>0</v>
      </c>
      <c r="AE35" s="356">
        <v>0</v>
      </c>
      <c r="AF35" s="338">
        <v>0</v>
      </c>
      <c r="AG35" s="364">
        <f t="shared" si="22"/>
        <v>0</v>
      </c>
      <c r="AH35" s="409">
        <f t="shared" si="22"/>
        <v>0</v>
      </c>
      <c r="AI35" s="428" t="s">
        <v>282</v>
      </c>
      <c r="AJ35" s="429" t="s">
        <v>282</v>
      </c>
      <c r="AK35" s="291"/>
    </row>
    <row r="36" spans="1:37" ht="12" customHeight="1">
      <c r="A36" s="372"/>
      <c r="B36" s="326" t="s">
        <v>283</v>
      </c>
      <c r="C36" s="324"/>
      <c r="D36" s="324"/>
      <c r="E36" s="321">
        <f aca="true" t="shared" si="23" ref="E36:R36">SUM(E37,E40,E43)</f>
        <v>6373</v>
      </c>
      <c r="F36" s="347">
        <f t="shared" si="23"/>
        <v>88327161</v>
      </c>
      <c r="G36" s="357">
        <f t="shared" si="23"/>
        <v>6246</v>
      </c>
      <c r="H36" s="299">
        <f t="shared" si="23"/>
        <v>96384295</v>
      </c>
      <c r="I36" s="357">
        <f t="shared" si="23"/>
        <v>6128</v>
      </c>
      <c r="J36" s="299">
        <f t="shared" si="23"/>
        <v>84788112</v>
      </c>
      <c r="K36" s="357">
        <f t="shared" si="23"/>
        <v>6167</v>
      </c>
      <c r="L36" s="299">
        <f t="shared" si="23"/>
        <v>84069045</v>
      </c>
      <c r="M36" s="357">
        <f t="shared" si="23"/>
        <v>6200</v>
      </c>
      <c r="N36" s="299">
        <f t="shared" si="23"/>
        <v>84974557</v>
      </c>
      <c r="O36" s="357">
        <f t="shared" si="23"/>
        <v>6085</v>
      </c>
      <c r="P36" s="299">
        <f t="shared" si="23"/>
        <v>82358116</v>
      </c>
      <c r="Q36" s="357">
        <f t="shared" si="23"/>
        <v>6094</v>
      </c>
      <c r="R36" s="299">
        <f t="shared" si="23"/>
        <v>83845318</v>
      </c>
      <c r="S36" s="372"/>
      <c r="T36" s="326" t="s">
        <v>283</v>
      </c>
      <c r="U36" s="324"/>
      <c r="V36" s="325"/>
      <c r="W36" s="390">
        <f aca="true" t="shared" si="24" ref="W36:AH36">SUM(W37,W40,W43)</f>
        <v>5344</v>
      </c>
      <c r="X36" s="299">
        <f t="shared" si="24"/>
        <v>72377552</v>
      </c>
      <c r="Y36" s="357">
        <f t="shared" si="24"/>
        <v>5322</v>
      </c>
      <c r="Z36" s="299">
        <f t="shared" si="24"/>
        <v>74891846</v>
      </c>
      <c r="AA36" s="357">
        <f t="shared" si="24"/>
        <v>5317</v>
      </c>
      <c r="AB36" s="299">
        <f t="shared" si="24"/>
        <v>73139183</v>
      </c>
      <c r="AC36" s="357">
        <f t="shared" si="24"/>
        <v>5427</v>
      </c>
      <c r="AD36" s="299">
        <f t="shared" si="24"/>
        <v>76461750</v>
      </c>
      <c r="AE36" s="357">
        <f t="shared" si="24"/>
        <v>5289</v>
      </c>
      <c r="AF36" s="340">
        <f t="shared" si="24"/>
        <v>73401150</v>
      </c>
      <c r="AG36" s="365">
        <f t="shared" si="24"/>
        <v>69992</v>
      </c>
      <c r="AH36" s="327">
        <f t="shared" si="24"/>
        <v>975018085</v>
      </c>
      <c r="AI36" s="418">
        <f>AG36/('2 月別支給額①'!D11+'2 月別支給額①'!D21+'2 月別支給額①'!D22)</f>
        <v>0.9724487669329628</v>
      </c>
      <c r="AJ36" s="419">
        <f>AH36/('2 月別支給額①'!E11+'2 月別支給額①'!E21+'2 月別支給額①'!E22)</f>
        <v>0.9361402263350368</v>
      </c>
      <c r="AK36" s="291"/>
    </row>
    <row r="37" spans="1:37" ht="12" customHeight="1">
      <c r="A37" s="370"/>
      <c r="B37" s="300"/>
      <c r="C37" s="672" t="s">
        <v>6</v>
      </c>
      <c r="D37" s="673"/>
      <c r="E37" s="297">
        <f aca="true" t="shared" si="25" ref="E37:R37">SUM(E38:E39)</f>
        <v>6079</v>
      </c>
      <c r="F37" s="344">
        <f t="shared" si="25"/>
        <v>72155589</v>
      </c>
      <c r="G37" s="354">
        <f t="shared" si="25"/>
        <v>5801</v>
      </c>
      <c r="H37" s="294">
        <f t="shared" si="25"/>
        <v>69151626</v>
      </c>
      <c r="I37" s="354">
        <f t="shared" si="25"/>
        <v>5900</v>
      </c>
      <c r="J37" s="294">
        <f t="shared" si="25"/>
        <v>70226680</v>
      </c>
      <c r="K37" s="354">
        <f t="shared" si="25"/>
        <v>5925</v>
      </c>
      <c r="L37" s="294">
        <f t="shared" si="25"/>
        <v>69925369</v>
      </c>
      <c r="M37" s="354">
        <f t="shared" si="25"/>
        <v>5932</v>
      </c>
      <c r="N37" s="294">
        <f t="shared" si="25"/>
        <v>69443190</v>
      </c>
      <c r="O37" s="354">
        <f t="shared" si="25"/>
        <v>5834</v>
      </c>
      <c r="P37" s="294">
        <f t="shared" si="25"/>
        <v>68496757</v>
      </c>
      <c r="Q37" s="354">
        <f t="shared" si="25"/>
        <v>5786</v>
      </c>
      <c r="R37" s="294">
        <f t="shared" si="25"/>
        <v>67745457</v>
      </c>
      <c r="S37" s="370"/>
      <c r="T37" s="300"/>
      <c r="U37" s="672" t="s">
        <v>6</v>
      </c>
      <c r="V37" s="673"/>
      <c r="W37" s="387">
        <f aca="true" t="shared" si="26" ref="W37:AH37">SUM(W38:W39)</f>
        <v>5068</v>
      </c>
      <c r="X37" s="294">
        <f t="shared" si="26"/>
        <v>58874985</v>
      </c>
      <c r="Y37" s="354">
        <f t="shared" si="26"/>
        <v>5055</v>
      </c>
      <c r="Z37" s="294">
        <f t="shared" si="26"/>
        <v>58280481</v>
      </c>
      <c r="AA37" s="354">
        <f t="shared" si="26"/>
        <v>5041</v>
      </c>
      <c r="AB37" s="294">
        <f t="shared" si="26"/>
        <v>58331133</v>
      </c>
      <c r="AC37" s="354">
        <f t="shared" si="26"/>
        <v>5113</v>
      </c>
      <c r="AD37" s="294">
        <f t="shared" si="26"/>
        <v>59334534</v>
      </c>
      <c r="AE37" s="354">
        <f t="shared" si="26"/>
        <v>5047</v>
      </c>
      <c r="AF37" s="335">
        <f t="shared" si="26"/>
        <v>58862763</v>
      </c>
      <c r="AG37" s="363">
        <f t="shared" si="26"/>
        <v>66581</v>
      </c>
      <c r="AH37" s="327">
        <f t="shared" si="26"/>
        <v>780828564</v>
      </c>
      <c r="AI37" s="412">
        <f>AG37/'2 月別支給額①'!D11</f>
        <v>0.9773070882322721</v>
      </c>
      <c r="AJ37" s="417">
        <f>AH37/'2 月別支給額①'!E11</f>
        <v>0.9562694692397209</v>
      </c>
      <c r="AK37" s="291"/>
    </row>
    <row r="38" spans="1:37" ht="12" customHeight="1">
      <c r="A38" s="370"/>
      <c r="B38" s="329"/>
      <c r="C38" s="397"/>
      <c r="D38" s="331" t="s">
        <v>231</v>
      </c>
      <c r="E38" s="319">
        <v>5669</v>
      </c>
      <c r="F38" s="345">
        <v>67854120</v>
      </c>
      <c r="G38" s="355">
        <v>5775</v>
      </c>
      <c r="H38" s="295">
        <v>68955381</v>
      </c>
      <c r="I38" s="355">
        <v>5750</v>
      </c>
      <c r="J38" s="295">
        <v>68581624</v>
      </c>
      <c r="K38" s="355">
        <v>5703</v>
      </c>
      <c r="L38" s="295">
        <v>67421029</v>
      </c>
      <c r="M38" s="355">
        <v>5703</v>
      </c>
      <c r="N38" s="295">
        <v>66951855</v>
      </c>
      <c r="O38" s="355">
        <v>5585</v>
      </c>
      <c r="P38" s="295">
        <v>66054940</v>
      </c>
      <c r="Q38" s="355">
        <v>5517</v>
      </c>
      <c r="R38" s="295">
        <v>65159424</v>
      </c>
      <c r="S38" s="370"/>
      <c r="T38" s="329"/>
      <c r="U38" s="397"/>
      <c r="V38" s="331" t="s">
        <v>231</v>
      </c>
      <c r="W38" s="388">
        <v>4904</v>
      </c>
      <c r="X38" s="295">
        <v>57666618</v>
      </c>
      <c r="Y38" s="355">
        <v>4891</v>
      </c>
      <c r="Z38" s="295">
        <v>57164661</v>
      </c>
      <c r="AA38" s="355">
        <v>4883</v>
      </c>
      <c r="AB38" s="295">
        <v>57251268</v>
      </c>
      <c r="AC38" s="355">
        <v>4934</v>
      </c>
      <c r="AD38" s="295">
        <v>58039029</v>
      </c>
      <c r="AE38" s="355">
        <v>4846</v>
      </c>
      <c r="AF38" s="339">
        <v>57530538</v>
      </c>
      <c r="AG38" s="364">
        <f>SUM(E38,G38,I38,K38,M38,O38,Q38,W38,Y38,AA38,AC38,AE38)</f>
        <v>64160</v>
      </c>
      <c r="AH38" s="409">
        <f>SUM(F38,H38,J38,L38,N38,P38,R38,X38,Z38,AB38,AD38,AF38)</f>
        <v>758630487</v>
      </c>
      <c r="AI38" s="426" t="s">
        <v>277</v>
      </c>
      <c r="AJ38" s="427" t="s">
        <v>277</v>
      </c>
      <c r="AK38" s="291"/>
    </row>
    <row r="39" spans="1:37" ht="12" customHeight="1">
      <c r="A39" s="370"/>
      <c r="B39" s="329"/>
      <c r="C39" s="398"/>
      <c r="D39" s="399" t="s">
        <v>232</v>
      </c>
      <c r="E39" s="320">
        <v>410</v>
      </c>
      <c r="F39" s="346">
        <v>4301469</v>
      </c>
      <c r="G39" s="356">
        <v>26</v>
      </c>
      <c r="H39" s="296">
        <v>196245</v>
      </c>
      <c r="I39" s="356">
        <v>150</v>
      </c>
      <c r="J39" s="296">
        <v>1645056</v>
      </c>
      <c r="K39" s="356">
        <v>222</v>
      </c>
      <c r="L39" s="296">
        <v>2504340</v>
      </c>
      <c r="M39" s="356">
        <v>229</v>
      </c>
      <c r="N39" s="296">
        <v>2491335</v>
      </c>
      <c r="O39" s="356">
        <v>249</v>
      </c>
      <c r="P39" s="296">
        <v>2441817</v>
      </c>
      <c r="Q39" s="356">
        <v>269</v>
      </c>
      <c r="R39" s="296">
        <v>2586033</v>
      </c>
      <c r="S39" s="370"/>
      <c r="T39" s="329"/>
      <c r="U39" s="398"/>
      <c r="V39" s="405" t="s">
        <v>232</v>
      </c>
      <c r="W39" s="389">
        <v>164</v>
      </c>
      <c r="X39" s="296">
        <v>1208367</v>
      </c>
      <c r="Y39" s="356">
        <v>164</v>
      </c>
      <c r="Z39" s="296">
        <v>1115820</v>
      </c>
      <c r="AA39" s="356">
        <v>158</v>
      </c>
      <c r="AB39" s="296">
        <v>1079865</v>
      </c>
      <c r="AC39" s="356">
        <v>179</v>
      </c>
      <c r="AD39" s="296">
        <v>1295505</v>
      </c>
      <c r="AE39" s="356">
        <v>201</v>
      </c>
      <c r="AF39" s="338">
        <v>1332225</v>
      </c>
      <c r="AG39" s="364">
        <f>SUM(E39,G39,I39,K39,M39,O39,Q39,W39,Y39,AA39,AC39,AE39)</f>
        <v>2421</v>
      </c>
      <c r="AH39" s="409">
        <f>SUM(F39,H39,J39,L39,N39,P39,R39,X39,Z39,AB39,AD39,AF39)</f>
        <v>22198077</v>
      </c>
      <c r="AI39" s="428" t="s">
        <v>277</v>
      </c>
      <c r="AJ39" s="429" t="s">
        <v>277</v>
      </c>
      <c r="AK39" s="291"/>
    </row>
    <row r="40" spans="1:37" ht="12" customHeight="1">
      <c r="A40" s="372"/>
      <c r="B40" s="300"/>
      <c r="C40" s="324" t="s">
        <v>238</v>
      </c>
      <c r="D40" s="400"/>
      <c r="E40" s="297">
        <f aca="true" t="shared" si="27" ref="E40:R40">SUM(E41:E42)</f>
        <v>169</v>
      </c>
      <c r="F40" s="344">
        <f t="shared" si="27"/>
        <v>5018435</v>
      </c>
      <c r="G40" s="354">
        <f t="shared" si="27"/>
        <v>244</v>
      </c>
      <c r="H40" s="294">
        <f t="shared" si="27"/>
        <v>7629816</v>
      </c>
      <c r="I40" s="354">
        <f t="shared" si="27"/>
        <v>114</v>
      </c>
      <c r="J40" s="294">
        <f t="shared" si="27"/>
        <v>2960004</v>
      </c>
      <c r="K40" s="354">
        <f t="shared" si="27"/>
        <v>134</v>
      </c>
      <c r="L40" s="294">
        <f t="shared" si="27"/>
        <v>3806653</v>
      </c>
      <c r="M40" s="354">
        <f t="shared" si="27"/>
        <v>140</v>
      </c>
      <c r="N40" s="294">
        <f t="shared" si="27"/>
        <v>3495940</v>
      </c>
      <c r="O40" s="354">
        <f t="shared" si="27"/>
        <v>141</v>
      </c>
      <c r="P40" s="294">
        <f t="shared" si="27"/>
        <v>3624298</v>
      </c>
      <c r="Q40" s="354">
        <f t="shared" si="27"/>
        <v>176</v>
      </c>
      <c r="R40" s="294">
        <f t="shared" si="27"/>
        <v>3952593</v>
      </c>
      <c r="S40" s="372"/>
      <c r="T40" s="300"/>
      <c r="U40" s="324" t="s">
        <v>238</v>
      </c>
      <c r="V40" s="400"/>
      <c r="W40" s="387">
        <f aca="true" t="shared" si="28" ref="W40:AH40">SUM(W41:W42)</f>
        <v>152</v>
      </c>
      <c r="X40" s="294">
        <f t="shared" si="28"/>
        <v>4025024</v>
      </c>
      <c r="Y40" s="354">
        <f t="shared" si="28"/>
        <v>152</v>
      </c>
      <c r="Z40" s="294">
        <f t="shared" si="28"/>
        <v>4097466</v>
      </c>
      <c r="AA40" s="354">
        <f t="shared" si="28"/>
        <v>152</v>
      </c>
      <c r="AB40" s="294">
        <f t="shared" si="28"/>
        <v>3824752</v>
      </c>
      <c r="AC40" s="354">
        <f t="shared" si="28"/>
        <v>182</v>
      </c>
      <c r="AD40" s="294">
        <f t="shared" si="28"/>
        <v>4865389</v>
      </c>
      <c r="AE40" s="354">
        <f t="shared" si="28"/>
        <v>134</v>
      </c>
      <c r="AF40" s="335">
        <f t="shared" si="28"/>
        <v>4268670</v>
      </c>
      <c r="AG40" s="363">
        <f t="shared" si="28"/>
        <v>1890</v>
      </c>
      <c r="AH40" s="327">
        <f t="shared" si="28"/>
        <v>51569040</v>
      </c>
      <c r="AI40" s="412">
        <f>AG40/'2 月別支給額①'!D21</f>
        <v>0.8758109360518999</v>
      </c>
      <c r="AJ40" s="417">
        <f>AH40/'2 月別支給額①'!E21</f>
        <v>0.8616685451791655</v>
      </c>
      <c r="AK40" s="291"/>
    </row>
    <row r="41" spans="1:37" ht="12" customHeight="1">
      <c r="A41" s="372"/>
      <c r="B41" s="300"/>
      <c r="C41" s="330"/>
      <c r="D41" s="401" t="s">
        <v>231</v>
      </c>
      <c r="E41" s="319">
        <v>157</v>
      </c>
      <c r="F41" s="345">
        <v>4540345</v>
      </c>
      <c r="G41" s="355">
        <v>218</v>
      </c>
      <c r="H41" s="295">
        <v>6526853</v>
      </c>
      <c r="I41" s="355">
        <v>108</v>
      </c>
      <c r="J41" s="295">
        <v>2863731</v>
      </c>
      <c r="K41" s="355">
        <v>132</v>
      </c>
      <c r="L41" s="295">
        <v>3637309</v>
      </c>
      <c r="M41" s="355">
        <v>131</v>
      </c>
      <c r="N41" s="295">
        <v>3300711</v>
      </c>
      <c r="O41" s="355">
        <v>131</v>
      </c>
      <c r="P41" s="295">
        <v>3319198</v>
      </c>
      <c r="Q41" s="355">
        <v>151</v>
      </c>
      <c r="R41" s="295">
        <v>3590780</v>
      </c>
      <c r="S41" s="372"/>
      <c r="T41" s="300"/>
      <c r="U41" s="330"/>
      <c r="V41" s="401" t="s">
        <v>231</v>
      </c>
      <c r="W41" s="388">
        <v>135</v>
      </c>
      <c r="X41" s="295">
        <v>3498317</v>
      </c>
      <c r="Y41" s="355">
        <v>126</v>
      </c>
      <c r="Z41" s="295">
        <v>3606488</v>
      </c>
      <c r="AA41" s="355">
        <v>135</v>
      </c>
      <c r="AB41" s="295">
        <v>3293581</v>
      </c>
      <c r="AC41" s="355">
        <v>160</v>
      </c>
      <c r="AD41" s="295">
        <v>4396605</v>
      </c>
      <c r="AE41" s="355">
        <v>112</v>
      </c>
      <c r="AF41" s="339">
        <v>3578973</v>
      </c>
      <c r="AG41" s="364">
        <f>SUM(E41,G41,I41,K41,M41,O41,Q41,W41,Y41,AA41,AC41,AE41)</f>
        <v>1696</v>
      </c>
      <c r="AH41" s="409">
        <f>SUM(F41,H41,J41,L41,N41,P41,R41,X41,Z41,AB41,AD41,AF41)</f>
        <v>46152891</v>
      </c>
      <c r="AI41" s="426" t="s">
        <v>277</v>
      </c>
      <c r="AJ41" s="427" t="s">
        <v>277</v>
      </c>
      <c r="AK41" s="291"/>
    </row>
    <row r="42" spans="1:37" ht="12" customHeight="1">
      <c r="A42" s="372"/>
      <c r="B42" s="300"/>
      <c r="C42" s="333"/>
      <c r="D42" s="402" t="s">
        <v>232</v>
      </c>
      <c r="E42" s="320">
        <v>12</v>
      </c>
      <c r="F42" s="346">
        <v>478090</v>
      </c>
      <c r="G42" s="356">
        <v>26</v>
      </c>
      <c r="H42" s="296">
        <v>1102963</v>
      </c>
      <c r="I42" s="356">
        <v>6</v>
      </c>
      <c r="J42" s="296">
        <v>96273</v>
      </c>
      <c r="K42" s="356">
        <v>2</v>
      </c>
      <c r="L42" s="296">
        <v>169344</v>
      </c>
      <c r="M42" s="356">
        <v>9</v>
      </c>
      <c r="N42" s="296">
        <v>195229</v>
      </c>
      <c r="O42" s="356">
        <v>10</v>
      </c>
      <c r="P42" s="296">
        <v>305100</v>
      </c>
      <c r="Q42" s="356">
        <v>25</v>
      </c>
      <c r="R42" s="296">
        <v>361813</v>
      </c>
      <c r="S42" s="372"/>
      <c r="T42" s="300"/>
      <c r="U42" s="333"/>
      <c r="V42" s="402" t="s">
        <v>232</v>
      </c>
      <c r="W42" s="389">
        <v>17</v>
      </c>
      <c r="X42" s="296">
        <v>526707</v>
      </c>
      <c r="Y42" s="356">
        <v>26</v>
      </c>
      <c r="Z42" s="296">
        <v>490978</v>
      </c>
      <c r="AA42" s="356">
        <v>17</v>
      </c>
      <c r="AB42" s="296">
        <v>531171</v>
      </c>
      <c r="AC42" s="356">
        <v>22</v>
      </c>
      <c r="AD42" s="296">
        <v>468784</v>
      </c>
      <c r="AE42" s="356">
        <v>22</v>
      </c>
      <c r="AF42" s="338">
        <v>689697</v>
      </c>
      <c r="AG42" s="364">
        <f>SUM(E42,G42,I42,K42,M42,O42,Q42,W42,Y42,AA42,AC42,AE42)</f>
        <v>194</v>
      </c>
      <c r="AH42" s="409">
        <f>SUM(F42,H42,J42,L42,N42,P42,R42,X42,Z42,AB42,AD42,AF42)</f>
        <v>5416149</v>
      </c>
      <c r="AI42" s="428" t="s">
        <v>277</v>
      </c>
      <c r="AJ42" s="429" t="s">
        <v>277</v>
      </c>
      <c r="AK42" s="291"/>
    </row>
    <row r="43" spans="1:37" ht="12" customHeight="1">
      <c r="A43" s="372"/>
      <c r="B43" s="300"/>
      <c r="C43" s="324" t="s">
        <v>21</v>
      </c>
      <c r="D43" s="325"/>
      <c r="E43" s="297">
        <f aca="true" t="shared" si="29" ref="E43:R43">SUM(E44:E45)</f>
        <v>125</v>
      </c>
      <c r="F43" s="344">
        <f t="shared" si="29"/>
        <v>11153137</v>
      </c>
      <c r="G43" s="354">
        <f t="shared" si="29"/>
        <v>201</v>
      </c>
      <c r="H43" s="294">
        <f t="shared" si="29"/>
        <v>19602853</v>
      </c>
      <c r="I43" s="354">
        <f t="shared" si="29"/>
        <v>114</v>
      </c>
      <c r="J43" s="294">
        <f t="shared" si="29"/>
        <v>11601428</v>
      </c>
      <c r="K43" s="354">
        <f t="shared" si="29"/>
        <v>108</v>
      </c>
      <c r="L43" s="294">
        <f t="shared" si="29"/>
        <v>10337023</v>
      </c>
      <c r="M43" s="354">
        <f t="shared" si="29"/>
        <v>128</v>
      </c>
      <c r="N43" s="294">
        <f t="shared" si="29"/>
        <v>12035427</v>
      </c>
      <c r="O43" s="354">
        <f t="shared" si="29"/>
        <v>110</v>
      </c>
      <c r="P43" s="294">
        <f t="shared" si="29"/>
        <v>10237061</v>
      </c>
      <c r="Q43" s="354">
        <f t="shared" si="29"/>
        <v>132</v>
      </c>
      <c r="R43" s="294">
        <f t="shared" si="29"/>
        <v>12147268</v>
      </c>
      <c r="S43" s="372"/>
      <c r="T43" s="300"/>
      <c r="U43" s="324" t="s">
        <v>21</v>
      </c>
      <c r="V43" s="325"/>
      <c r="W43" s="387">
        <f aca="true" t="shared" si="30" ref="W43:AH43">SUM(W44:W45)</f>
        <v>124</v>
      </c>
      <c r="X43" s="294">
        <f t="shared" si="30"/>
        <v>9477543</v>
      </c>
      <c r="Y43" s="354">
        <f t="shared" si="30"/>
        <v>115</v>
      </c>
      <c r="Z43" s="294">
        <f t="shared" si="30"/>
        <v>12513899</v>
      </c>
      <c r="AA43" s="354">
        <f t="shared" si="30"/>
        <v>124</v>
      </c>
      <c r="AB43" s="294">
        <f t="shared" si="30"/>
        <v>10983298</v>
      </c>
      <c r="AC43" s="354">
        <f t="shared" si="30"/>
        <v>132</v>
      </c>
      <c r="AD43" s="294">
        <f t="shared" si="30"/>
        <v>12261827</v>
      </c>
      <c r="AE43" s="354">
        <f t="shared" si="30"/>
        <v>108</v>
      </c>
      <c r="AF43" s="335">
        <f t="shared" si="30"/>
        <v>10269717</v>
      </c>
      <c r="AG43" s="363">
        <f t="shared" si="30"/>
        <v>1521</v>
      </c>
      <c r="AH43" s="327">
        <f t="shared" si="30"/>
        <v>142620481</v>
      </c>
      <c r="AI43" s="412">
        <f>AG43/'2 月別支給額①'!D22</f>
        <v>0.9</v>
      </c>
      <c r="AJ43" s="417">
        <f>AH43/'2 月別支給額①'!E22</f>
        <v>0.8636026818581588</v>
      </c>
      <c r="AK43" s="291"/>
    </row>
    <row r="44" spans="1:37" ht="12" customHeight="1">
      <c r="A44" s="372"/>
      <c r="B44" s="300"/>
      <c r="C44" s="330"/>
      <c r="D44" s="401" t="s">
        <v>231</v>
      </c>
      <c r="E44" s="319">
        <v>104</v>
      </c>
      <c r="F44" s="345">
        <v>8725923</v>
      </c>
      <c r="G44" s="355">
        <v>164</v>
      </c>
      <c r="H44" s="295">
        <v>15767280</v>
      </c>
      <c r="I44" s="355">
        <v>108</v>
      </c>
      <c r="J44" s="295">
        <v>9893526</v>
      </c>
      <c r="K44" s="355">
        <v>100</v>
      </c>
      <c r="L44" s="295">
        <v>9696325</v>
      </c>
      <c r="M44" s="355">
        <v>119</v>
      </c>
      <c r="N44" s="295">
        <v>10852989</v>
      </c>
      <c r="O44" s="355">
        <v>101</v>
      </c>
      <c r="P44" s="295">
        <v>8964038</v>
      </c>
      <c r="Q44" s="355">
        <v>113</v>
      </c>
      <c r="R44" s="295">
        <v>10138731</v>
      </c>
      <c r="S44" s="372"/>
      <c r="T44" s="300"/>
      <c r="U44" s="330"/>
      <c r="V44" s="401" t="s">
        <v>231</v>
      </c>
      <c r="W44" s="388">
        <v>100</v>
      </c>
      <c r="X44" s="295">
        <v>7716415</v>
      </c>
      <c r="Y44" s="355">
        <v>94</v>
      </c>
      <c r="Z44" s="295">
        <v>9880640</v>
      </c>
      <c r="AA44" s="355">
        <v>100</v>
      </c>
      <c r="AB44" s="295">
        <v>8550684</v>
      </c>
      <c r="AC44" s="355">
        <v>97</v>
      </c>
      <c r="AD44" s="295">
        <v>9114930</v>
      </c>
      <c r="AE44" s="355">
        <v>83</v>
      </c>
      <c r="AF44" s="339">
        <v>7535713</v>
      </c>
      <c r="AG44" s="364">
        <f>SUM(E44,G44,I44,K44,M44,O44,Q44,W44,Y44,AA44,AC44,AE44)</f>
        <v>1283</v>
      </c>
      <c r="AH44" s="409">
        <f>SUM(F44,H44,J44,L44,N44,P44,R44,X44,Z44,AB44,AD44,AF44)</f>
        <v>116837194</v>
      </c>
      <c r="AI44" s="426" t="s">
        <v>277</v>
      </c>
      <c r="AJ44" s="427" t="s">
        <v>277</v>
      </c>
      <c r="AK44" s="291"/>
    </row>
    <row r="45" spans="1:37" ht="12" customHeight="1">
      <c r="A45" s="372"/>
      <c r="B45" s="301"/>
      <c r="C45" s="333"/>
      <c r="D45" s="402" t="s">
        <v>232</v>
      </c>
      <c r="E45" s="320">
        <v>21</v>
      </c>
      <c r="F45" s="346">
        <v>2427214</v>
      </c>
      <c r="G45" s="356">
        <v>37</v>
      </c>
      <c r="H45" s="296">
        <v>3835573</v>
      </c>
      <c r="I45" s="356">
        <v>6</v>
      </c>
      <c r="J45" s="296">
        <v>1707902</v>
      </c>
      <c r="K45" s="356">
        <v>8</v>
      </c>
      <c r="L45" s="296">
        <v>640698</v>
      </c>
      <c r="M45" s="356">
        <v>9</v>
      </c>
      <c r="N45" s="296">
        <v>1182438</v>
      </c>
      <c r="O45" s="356">
        <v>9</v>
      </c>
      <c r="P45" s="296">
        <v>1273023</v>
      </c>
      <c r="Q45" s="356">
        <v>19</v>
      </c>
      <c r="R45" s="296">
        <v>2008537</v>
      </c>
      <c r="S45" s="372"/>
      <c r="T45" s="301"/>
      <c r="U45" s="333"/>
      <c r="V45" s="402" t="s">
        <v>232</v>
      </c>
      <c r="W45" s="389">
        <v>24</v>
      </c>
      <c r="X45" s="296">
        <v>1761128</v>
      </c>
      <c r="Y45" s="356">
        <v>21</v>
      </c>
      <c r="Z45" s="296">
        <v>2633259</v>
      </c>
      <c r="AA45" s="356">
        <v>24</v>
      </c>
      <c r="AB45" s="296">
        <v>2432614</v>
      </c>
      <c r="AC45" s="356">
        <v>35</v>
      </c>
      <c r="AD45" s="296">
        <v>3146897</v>
      </c>
      <c r="AE45" s="356">
        <v>25</v>
      </c>
      <c r="AF45" s="338">
        <v>2734004</v>
      </c>
      <c r="AG45" s="364">
        <f>SUM(E45,G45,I45,K45,M45,O45,Q45,W45,Y45,AA45,AC45,AE45)</f>
        <v>238</v>
      </c>
      <c r="AH45" s="409">
        <f>SUM(F45,H45,J45,L45,N45,P45,R45,X45,Z45,AB45,AD45,AF45)</f>
        <v>25783287</v>
      </c>
      <c r="AI45" s="428" t="s">
        <v>277</v>
      </c>
      <c r="AJ45" s="429" t="s">
        <v>277</v>
      </c>
      <c r="AK45" s="291"/>
    </row>
    <row r="46" spans="1:37" ht="12" customHeight="1">
      <c r="A46" s="371"/>
      <c r="B46" s="674" t="s">
        <v>269</v>
      </c>
      <c r="C46" s="677"/>
      <c r="D46" s="678"/>
      <c r="E46" s="297">
        <f aca="true" t="shared" si="31" ref="E46:R46">SUM(E47:E48)</f>
        <v>229</v>
      </c>
      <c r="F46" s="344">
        <f t="shared" si="31"/>
        <v>40109093</v>
      </c>
      <c r="G46" s="354">
        <f t="shared" si="31"/>
        <v>249</v>
      </c>
      <c r="H46" s="294">
        <f t="shared" si="31"/>
        <v>41722695</v>
      </c>
      <c r="I46" s="354">
        <f t="shared" si="31"/>
        <v>264</v>
      </c>
      <c r="J46" s="294">
        <f t="shared" si="31"/>
        <v>45326573</v>
      </c>
      <c r="K46" s="354">
        <f t="shared" si="31"/>
        <v>267</v>
      </c>
      <c r="L46" s="294">
        <f t="shared" si="31"/>
        <v>45344481</v>
      </c>
      <c r="M46" s="354">
        <f t="shared" si="31"/>
        <v>270</v>
      </c>
      <c r="N46" s="294">
        <f t="shared" si="31"/>
        <v>47860088</v>
      </c>
      <c r="O46" s="354">
        <f t="shared" si="31"/>
        <v>283</v>
      </c>
      <c r="P46" s="294">
        <f t="shared" si="31"/>
        <v>50848514</v>
      </c>
      <c r="Q46" s="354">
        <f t="shared" si="31"/>
        <v>288</v>
      </c>
      <c r="R46" s="294">
        <f t="shared" si="31"/>
        <v>49870349</v>
      </c>
      <c r="S46" s="371"/>
      <c r="T46" s="674" t="s">
        <v>269</v>
      </c>
      <c r="U46" s="677"/>
      <c r="V46" s="678"/>
      <c r="W46" s="387">
        <f aca="true" t="shared" si="32" ref="W46:AH46">SUM(W47:W48)</f>
        <v>306</v>
      </c>
      <c r="X46" s="294">
        <f t="shared" si="32"/>
        <v>53734537</v>
      </c>
      <c r="Y46" s="354">
        <f t="shared" si="32"/>
        <v>316</v>
      </c>
      <c r="Z46" s="294">
        <f t="shared" si="32"/>
        <v>52550269</v>
      </c>
      <c r="AA46" s="354">
        <f t="shared" si="32"/>
        <v>330</v>
      </c>
      <c r="AB46" s="294">
        <f t="shared" si="32"/>
        <v>56571228</v>
      </c>
      <c r="AC46" s="354">
        <f t="shared" si="32"/>
        <v>336</v>
      </c>
      <c r="AD46" s="294">
        <f t="shared" si="32"/>
        <v>58934343</v>
      </c>
      <c r="AE46" s="354">
        <f t="shared" si="32"/>
        <v>329</v>
      </c>
      <c r="AF46" s="335">
        <f t="shared" si="32"/>
        <v>52612624</v>
      </c>
      <c r="AG46" s="363">
        <f t="shared" si="32"/>
        <v>3467</v>
      </c>
      <c r="AH46" s="327">
        <f t="shared" si="32"/>
        <v>595484794</v>
      </c>
      <c r="AI46" s="412">
        <f>AG46/'2 月別支給額①'!D18</f>
        <v>1.3923694779116467</v>
      </c>
      <c r="AJ46" s="417">
        <f>AH46/'2 月別支給額①'!E18</f>
        <v>1.41344856620448</v>
      </c>
      <c r="AK46" s="291"/>
    </row>
    <row r="47" spans="1:37" ht="12" customHeight="1">
      <c r="A47" s="371"/>
      <c r="B47" s="329"/>
      <c r="C47" s="330"/>
      <c r="D47" s="331" t="s">
        <v>231</v>
      </c>
      <c r="E47" s="319">
        <v>214</v>
      </c>
      <c r="F47" s="345">
        <v>39044938</v>
      </c>
      <c r="G47" s="355">
        <v>244</v>
      </c>
      <c r="H47" s="295">
        <v>41450256</v>
      </c>
      <c r="I47" s="355">
        <v>262</v>
      </c>
      <c r="J47" s="295">
        <v>45113642</v>
      </c>
      <c r="K47" s="355">
        <v>255</v>
      </c>
      <c r="L47" s="295">
        <v>44113161</v>
      </c>
      <c r="M47" s="355">
        <v>259</v>
      </c>
      <c r="N47" s="295">
        <v>46688944</v>
      </c>
      <c r="O47" s="355">
        <v>272</v>
      </c>
      <c r="P47" s="295">
        <v>49648408</v>
      </c>
      <c r="Q47" s="355">
        <v>275</v>
      </c>
      <c r="R47" s="295">
        <v>48507722</v>
      </c>
      <c r="S47" s="371"/>
      <c r="T47" s="329"/>
      <c r="U47" s="330"/>
      <c r="V47" s="331" t="s">
        <v>231</v>
      </c>
      <c r="W47" s="388">
        <v>287</v>
      </c>
      <c r="X47" s="295">
        <v>51890979</v>
      </c>
      <c r="Y47" s="355">
        <v>289</v>
      </c>
      <c r="Z47" s="295">
        <v>49960940</v>
      </c>
      <c r="AA47" s="355">
        <v>305</v>
      </c>
      <c r="AB47" s="295">
        <v>54074962</v>
      </c>
      <c r="AC47" s="355">
        <v>307</v>
      </c>
      <c r="AD47" s="295">
        <v>55912825</v>
      </c>
      <c r="AE47" s="355">
        <v>300</v>
      </c>
      <c r="AF47" s="339">
        <v>49834916</v>
      </c>
      <c r="AG47" s="364">
        <f>SUM(E47,G47,I47,K47,M47,O47,Q47,W47,Y47,AA47,AC47,AE47)</f>
        <v>3269</v>
      </c>
      <c r="AH47" s="409">
        <f>SUM(F47,H47,J47,L47,N47,P47,R47,X47,Z47,AB47,AD47,AF47)</f>
        <v>576241693</v>
      </c>
      <c r="AI47" s="426" t="s">
        <v>277</v>
      </c>
      <c r="AJ47" s="427" t="s">
        <v>277</v>
      </c>
      <c r="AK47" s="291"/>
    </row>
    <row r="48" spans="1:37" ht="12" customHeight="1">
      <c r="A48" s="371"/>
      <c r="B48" s="332"/>
      <c r="C48" s="399"/>
      <c r="D48" s="334" t="s">
        <v>232</v>
      </c>
      <c r="E48" s="320">
        <v>15</v>
      </c>
      <c r="F48" s="346">
        <v>1064155</v>
      </c>
      <c r="G48" s="356">
        <v>5</v>
      </c>
      <c r="H48" s="296">
        <v>272439</v>
      </c>
      <c r="I48" s="356">
        <v>2</v>
      </c>
      <c r="J48" s="296">
        <v>212931</v>
      </c>
      <c r="K48" s="356">
        <v>12</v>
      </c>
      <c r="L48" s="296">
        <v>1231320</v>
      </c>
      <c r="M48" s="356">
        <v>11</v>
      </c>
      <c r="N48" s="296">
        <v>1171144</v>
      </c>
      <c r="O48" s="356">
        <v>11</v>
      </c>
      <c r="P48" s="296">
        <v>1200106</v>
      </c>
      <c r="Q48" s="356">
        <v>13</v>
      </c>
      <c r="R48" s="296">
        <v>1362627</v>
      </c>
      <c r="S48" s="371"/>
      <c r="T48" s="332"/>
      <c r="U48" s="399"/>
      <c r="V48" s="334" t="s">
        <v>232</v>
      </c>
      <c r="W48" s="389">
        <v>19</v>
      </c>
      <c r="X48" s="296">
        <v>1843558</v>
      </c>
      <c r="Y48" s="356">
        <v>27</v>
      </c>
      <c r="Z48" s="296">
        <v>2589329</v>
      </c>
      <c r="AA48" s="356">
        <v>25</v>
      </c>
      <c r="AB48" s="296">
        <v>2496266</v>
      </c>
      <c r="AC48" s="356">
        <v>29</v>
      </c>
      <c r="AD48" s="296">
        <v>3021518</v>
      </c>
      <c r="AE48" s="356">
        <v>29</v>
      </c>
      <c r="AF48" s="338">
        <v>2777708</v>
      </c>
      <c r="AG48" s="364">
        <f>SUM(E48,G48,I48,K48,M48,O48,Q48,W48,Y48,AA48,AC48,AE48)</f>
        <v>198</v>
      </c>
      <c r="AH48" s="409">
        <f>SUM(F48,H48,J48,L48,N48,P48,R48,X48,Z48,AB48,AD48,AF48)</f>
        <v>19243101</v>
      </c>
      <c r="AI48" s="428" t="s">
        <v>277</v>
      </c>
      <c r="AJ48" s="429" t="s">
        <v>277</v>
      </c>
      <c r="AK48" s="291"/>
    </row>
    <row r="49" spans="1:37" ht="12" customHeight="1">
      <c r="A49" s="372"/>
      <c r="B49" s="403" t="s">
        <v>251</v>
      </c>
      <c r="C49" s="324"/>
      <c r="D49" s="324"/>
      <c r="E49" s="297">
        <f aca="true" t="shared" si="33" ref="E49:R49">SUM(E50:E51)</f>
        <v>11374</v>
      </c>
      <c r="F49" s="344">
        <f t="shared" si="33"/>
        <v>102912573</v>
      </c>
      <c r="G49" s="354">
        <f t="shared" si="33"/>
        <v>11160</v>
      </c>
      <c r="H49" s="294">
        <f t="shared" si="33"/>
        <v>119907796</v>
      </c>
      <c r="I49" s="354">
        <f t="shared" si="33"/>
        <v>11257</v>
      </c>
      <c r="J49" s="294">
        <f t="shared" si="33"/>
        <v>121863034</v>
      </c>
      <c r="K49" s="354">
        <f t="shared" si="33"/>
        <v>11592</v>
      </c>
      <c r="L49" s="294">
        <f t="shared" si="33"/>
        <v>125026441</v>
      </c>
      <c r="M49" s="354">
        <f t="shared" si="33"/>
        <v>11394</v>
      </c>
      <c r="N49" s="294">
        <f t="shared" si="33"/>
        <v>122981774</v>
      </c>
      <c r="O49" s="354">
        <f t="shared" si="33"/>
        <v>11286</v>
      </c>
      <c r="P49" s="294">
        <f t="shared" si="33"/>
        <v>120353997</v>
      </c>
      <c r="Q49" s="354">
        <f t="shared" si="33"/>
        <v>11239</v>
      </c>
      <c r="R49" s="294">
        <f t="shared" si="33"/>
        <v>120816073</v>
      </c>
      <c r="S49" s="372"/>
      <c r="T49" s="403" t="s">
        <v>251</v>
      </c>
      <c r="U49" s="324"/>
      <c r="V49" s="325"/>
      <c r="W49" s="387">
        <f aca="true" t="shared" si="34" ref="W49:AH49">SUM(W50:W51)</f>
        <v>11246</v>
      </c>
      <c r="X49" s="294">
        <f t="shared" si="34"/>
        <v>115128332</v>
      </c>
      <c r="Y49" s="354">
        <f t="shared" si="34"/>
        <v>11143</v>
      </c>
      <c r="Z49" s="294">
        <f t="shared" si="34"/>
        <v>116239262</v>
      </c>
      <c r="AA49" s="354">
        <f t="shared" si="34"/>
        <v>11041</v>
      </c>
      <c r="AB49" s="294">
        <f t="shared" si="34"/>
        <v>113387526</v>
      </c>
      <c r="AC49" s="354">
        <f t="shared" si="34"/>
        <v>11209</v>
      </c>
      <c r="AD49" s="294">
        <f t="shared" si="34"/>
        <v>113456196</v>
      </c>
      <c r="AE49" s="354">
        <f t="shared" si="34"/>
        <v>11096</v>
      </c>
      <c r="AF49" s="335">
        <f t="shared" si="34"/>
        <v>112277043</v>
      </c>
      <c r="AG49" s="363">
        <f t="shared" si="34"/>
        <v>135037</v>
      </c>
      <c r="AH49" s="327">
        <f t="shared" si="34"/>
        <v>1404350047</v>
      </c>
      <c r="AI49" s="412">
        <f>AG49/'2 月別支給額①'!D19</f>
        <v>1.0244899817159678</v>
      </c>
      <c r="AJ49" s="417">
        <f>AH49/'2 月別支給額①'!E19</f>
        <v>1.1775790211279438</v>
      </c>
      <c r="AK49" s="291"/>
    </row>
    <row r="50" spans="1:37" ht="12" customHeight="1">
      <c r="A50" s="372"/>
      <c r="B50" s="404"/>
      <c r="C50" s="330"/>
      <c r="D50" s="331" t="s">
        <v>233</v>
      </c>
      <c r="E50" s="319">
        <v>9519</v>
      </c>
      <c r="F50" s="345">
        <v>86233754</v>
      </c>
      <c r="G50" s="355">
        <v>10939</v>
      </c>
      <c r="H50" s="295">
        <v>118327286</v>
      </c>
      <c r="I50" s="355">
        <v>10719</v>
      </c>
      <c r="J50" s="295">
        <v>118793704</v>
      </c>
      <c r="K50" s="355">
        <v>10723</v>
      </c>
      <c r="L50" s="295">
        <v>121182231</v>
      </c>
      <c r="M50" s="355">
        <v>10515</v>
      </c>
      <c r="N50" s="295">
        <v>118815444</v>
      </c>
      <c r="O50" s="355">
        <v>10241</v>
      </c>
      <c r="P50" s="295">
        <v>115510577</v>
      </c>
      <c r="Q50" s="355">
        <v>10030</v>
      </c>
      <c r="R50" s="295">
        <v>115140833</v>
      </c>
      <c r="S50" s="372"/>
      <c r="T50" s="404"/>
      <c r="U50" s="330"/>
      <c r="V50" s="331" t="s">
        <v>233</v>
      </c>
      <c r="W50" s="388">
        <v>9924</v>
      </c>
      <c r="X50" s="295">
        <v>108934752</v>
      </c>
      <c r="Y50" s="355">
        <v>9727</v>
      </c>
      <c r="Z50" s="295">
        <v>109752062</v>
      </c>
      <c r="AA50" s="355">
        <v>9399</v>
      </c>
      <c r="AB50" s="295">
        <v>105924596</v>
      </c>
      <c r="AC50" s="355">
        <v>9436</v>
      </c>
      <c r="AD50" s="295">
        <v>105402316</v>
      </c>
      <c r="AE50" s="355">
        <v>9064</v>
      </c>
      <c r="AF50" s="339">
        <v>103181183</v>
      </c>
      <c r="AG50" s="364">
        <f>SUM(E50,G50,I50,K50,M50,O50,Q50,W50,Y50,AA50,AC50,AE50)</f>
        <v>120236</v>
      </c>
      <c r="AH50" s="409">
        <f>SUM(F50,H50,J50,L50,N50,P50,R50,X50,Z50,AB50,AD50,AF50)</f>
        <v>1327198738</v>
      </c>
      <c r="AI50" s="426" t="s">
        <v>284</v>
      </c>
      <c r="AJ50" s="427" t="s">
        <v>284</v>
      </c>
      <c r="AK50" s="291"/>
    </row>
    <row r="51" spans="1:37" ht="12" customHeight="1">
      <c r="A51" s="373"/>
      <c r="B51" s="404"/>
      <c r="C51" s="404"/>
      <c r="D51" s="334" t="s">
        <v>234</v>
      </c>
      <c r="E51" s="320">
        <v>1855</v>
      </c>
      <c r="F51" s="346">
        <v>16678819</v>
      </c>
      <c r="G51" s="356">
        <v>221</v>
      </c>
      <c r="H51" s="296">
        <v>1580510</v>
      </c>
      <c r="I51" s="356">
        <v>538</v>
      </c>
      <c r="J51" s="296">
        <v>3069330</v>
      </c>
      <c r="K51" s="356">
        <v>869</v>
      </c>
      <c r="L51" s="296">
        <v>3844210</v>
      </c>
      <c r="M51" s="356">
        <v>879</v>
      </c>
      <c r="N51" s="296">
        <v>4166330</v>
      </c>
      <c r="O51" s="356">
        <v>1045</v>
      </c>
      <c r="P51" s="296">
        <v>4843420</v>
      </c>
      <c r="Q51" s="356">
        <v>1209</v>
      </c>
      <c r="R51" s="296">
        <v>5675240</v>
      </c>
      <c r="S51" s="373"/>
      <c r="T51" s="404"/>
      <c r="U51" s="404"/>
      <c r="V51" s="334" t="s">
        <v>234</v>
      </c>
      <c r="W51" s="389">
        <v>1322</v>
      </c>
      <c r="X51" s="296">
        <v>6193580</v>
      </c>
      <c r="Y51" s="356">
        <v>1416</v>
      </c>
      <c r="Z51" s="296">
        <v>6487200</v>
      </c>
      <c r="AA51" s="356">
        <v>1642</v>
      </c>
      <c r="AB51" s="296">
        <v>7462930</v>
      </c>
      <c r="AC51" s="356">
        <v>1773</v>
      </c>
      <c r="AD51" s="296">
        <v>8053880</v>
      </c>
      <c r="AE51" s="356">
        <v>2032</v>
      </c>
      <c r="AF51" s="338">
        <v>9095860</v>
      </c>
      <c r="AG51" s="364">
        <f>SUM(E51,G51,I51,K51,M51,O51,Q51,W51,Y51,AA51,AC51,AE51)</f>
        <v>14801</v>
      </c>
      <c r="AH51" s="409">
        <f>SUM(F51,H51,J51,L51,N51,P51,R51,X51,Z51,AB51,AD51,AF51)</f>
        <v>77151309</v>
      </c>
      <c r="AI51" s="428" t="s">
        <v>285</v>
      </c>
      <c r="AJ51" s="429" t="s">
        <v>285</v>
      </c>
      <c r="AK51" s="291"/>
    </row>
    <row r="52" spans="1:37" ht="12" customHeight="1">
      <c r="A52" s="679" t="s">
        <v>253</v>
      </c>
      <c r="B52" s="680"/>
      <c r="C52" s="680"/>
      <c r="D52" s="680"/>
      <c r="E52" s="303">
        <f aca="true" t="shared" si="35" ref="E52:R52">SUM(E53,E54,E57,E60,E63,E64)</f>
        <v>222</v>
      </c>
      <c r="F52" s="348">
        <f t="shared" si="35"/>
        <v>54988848</v>
      </c>
      <c r="G52" s="358">
        <f t="shared" si="35"/>
        <v>438</v>
      </c>
      <c r="H52" s="304">
        <f t="shared" si="35"/>
        <v>72505307</v>
      </c>
      <c r="I52" s="358">
        <f t="shared" si="35"/>
        <v>466</v>
      </c>
      <c r="J52" s="304">
        <f t="shared" si="35"/>
        <v>79144532</v>
      </c>
      <c r="K52" s="358">
        <f t="shared" si="35"/>
        <v>463</v>
      </c>
      <c r="L52" s="304">
        <f t="shared" si="35"/>
        <v>76472833</v>
      </c>
      <c r="M52" s="358">
        <f t="shared" si="35"/>
        <v>473</v>
      </c>
      <c r="N52" s="304">
        <f t="shared" si="35"/>
        <v>79321589</v>
      </c>
      <c r="O52" s="358">
        <f t="shared" si="35"/>
        <v>453</v>
      </c>
      <c r="P52" s="304">
        <f t="shared" si="35"/>
        <v>76665579</v>
      </c>
      <c r="Q52" s="358">
        <f t="shared" si="35"/>
        <v>445</v>
      </c>
      <c r="R52" s="304">
        <f t="shared" si="35"/>
        <v>73850548</v>
      </c>
      <c r="S52" s="679" t="s">
        <v>253</v>
      </c>
      <c r="T52" s="680"/>
      <c r="U52" s="680"/>
      <c r="V52" s="700"/>
      <c r="W52" s="391">
        <f aca="true" t="shared" si="36" ref="W52:AH52">SUM(W53,W54,W57,W60,W63,W64)</f>
        <v>457</v>
      </c>
      <c r="X52" s="304">
        <f t="shared" si="36"/>
        <v>76412515</v>
      </c>
      <c r="Y52" s="358">
        <f t="shared" si="36"/>
        <v>491</v>
      </c>
      <c r="Z52" s="304">
        <f t="shared" si="36"/>
        <v>76703495</v>
      </c>
      <c r="AA52" s="358">
        <f t="shared" si="36"/>
        <v>480</v>
      </c>
      <c r="AB52" s="304">
        <f t="shared" si="36"/>
        <v>78835096</v>
      </c>
      <c r="AC52" s="358">
        <f t="shared" si="36"/>
        <v>462</v>
      </c>
      <c r="AD52" s="304">
        <f t="shared" si="36"/>
        <v>74449848</v>
      </c>
      <c r="AE52" s="358">
        <f t="shared" si="36"/>
        <v>490</v>
      </c>
      <c r="AF52" s="327">
        <f t="shared" si="36"/>
        <v>71323036</v>
      </c>
      <c r="AG52" s="366">
        <f t="shared" si="36"/>
        <v>5340</v>
      </c>
      <c r="AH52" s="327">
        <f t="shared" si="36"/>
        <v>890673226</v>
      </c>
      <c r="AI52" s="432" t="s">
        <v>286</v>
      </c>
      <c r="AJ52" s="433" t="s">
        <v>286</v>
      </c>
      <c r="AK52" s="291"/>
    </row>
    <row r="53" spans="1:37" ht="12" customHeight="1">
      <c r="A53" s="371"/>
      <c r="B53" s="662" t="s">
        <v>235</v>
      </c>
      <c r="C53" s="660"/>
      <c r="D53" s="661"/>
      <c r="E53" s="297">
        <v>0</v>
      </c>
      <c r="F53" s="344">
        <v>0</v>
      </c>
      <c r="G53" s="354">
        <v>0</v>
      </c>
      <c r="H53" s="294">
        <v>0</v>
      </c>
      <c r="I53" s="354">
        <v>0</v>
      </c>
      <c r="J53" s="294">
        <v>0</v>
      </c>
      <c r="K53" s="354">
        <v>0</v>
      </c>
      <c r="L53" s="294">
        <v>0</v>
      </c>
      <c r="M53" s="354">
        <v>0</v>
      </c>
      <c r="N53" s="294">
        <v>0</v>
      </c>
      <c r="O53" s="354">
        <v>0</v>
      </c>
      <c r="P53" s="294">
        <v>0</v>
      </c>
      <c r="Q53" s="354">
        <v>0</v>
      </c>
      <c r="R53" s="294">
        <v>0</v>
      </c>
      <c r="S53" s="371"/>
      <c r="T53" s="662" t="s">
        <v>235</v>
      </c>
      <c r="U53" s="660"/>
      <c r="V53" s="661"/>
      <c r="W53" s="387">
        <v>0</v>
      </c>
      <c r="X53" s="294">
        <v>0</v>
      </c>
      <c r="Y53" s="354">
        <v>0</v>
      </c>
      <c r="Z53" s="294">
        <v>0</v>
      </c>
      <c r="AA53" s="354">
        <v>0</v>
      </c>
      <c r="AB53" s="294">
        <v>0</v>
      </c>
      <c r="AC53" s="354">
        <v>0</v>
      </c>
      <c r="AD53" s="294">
        <v>0</v>
      </c>
      <c r="AE53" s="354">
        <v>0</v>
      </c>
      <c r="AF53" s="335">
        <v>0</v>
      </c>
      <c r="AG53" s="363">
        <f>SUM(E53,G53,I53,K53,M53,O53,Q53,W53,Y53,AA53,AC53,AE53)</f>
        <v>0</v>
      </c>
      <c r="AH53" s="327">
        <f>SUM(F53,H53,J53,L53,N53,P53,R53,X53,Z53,AB53,AD53,AF53)</f>
        <v>0</v>
      </c>
      <c r="AI53" s="432" t="s">
        <v>287</v>
      </c>
      <c r="AJ53" s="433" t="s">
        <v>287</v>
      </c>
      <c r="AK53" s="291"/>
    </row>
    <row r="54" spans="1:37" ht="12" customHeight="1">
      <c r="A54" s="370"/>
      <c r="B54" s="672" t="s">
        <v>236</v>
      </c>
      <c r="C54" s="681"/>
      <c r="D54" s="673"/>
      <c r="E54" s="297">
        <f aca="true" t="shared" si="37" ref="E54:R54">SUM(E55:E56)</f>
        <v>0</v>
      </c>
      <c r="F54" s="344">
        <f t="shared" si="37"/>
        <v>0</v>
      </c>
      <c r="G54" s="354">
        <f t="shared" si="37"/>
        <v>222</v>
      </c>
      <c r="H54" s="294">
        <f t="shared" si="37"/>
        <v>20262820</v>
      </c>
      <c r="I54" s="354">
        <f t="shared" si="37"/>
        <v>239</v>
      </c>
      <c r="J54" s="294">
        <f t="shared" si="37"/>
        <v>22548847</v>
      </c>
      <c r="K54" s="354">
        <f t="shared" si="37"/>
        <v>245</v>
      </c>
      <c r="L54" s="294">
        <f t="shared" si="37"/>
        <v>23348144</v>
      </c>
      <c r="M54" s="354">
        <f t="shared" si="37"/>
        <v>250</v>
      </c>
      <c r="N54" s="294">
        <f t="shared" si="37"/>
        <v>22948046</v>
      </c>
      <c r="O54" s="354">
        <f t="shared" si="37"/>
        <v>238</v>
      </c>
      <c r="P54" s="294">
        <f t="shared" si="37"/>
        <v>22556747</v>
      </c>
      <c r="Q54" s="354">
        <f t="shared" si="37"/>
        <v>234</v>
      </c>
      <c r="R54" s="294">
        <f t="shared" si="37"/>
        <v>21484062</v>
      </c>
      <c r="S54" s="370"/>
      <c r="T54" s="672" t="s">
        <v>236</v>
      </c>
      <c r="U54" s="681"/>
      <c r="V54" s="673"/>
      <c r="W54" s="387">
        <f aca="true" t="shared" si="38" ref="W54:AH54">SUM(W55:W56)</f>
        <v>240</v>
      </c>
      <c r="X54" s="294">
        <f t="shared" si="38"/>
        <v>22384783</v>
      </c>
      <c r="Y54" s="354">
        <f t="shared" si="38"/>
        <v>282</v>
      </c>
      <c r="Z54" s="294">
        <f t="shared" si="38"/>
        <v>25340526</v>
      </c>
      <c r="AA54" s="354">
        <f t="shared" si="38"/>
        <v>256</v>
      </c>
      <c r="AB54" s="294">
        <f t="shared" si="38"/>
        <v>22879885</v>
      </c>
      <c r="AC54" s="354">
        <f t="shared" si="38"/>
        <v>244</v>
      </c>
      <c r="AD54" s="294">
        <f t="shared" si="38"/>
        <v>21148885</v>
      </c>
      <c r="AE54" s="354">
        <f t="shared" si="38"/>
        <v>270</v>
      </c>
      <c r="AF54" s="335">
        <f t="shared" si="38"/>
        <v>21588200</v>
      </c>
      <c r="AG54" s="363">
        <f t="shared" si="38"/>
        <v>2720</v>
      </c>
      <c r="AH54" s="327">
        <f t="shared" si="38"/>
        <v>246490945</v>
      </c>
      <c r="AI54" s="432" t="s">
        <v>288</v>
      </c>
      <c r="AJ54" s="433" t="s">
        <v>288</v>
      </c>
      <c r="AK54" s="291"/>
    </row>
    <row r="55" spans="1:37" ht="12" customHeight="1">
      <c r="A55" s="370"/>
      <c r="B55" s="329"/>
      <c r="C55" s="330"/>
      <c r="D55" s="331" t="s">
        <v>231</v>
      </c>
      <c r="E55" s="319">
        <v>0</v>
      </c>
      <c r="F55" s="345">
        <v>0</v>
      </c>
      <c r="G55" s="355">
        <v>222</v>
      </c>
      <c r="H55" s="295">
        <v>20262820</v>
      </c>
      <c r="I55" s="355">
        <v>239</v>
      </c>
      <c r="J55" s="295">
        <v>22548847</v>
      </c>
      <c r="K55" s="355">
        <v>244</v>
      </c>
      <c r="L55" s="295">
        <v>23333444</v>
      </c>
      <c r="M55" s="355">
        <v>248</v>
      </c>
      <c r="N55" s="295">
        <v>22909162</v>
      </c>
      <c r="O55" s="355">
        <v>237</v>
      </c>
      <c r="P55" s="295">
        <v>22535340</v>
      </c>
      <c r="Q55" s="355">
        <v>233</v>
      </c>
      <c r="R55" s="295">
        <v>21462655</v>
      </c>
      <c r="S55" s="370"/>
      <c r="T55" s="329"/>
      <c r="U55" s="330"/>
      <c r="V55" s="331" t="s">
        <v>231</v>
      </c>
      <c r="W55" s="388">
        <v>240</v>
      </c>
      <c r="X55" s="295">
        <v>22384783</v>
      </c>
      <c r="Y55" s="355">
        <v>281</v>
      </c>
      <c r="Z55" s="295">
        <v>25311334</v>
      </c>
      <c r="AA55" s="355">
        <v>252</v>
      </c>
      <c r="AB55" s="295">
        <v>22791337</v>
      </c>
      <c r="AC55" s="355">
        <v>242</v>
      </c>
      <c r="AD55" s="295">
        <v>21118597</v>
      </c>
      <c r="AE55" s="355">
        <v>266</v>
      </c>
      <c r="AF55" s="339">
        <v>21473905</v>
      </c>
      <c r="AG55" s="364">
        <f>SUM(E55,G55,I55,K55,M55,O55,Q55,W55,Y55,AA55,AC55,AE55)</f>
        <v>2704</v>
      </c>
      <c r="AH55" s="409">
        <f>SUM(F55,H55,J55,L55,N55,P55,R55,X55,Z55,AB55,AD55,AF55)</f>
        <v>246132224</v>
      </c>
      <c r="AI55" s="426" t="s">
        <v>277</v>
      </c>
      <c r="AJ55" s="427" t="s">
        <v>277</v>
      </c>
      <c r="AK55" s="291"/>
    </row>
    <row r="56" spans="1:37" ht="12" customHeight="1">
      <c r="A56" s="370"/>
      <c r="B56" s="332"/>
      <c r="C56" s="333"/>
      <c r="D56" s="334" t="s">
        <v>232</v>
      </c>
      <c r="E56" s="320">
        <v>0</v>
      </c>
      <c r="F56" s="346">
        <v>0</v>
      </c>
      <c r="G56" s="356">
        <v>0</v>
      </c>
      <c r="H56" s="296">
        <v>0</v>
      </c>
      <c r="I56" s="356">
        <v>0</v>
      </c>
      <c r="J56" s="296">
        <v>0</v>
      </c>
      <c r="K56" s="356">
        <v>1</v>
      </c>
      <c r="L56" s="296">
        <v>14700</v>
      </c>
      <c r="M56" s="356">
        <v>2</v>
      </c>
      <c r="N56" s="296">
        <v>38884</v>
      </c>
      <c r="O56" s="356">
        <v>1</v>
      </c>
      <c r="P56" s="296">
        <v>21407</v>
      </c>
      <c r="Q56" s="356">
        <v>1</v>
      </c>
      <c r="R56" s="296">
        <v>21407</v>
      </c>
      <c r="S56" s="370"/>
      <c r="T56" s="332"/>
      <c r="U56" s="333"/>
      <c r="V56" s="334" t="s">
        <v>232</v>
      </c>
      <c r="W56" s="389">
        <v>0</v>
      </c>
      <c r="X56" s="296">
        <v>0</v>
      </c>
      <c r="Y56" s="356">
        <v>1</v>
      </c>
      <c r="Z56" s="296">
        <v>29192</v>
      </c>
      <c r="AA56" s="356">
        <v>4</v>
      </c>
      <c r="AB56" s="296">
        <v>88548</v>
      </c>
      <c r="AC56" s="356">
        <v>2</v>
      </c>
      <c r="AD56" s="296">
        <v>30288</v>
      </c>
      <c r="AE56" s="356">
        <v>4</v>
      </c>
      <c r="AF56" s="338">
        <v>114295</v>
      </c>
      <c r="AG56" s="364">
        <f>SUM(E56,G56,I56,K56,M56,O56,Q56,W56,Y56,AA56,AC56,AE56)</f>
        <v>16</v>
      </c>
      <c r="AH56" s="409">
        <f>SUM(F56,H56,J56,L56,N56,P56,R56,X56,Z56,AB56,AD56,AF56)</f>
        <v>358721</v>
      </c>
      <c r="AI56" s="428" t="s">
        <v>277</v>
      </c>
      <c r="AJ56" s="429" t="s">
        <v>277</v>
      </c>
      <c r="AK56" s="291"/>
    </row>
    <row r="57" spans="1:37" ht="12" customHeight="1">
      <c r="A57" s="370"/>
      <c r="B57" s="674" t="s">
        <v>237</v>
      </c>
      <c r="C57" s="677"/>
      <c r="D57" s="678"/>
      <c r="E57" s="297">
        <f aca="true" t="shared" si="39" ref="E57:R57">SUM(E58:E59)</f>
        <v>0</v>
      </c>
      <c r="F57" s="344">
        <f t="shared" si="39"/>
        <v>0</v>
      </c>
      <c r="G57" s="354">
        <f t="shared" si="39"/>
        <v>0</v>
      </c>
      <c r="H57" s="294">
        <f t="shared" si="39"/>
        <v>0</v>
      </c>
      <c r="I57" s="354">
        <f t="shared" si="39"/>
        <v>0</v>
      </c>
      <c r="J57" s="294">
        <f t="shared" si="39"/>
        <v>0</v>
      </c>
      <c r="K57" s="354">
        <f t="shared" si="39"/>
        <v>0</v>
      </c>
      <c r="L57" s="294">
        <f t="shared" si="39"/>
        <v>0</v>
      </c>
      <c r="M57" s="354">
        <f t="shared" si="39"/>
        <v>0</v>
      </c>
      <c r="N57" s="294">
        <f t="shared" si="39"/>
        <v>0</v>
      </c>
      <c r="O57" s="354">
        <f t="shared" si="39"/>
        <v>0</v>
      </c>
      <c r="P57" s="294">
        <f t="shared" si="39"/>
        <v>0</v>
      </c>
      <c r="Q57" s="354">
        <f t="shared" si="39"/>
        <v>0</v>
      </c>
      <c r="R57" s="294">
        <f t="shared" si="39"/>
        <v>0</v>
      </c>
      <c r="S57" s="370"/>
      <c r="T57" s="674" t="s">
        <v>237</v>
      </c>
      <c r="U57" s="677"/>
      <c r="V57" s="678"/>
      <c r="W57" s="387">
        <f aca="true" t="shared" si="40" ref="W57:AH57">SUM(W58:W59)</f>
        <v>0</v>
      </c>
      <c r="X57" s="294">
        <f t="shared" si="40"/>
        <v>0</v>
      </c>
      <c r="Y57" s="354">
        <f t="shared" si="40"/>
        <v>0</v>
      </c>
      <c r="Z57" s="294">
        <f t="shared" si="40"/>
        <v>0</v>
      </c>
      <c r="AA57" s="354">
        <f t="shared" si="40"/>
        <v>4</v>
      </c>
      <c r="AB57" s="294">
        <f t="shared" si="40"/>
        <v>569888</v>
      </c>
      <c r="AC57" s="354">
        <f t="shared" si="40"/>
        <v>8</v>
      </c>
      <c r="AD57" s="294">
        <f t="shared" si="40"/>
        <v>1471779</v>
      </c>
      <c r="AE57" s="354">
        <f t="shared" si="40"/>
        <v>10</v>
      </c>
      <c r="AF57" s="335">
        <f t="shared" si="40"/>
        <v>1738235</v>
      </c>
      <c r="AG57" s="363">
        <f t="shared" si="40"/>
        <v>22</v>
      </c>
      <c r="AH57" s="327">
        <f t="shared" si="40"/>
        <v>3779902</v>
      </c>
      <c r="AI57" s="432" t="s">
        <v>289</v>
      </c>
      <c r="AJ57" s="433" t="s">
        <v>289</v>
      </c>
      <c r="AK57" s="291"/>
    </row>
    <row r="58" spans="1:37" ht="12" customHeight="1">
      <c r="A58" s="370"/>
      <c r="B58" s="329"/>
      <c r="C58" s="330"/>
      <c r="D58" s="331" t="s">
        <v>231</v>
      </c>
      <c r="E58" s="319">
        <v>0</v>
      </c>
      <c r="F58" s="345">
        <v>0</v>
      </c>
      <c r="G58" s="355">
        <v>0</v>
      </c>
      <c r="H58" s="295">
        <v>0</v>
      </c>
      <c r="I58" s="355">
        <v>0</v>
      </c>
      <c r="J58" s="295">
        <v>0</v>
      </c>
      <c r="K58" s="355">
        <v>0</v>
      </c>
      <c r="L58" s="295">
        <v>0</v>
      </c>
      <c r="M58" s="355">
        <v>0</v>
      </c>
      <c r="N58" s="295">
        <v>0</v>
      </c>
      <c r="O58" s="355">
        <v>0</v>
      </c>
      <c r="P58" s="295">
        <v>0</v>
      </c>
      <c r="Q58" s="355">
        <v>0</v>
      </c>
      <c r="R58" s="295">
        <v>0</v>
      </c>
      <c r="S58" s="370"/>
      <c r="T58" s="329"/>
      <c r="U58" s="330"/>
      <c r="V58" s="331" t="s">
        <v>231</v>
      </c>
      <c r="W58" s="388">
        <v>0</v>
      </c>
      <c r="X58" s="295">
        <v>0</v>
      </c>
      <c r="Y58" s="355">
        <v>0</v>
      </c>
      <c r="Z58" s="295">
        <v>0</v>
      </c>
      <c r="AA58" s="355">
        <v>4</v>
      </c>
      <c r="AB58" s="295">
        <v>569888</v>
      </c>
      <c r="AC58" s="355">
        <v>8</v>
      </c>
      <c r="AD58" s="295">
        <v>1471779</v>
      </c>
      <c r="AE58" s="355">
        <v>10</v>
      </c>
      <c r="AF58" s="339">
        <v>1738235</v>
      </c>
      <c r="AG58" s="364">
        <f>SUM(E58,G58,I58,K58,M58,O58,Q58,W58,Y58,AA58,AC58,AE58)</f>
        <v>22</v>
      </c>
      <c r="AH58" s="409">
        <f>SUM(F58,H58,J58,L58,N58,P58,R58,X58,Z58,AB58,AD58,AF58)</f>
        <v>3779902</v>
      </c>
      <c r="AI58" s="426" t="s">
        <v>277</v>
      </c>
      <c r="AJ58" s="427" t="s">
        <v>277</v>
      </c>
      <c r="AK58" s="291"/>
    </row>
    <row r="59" spans="1:37" ht="12" customHeight="1">
      <c r="A59" s="370"/>
      <c r="B59" s="332"/>
      <c r="C59" s="333"/>
      <c r="D59" s="334" t="s">
        <v>232</v>
      </c>
      <c r="E59" s="320">
        <v>0</v>
      </c>
      <c r="F59" s="346">
        <v>0</v>
      </c>
      <c r="G59" s="356">
        <v>0</v>
      </c>
      <c r="H59" s="296">
        <v>0</v>
      </c>
      <c r="I59" s="356">
        <v>0</v>
      </c>
      <c r="J59" s="296">
        <v>0</v>
      </c>
      <c r="K59" s="356">
        <v>0</v>
      </c>
      <c r="L59" s="296">
        <v>0</v>
      </c>
      <c r="M59" s="356">
        <v>0</v>
      </c>
      <c r="N59" s="296">
        <v>0</v>
      </c>
      <c r="O59" s="356">
        <v>0</v>
      </c>
      <c r="P59" s="296">
        <v>0</v>
      </c>
      <c r="Q59" s="356">
        <v>0</v>
      </c>
      <c r="R59" s="296">
        <v>0</v>
      </c>
      <c r="S59" s="370"/>
      <c r="T59" s="332"/>
      <c r="U59" s="333"/>
      <c r="V59" s="334" t="s">
        <v>232</v>
      </c>
      <c r="W59" s="389">
        <v>0</v>
      </c>
      <c r="X59" s="296">
        <v>0</v>
      </c>
      <c r="Y59" s="356">
        <v>0</v>
      </c>
      <c r="Z59" s="296">
        <v>0</v>
      </c>
      <c r="AA59" s="356">
        <v>0</v>
      </c>
      <c r="AB59" s="296">
        <v>0</v>
      </c>
      <c r="AC59" s="356">
        <v>0</v>
      </c>
      <c r="AD59" s="296">
        <v>0</v>
      </c>
      <c r="AE59" s="356">
        <v>0</v>
      </c>
      <c r="AF59" s="338">
        <v>0</v>
      </c>
      <c r="AG59" s="364">
        <f>SUM(E59,G59,I59,K59,M59,O59,Q59,W59,Y59,AA59,AC59,AE59)</f>
        <v>0</v>
      </c>
      <c r="AH59" s="409">
        <f>SUM(F59,H59,J59,L59,N59,P59,R59,X59,Z59,AB59,AD59,AF59)</f>
        <v>0</v>
      </c>
      <c r="AI59" s="428" t="s">
        <v>277</v>
      </c>
      <c r="AJ59" s="429" t="s">
        <v>277</v>
      </c>
      <c r="AK59" s="291"/>
    </row>
    <row r="60" spans="1:37" ht="12" customHeight="1">
      <c r="A60" s="370"/>
      <c r="B60" s="674" t="s">
        <v>257</v>
      </c>
      <c r="C60" s="675"/>
      <c r="D60" s="676"/>
      <c r="E60" s="297">
        <f aca="true" t="shared" si="41" ref="E60:R60">SUM(E61:E62)</f>
        <v>222</v>
      </c>
      <c r="F60" s="344">
        <f t="shared" si="41"/>
        <v>54988848</v>
      </c>
      <c r="G60" s="354">
        <f t="shared" si="41"/>
        <v>216</v>
      </c>
      <c r="H60" s="294">
        <f t="shared" si="41"/>
        <v>52242487</v>
      </c>
      <c r="I60" s="354">
        <f t="shared" si="41"/>
        <v>227</v>
      </c>
      <c r="J60" s="294">
        <f t="shared" si="41"/>
        <v>56595685</v>
      </c>
      <c r="K60" s="354">
        <f t="shared" si="41"/>
        <v>218</v>
      </c>
      <c r="L60" s="294">
        <f t="shared" si="41"/>
        <v>53124689</v>
      </c>
      <c r="M60" s="354">
        <f t="shared" si="41"/>
        <v>223</v>
      </c>
      <c r="N60" s="294">
        <f t="shared" si="41"/>
        <v>56373543</v>
      </c>
      <c r="O60" s="354">
        <f t="shared" si="41"/>
        <v>215</v>
      </c>
      <c r="P60" s="294">
        <f t="shared" si="41"/>
        <v>54108832</v>
      </c>
      <c r="Q60" s="354">
        <f t="shared" si="41"/>
        <v>211</v>
      </c>
      <c r="R60" s="294">
        <f t="shared" si="41"/>
        <v>52366486</v>
      </c>
      <c r="S60" s="370"/>
      <c r="T60" s="674" t="s">
        <v>257</v>
      </c>
      <c r="U60" s="675"/>
      <c r="V60" s="676"/>
      <c r="W60" s="387">
        <f aca="true" t="shared" si="42" ref="W60:AH60">SUM(W61:W62)</f>
        <v>217</v>
      </c>
      <c r="X60" s="294">
        <f t="shared" si="42"/>
        <v>54027732</v>
      </c>
      <c r="Y60" s="354">
        <f t="shared" si="42"/>
        <v>209</v>
      </c>
      <c r="Z60" s="294">
        <f t="shared" si="42"/>
        <v>51362969</v>
      </c>
      <c r="AA60" s="354">
        <f t="shared" si="42"/>
        <v>220</v>
      </c>
      <c r="AB60" s="294">
        <f t="shared" si="42"/>
        <v>55385323</v>
      </c>
      <c r="AC60" s="354">
        <f t="shared" si="42"/>
        <v>210</v>
      </c>
      <c r="AD60" s="294">
        <f t="shared" si="42"/>
        <v>51829184</v>
      </c>
      <c r="AE60" s="354">
        <f t="shared" si="42"/>
        <v>210</v>
      </c>
      <c r="AF60" s="335">
        <f t="shared" si="42"/>
        <v>47996601</v>
      </c>
      <c r="AG60" s="363">
        <f t="shared" si="42"/>
        <v>2598</v>
      </c>
      <c r="AH60" s="327">
        <f t="shared" si="42"/>
        <v>640402379</v>
      </c>
      <c r="AI60" s="412">
        <f>AG60/'2 月別支給額①'!D17</f>
        <v>1.0317712470214455</v>
      </c>
      <c r="AJ60" s="417">
        <f>AH60/'2 月別支給額①'!E17</f>
        <v>1.0481282432842607</v>
      </c>
      <c r="AK60" s="291"/>
    </row>
    <row r="61" spans="1:37" ht="12" customHeight="1">
      <c r="A61" s="370"/>
      <c r="B61" s="329"/>
      <c r="C61" s="330"/>
      <c r="D61" s="331" t="s">
        <v>231</v>
      </c>
      <c r="E61" s="319">
        <v>222</v>
      </c>
      <c r="F61" s="345">
        <v>54988848</v>
      </c>
      <c r="G61" s="355">
        <v>216</v>
      </c>
      <c r="H61" s="295">
        <v>52242487</v>
      </c>
      <c r="I61" s="355">
        <v>227</v>
      </c>
      <c r="J61" s="295">
        <v>56595685</v>
      </c>
      <c r="K61" s="355">
        <v>218</v>
      </c>
      <c r="L61" s="295">
        <v>53124689</v>
      </c>
      <c r="M61" s="355">
        <v>223</v>
      </c>
      <c r="N61" s="295">
        <v>56373543</v>
      </c>
      <c r="O61" s="355">
        <v>215</v>
      </c>
      <c r="P61" s="295">
        <v>54108832</v>
      </c>
      <c r="Q61" s="355">
        <v>211</v>
      </c>
      <c r="R61" s="295">
        <v>52366486</v>
      </c>
      <c r="S61" s="370"/>
      <c r="T61" s="329"/>
      <c r="U61" s="330"/>
      <c r="V61" s="331" t="s">
        <v>231</v>
      </c>
      <c r="W61" s="388">
        <v>217</v>
      </c>
      <c r="X61" s="295">
        <v>54027732</v>
      </c>
      <c r="Y61" s="355">
        <v>209</v>
      </c>
      <c r="Z61" s="295">
        <v>51362969</v>
      </c>
      <c r="AA61" s="355">
        <v>220</v>
      </c>
      <c r="AB61" s="295">
        <v>55385323</v>
      </c>
      <c r="AC61" s="355">
        <v>210</v>
      </c>
      <c r="AD61" s="295">
        <v>51829184</v>
      </c>
      <c r="AE61" s="355">
        <v>210</v>
      </c>
      <c r="AF61" s="339">
        <v>47996601</v>
      </c>
      <c r="AG61" s="364">
        <f>SUM(E61,G61,I61,K61,M61,O61,Q61,W61,Y61,AA61,AC61,AE61)</f>
        <v>2598</v>
      </c>
      <c r="AH61" s="409">
        <f>SUM(F61,H61,J61,L61,N61,P61,R61,X61,Z61,AB61,AD61,AF61)</f>
        <v>640402379</v>
      </c>
      <c r="AI61" s="426" t="s">
        <v>277</v>
      </c>
      <c r="AJ61" s="427" t="s">
        <v>277</v>
      </c>
      <c r="AK61" s="291"/>
    </row>
    <row r="62" spans="1:37" ht="12" customHeight="1">
      <c r="A62" s="370"/>
      <c r="B62" s="332"/>
      <c r="C62" s="333"/>
      <c r="D62" s="334" t="s">
        <v>232</v>
      </c>
      <c r="E62" s="320">
        <v>0</v>
      </c>
      <c r="F62" s="346">
        <v>0</v>
      </c>
      <c r="G62" s="356">
        <v>0</v>
      </c>
      <c r="H62" s="296">
        <v>0</v>
      </c>
      <c r="I62" s="356">
        <v>0</v>
      </c>
      <c r="J62" s="296">
        <v>0</v>
      </c>
      <c r="K62" s="356">
        <v>0</v>
      </c>
      <c r="L62" s="296">
        <v>0</v>
      </c>
      <c r="M62" s="356">
        <v>0</v>
      </c>
      <c r="N62" s="296">
        <v>0</v>
      </c>
      <c r="O62" s="356">
        <v>0</v>
      </c>
      <c r="P62" s="296">
        <v>0</v>
      </c>
      <c r="Q62" s="356">
        <v>0</v>
      </c>
      <c r="R62" s="296">
        <v>0</v>
      </c>
      <c r="S62" s="370"/>
      <c r="T62" s="332"/>
      <c r="U62" s="333"/>
      <c r="V62" s="334" t="s">
        <v>232</v>
      </c>
      <c r="W62" s="389">
        <v>0</v>
      </c>
      <c r="X62" s="296">
        <v>0</v>
      </c>
      <c r="Y62" s="356">
        <v>0</v>
      </c>
      <c r="Z62" s="296">
        <v>0</v>
      </c>
      <c r="AA62" s="356">
        <v>0</v>
      </c>
      <c r="AB62" s="296">
        <v>0</v>
      </c>
      <c r="AC62" s="356">
        <v>0</v>
      </c>
      <c r="AD62" s="296">
        <v>0</v>
      </c>
      <c r="AE62" s="356">
        <v>0</v>
      </c>
      <c r="AF62" s="338">
        <v>0</v>
      </c>
      <c r="AG62" s="364">
        <f>SUM(E62,G62,I62,K62,M62,O62,Q62,W62,Y62,AA62,AC62,AE62)</f>
        <v>0</v>
      </c>
      <c r="AH62" s="409">
        <f>SUM(F62,H62,J62,L62,N62,P62,R62,X62,Z62,AB62,AD62,AF62)</f>
        <v>0</v>
      </c>
      <c r="AI62" s="428" t="s">
        <v>277</v>
      </c>
      <c r="AJ62" s="429" t="s">
        <v>277</v>
      </c>
      <c r="AK62" s="291"/>
    </row>
    <row r="63" spans="1:37" ht="12" customHeight="1">
      <c r="A63" s="370"/>
      <c r="B63" s="674" t="s">
        <v>254</v>
      </c>
      <c r="C63" s="677"/>
      <c r="D63" s="678"/>
      <c r="E63" s="297">
        <v>0</v>
      </c>
      <c r="F63" s="344">
        <v>0</v>
      </c>
      <c r="G63" s="354">
        <v>0</v>
      </c>
      <c r="H63" s="294">
        <v>0</v>
      </c>
      <c r="I63" s="354">
        <v>0</v>
      </c>
      <c r="J63" s="294">
        <v>0</v>
      </c>
      <c r="K63" s="354">
        <v>0</v>
      </c>
      <c r="L63" s="294">
        <v>0</v>
      </c>
      <c r="M63" s="354">
        <v>0</v>
      </c>
      <c r="N63" s="294">
        <v>0</v>
      </c>
      <c r="O63" s="354">
        <v>0</v>
      </c>
      <c r="P63" s="294">
        <v>0</v>
      </c>
      <c r="Q63" s="354">
        <v>0</v>
      </c>
      <c r="R63" s="294">
        <v>0</v>
      </c>
      <c r="S63" s="370"/>
      <c r="T63" s="674" t="s">
        <v>254</v>
      </c>
      <c r="U63" s="677"/>
      <c r="V63" s="678"/>
      <c r="W63" s="387">
        <v>0</v>
      </c>
      <c r="X63" s="294">
        <v>0</v>
      </c>
      <c r="Y63" s="354">
        <v>0</v>
      </c>
      <c r="Z63" s="294">
        <v>0</v>
      </c>
      <c r="AA63" s="354">
        <v>0</v>
      </c>
      <c r="AB63" s="294">
        <v>0</v>
      </c>
      <c r="AC63" s="354">
        <v>0</v>
      </c>
      <c r="AD63" s="294">
        <v>0</v>
      </c>
      <c r="AE63" s="354">
        <v>0</v>
      </c>
      <c r="AF63" s="335">
        <v>0</v>
      </c>
      <c r="AG63" s="363">
        <v>0</v>
      </c>
      <c r="AH63" s="327">
        <v>0</v>
      </c>
      <c r="AI63" s="432" t="s">
        <v>286</v>
      </c>
      <c r="AJ63" s="433" t="s">
        <v>286</v>
      </c>
      <c r="AK63" s="291"/>
    </row>
    <row r="64" spans="1:37" ht="12" customHeight="1">
      <c r="A64" s="370"/>
      <c r="B64" s="683" t="s">
        <v>255</v>
      </c>
      <c r="C64" s="684"/>
      <c r="D64" s="685"/>
      <c r="E64" s="297">
        <v>0</v>
      </c>
      <c r="F64" s="344">
        <v>0</v>
      </c>
      <c r="G64" s="354">
        <v>0</v>
      </c>
      <c r="H64" s="294">
        <v>0</v>
      </c>
      <c r="I64" s="354">
        <v>0</v>
      </c>
      <c r="J64" s="294">
        <v>0</v>
      </c>
      <c r="K64" s="354">
        <v>0</v>
      </c>
      <c r="L64" s="294">
        <v>0</v>
      </c>
      <c r="M64" s="354">
        <v>0</v>
      </c>
      <c r="N64" s="294">
        <v>0</v>
      </c>
      <c r="O64" s="354">
        <v>0</v>
      </c>
      <c r="P64" s="294">
        <v>0</v>
      </c>
      <c r="Q64" s="354">
        <v>0</v>
      </c>
      <c r="R64" s="294">
        <v>0</v>
      </c>
      <c r="S64" s="370"/>
      <c r="T64" s="683" t="s">
        <v>255</v>
      </c>
      <c r="U64" s="684"/>
      <c r="V64" s="685"/>
      <c r="W64" s="387">
        <v>0</v>
      </c>
      <c r="X64" s="294">
        <v>0</v>
      </c>
      <c r="Y64" s="354">
        <v>0</v>
      </c>
      <c r="Z64" s="294">
        <v>0</v>
      </c>
      <c r="AA64" s="354">
        <v>0</v>
      </c>
      <c r="AB64" s="294">
        <v>0</v>
      </c>
      <c r="AC64" s="354">
        <v>0</v>
      </c>
      <c r="AD64" s="294">
        <v>0</v>
      </c>
      <c r="AE64" s="354">
        <v>0</v>
      </c>
      <c r="AF64" s="335">
        <v>0</v>
      </c>
      <c r="AG64" s="363">
        <f>SUM(E64,G64,I64,K64,M64,O64,Q64,W64,Y64,AA64,AC64,AE64)</f>
        <v>0</v>
      </c>
      <c r="AH64" s="327">
        <f>SUM(F64,H64,J64,L64,N64,P64,R64,X64,Z64,AB64,AD64,AF64)</f>
        <v>0</v>
      </c>
      <c r="AI64" s="432" t="s">
        <v>286</v>
      </c>
      <c r="AJ64" s="433" t="s">
        <v>286</v>
      </c>
      <c r="AK64" s="291"/>
    </row>
    <row r="65" spans="1:37" ht="12" customHeight="1">
      <c r="A65" s="679" t="s">
        <v>290</v>
      </c>
      <c r="B65" s="682"/>
      <c r="C65" s="682"/>
      <c r="D65" s="682"/>
      <c r="E65" s="303">
        <f aca="true" t="shared" si="43" ref="E65:R65">SUM(E66,E67,E68)</f>
        <v>2559</v>
      </c>
      <c r="F65" s="349">
        <f t="shared" si="43"/>
        <v>676831441</v>
      </c>
      <c r="G65" s="358">
        <f t="shared" si="43"/>
        <v>2481</v>
      </c>
      <c r="H65" s="327">
        <f t="shared" si="43"/>
        <v>630251991</v>
      </c>
      <c r="I65" s="358">
        <f t="shared" si="43"/>
        <v>2588</v>
      </c>
      <c r="J65" s="304">
        <f t="shared" si="43"/>
        <v>668934341</v>
      </c>
      <c r="K65" s="358">
        <f t="shared" si="43"/>
        <v>2599</v>
      </c>
      <c r="L65" s="304">
        <f t="shared" si="43"/>
        <v>663855471</v>
      </c>
      <c r="M65" s="358">
        <f t="shared" si="43"/>
        <v>2497</v>
      </c>
      <c r="N65" s="304">
        <f t="shared" si="43"/>
        <v>663370929</v>
      </c>
      <c r="O65" s="358">
        <f t="shared" si="43"/>
        <v>2649</v>
      </c>
      <c r="P65" s="304">
        <f t="shared" si="43"/>
        <v>685087807</v>
      </c>
      <c r="Q65" s="358">
        <f t="shared" si="43"/>
        <v>2623</v>
      </c>
      <c r="R65" s="304">
        <f t="shared" si="43"/>
        <v>668101592</v>
      </c>
      <c r="S65" s="679" t="s">
        <v>290</v>
      </c>
      <c r="T65" s="682"/>
      <c r="U65" s="682"/>
      <c r="V65" s="699"/>
      <c r="W65" s="391">
        <f aca="true" t="shared" si="44" ref="W65:AH65">SUM(W66,W67,W68)</f>
        <v>2623</v>
      </c>
      <c r="X65" s="304">
        <f t="shared" si="44"/>
        <v>690290079</v>
      </c>
      <c r="Y65" s="358">
        <f t="shared" si="44"/>
        <v>2615</v>
      </c>
      <c r="Z65" s="304">
        <f t="shared" si="44"/>
        <v>665363310</v>
      </c>
      <c r="AA65" s="358">
        <f t="shared" si="44"/>
        <v>2627</v>
      </c>
      <c r="AB65" s="304">
        <f t="shared" si="44"/>
        <v>696932679</v>
      </c>
      <c r="AC65" s="358">
        <f t="shared" si="44"/>
        <v>2762</v>
      </c>
      <c r="AD65" s="304">
        <f t="shared" si="44"/>
        <v>686637127</v>
      </c>
      <c r="AE65" s="358">
        <f t="shared" si="44"/>
        <v>2617</v>
      </c>
      <c r="AF65" s="327">
        <f t="shared" si="44"/>
        <v>626213644</v>
      </c>
      <c r="AG65" s="366">
        <f t="shared" si="44"/>
        <v>31240</v>
      </c>
      <c r="AH65" s="327">
        <f t="shared" si="44"/>
        <v>8021870411</v>
      </c>
      <c r="AI65" s="420">
        <f>AG65/'2 月別支給額①'!D23</f>
        <v>1.0269897103783818</v>
      </c>
      <c r="AJ65" s="421">
        <f>AH65/'2 月別支給額①'!E23</f>
        <v>0.915908029732906</v>
      </c>
      <c r="AK65" s="291"/>
    </row>
    <row r="66" spans="1:37" ht="12" customHeight="1">
      <c r="A66" s="371"/>
      <c r="B66" s="662" t="s">
        <v>227</v>
      </c>
      <c r="C66" s="660"/>
      <c r="D66" s="661"/>
      <c r="E66" s="306">
        <v>1277</v>
      </c>
      <c r="F66" s="350">
        <v>311236748</v>
      </c>
      <c r="G66" s="359">
        <v>1238</v>
      </c>
      <c r="H66" s="305">
        <v>295672695</v>
      </c>
      <c r="I66" s="359">
        <v>1268</v>
      </c>
      <c r="J66" s="305">
        <v>308235661</v>
      </c>
      <c r="K66" s="359">
        <v>1288</v>
      </c>
      <c r="L66" s="305">
        <v>303185180</v>
      </c>
      <c r="M66" s="359">
        <v>1232</v>
      </c>
      <c r="N66" s="305">
        <v>303883589</v>
      </c>
      <c r="O66" s="359">
        <v>1310</v>
      </c>
      <c r="P66" s="305">
        <v>318655397</v>
      </c>
      <c r="Q66" s="359">
        <v>1313</v>
      </c>
      <c r="R66" s="305">
        <v>309948652</v>
      </c>
      <c r="S66" s="371"/>
      <c r="T66" s="662" t="s">
        <v>227</v>
      </c>
      <c r="U66" s="660"/>
      <c r="V66" s="661"/>
      <c r="W66" s="392">
        <v>1317</v>
      </c>
      <c r="X66" s="305">
        <v>323907575</v>
      </c>
      <c r="Y66" s="359">
        <v>1303</v>
      </c>
      <c r="Z66" s="305">
        <v>306068178</v>
      </c>
      <c r="AA66" s="359">
        <v>1292</v>
      </c>
      <c r="AB66" s="305">
        <v>317040252</v>
      </c>
      <c r="AC66" s="359">
        <v>1281</v>
      </c>
      <c r="AD66" s="305">
        <v>313775880</v>
      </c>
      <c r="AE66" s="359">
        <v>1299</v>
      </c>
      <c r="AF66" s="328">
        <v>286176656</v>
      </c>
      <c r="AG66" s="367">
        <f aca="true" t="shared" si="45" ref="AG66:AH68">SUM(E66,G66,I66,K66,M66,O66,Q66,W66,Y66,AA66,AC66,AE66)</f>
        <v>15418</v>
      </c>
      <c r="AH66" s="410">
        <f t="shared" si="45"/>
        <v>3697786463</v>
      </c>
      <c r="AI66" s="422">
        <f>AG66/'2 月別支給額①'!D24</f>
        <v>1.053789898161438</v>
      </c>
      <c r="AJ66" s="423">
        <f>AH66/'2 月別支給額①'!E24</f>
        <v>0.9367675642535279</v>
      </c>
      <c r="AK66" s="291"/>
    </row>
    <row r="67" spans="1:37" ht="12" customHeight="1">
      <c r="A67" s="371"/>
      <c r="B67" s="662" t="s">
        <v>228</v>
      </c>
      <c r="C67" s="660"/>
      <c r="D67" s="661"/>
      <c r="E67" s="306">
        <v>970</v>
      </c>
      <c r="F67" s="350">
        <v>251794482</v>
      </c>
      <c r="G67" s="359">
        <v>957</v>
      </c>
      <c r="H67" s="305">
        <v>233326349</v>
      </c>
      <c r="I67" s="359">
        <v>995</v>
      </c>
      <c r="J67" s="305">
        <v>246482096</v>
      </c>
      <c r="K67" s="359">
        <v>961</v>
      </c>
      <c r="L67" s="305">
        <v>236664080</v>
      </c>
      <c r="M67" s="359">
        <v>961</v>
      </c>
      <c r="N67" s="305">
        <v>246956265</v>
      </c>
      <c r="O67" s="359">
        <v>1022</v>
      </c>
      <c r="P67" s="305">
        <v>248379550</v>
      </c>
      <c r="Q67" s="359">
        <v>989</v>
      </c>
      <c r="R67" s="305">
        <v>242739534</v>
      </c>
      <c r="S67" s="371"/>
      <c r="T67" s="662" t="s">
        <v>228</v>
      </c>
      <c r="U67" s="660"/>
      <c r="V67" s="661"/>
      <c r="W67" s="392">
        <v>982</v>
      </c>
      <c r="X67" s="305">
        <v>246539897</v>
      </c>
      <c r="Y67" s="359">
        <v>982</v>
      </c>
      <c r="Z67" s="305">
        <v>238507443</v>
      </c>
      <c r="AA67" s="359">
        <v>1004</v>
      </c>
      <c r="AB67" s="305">
        <v>253945896</v>
      </c>
      <c r="AC67" s="359">
        <v>998</v>
      </c>
      <c r="AD67" s="305">
        <v>250253414</v>
      </c>
      <c r="AE67" s="359">
        <v>994</v>
      </c>
      <c r="AF67" s="328">
        <v>230103959</v>
      </c>
      <c r="AG67" s="367">
        <f t="shared" si="45"/>
        <v>11815</v>
      </c>
      <c r="AH67" s="410">
        <f t="shared" si="45"/>
        <v>2925692965</v>
      </c>
      <c r="AI67" s="422">
        <f>AG67/'2 月別支給額①'!D25</f>
        <v>1.042070911977421</v>
      </c>
      <c r="AJ67" s="423">
        <f>AH67/'2 月別支給額①'!E25</f>
        <v>0.9444901596026986</v>
      </c>
      <c r="AK67" s="291"/>
    </row>
    <row r="68" spans="1:37" ht="12" customHeight="1">
      <c r="A68" s="371"/>
      <c r="B68" s="662" t="s">
        <v>229</v>
      </c>
      <c r="C68" s="660"/>
      <c r="D68" s="661"/>
      <c r="E68" s="306">
        <v>312</v>
      </c>
      <c r="F68" s="350">
        <v>113800211</v>
      </c>
      <c r="G68" s="359">
        <v>286</v>
      </c>
      <c r="H68" s="305">
        <v>101252947</v>
      </c>
      <c r="I68" s="359">
        <v>325</v>
      </c>
      <c r="J68" s="305">
        <v>114216584</v>
      </c>
      <c r="K68" s="359">
        <v>350</v>
      </c>
      <c r="L68" s="305">
        <v>124006211</v>
      </c>
      <c r="M68" s="359">
        <v>304</v>
      </c>
      <c r="N68" s="305">
        <v>112531075</v>
      </c>
      <c r="O68" s="359">
        <v>317</v>
      </c>
      <c r="P68" s="305">
        <v>118052860</v>
      </c>
      <c r="Q68" s="359">
        <v>321</v>
      </c>
      <c r="R68" s="305">
        <v>115413406</v>
      </c>
      <c r="S68" s="371"/>
      <c r="T68" s="662" t="s">
        <v>229</v>
      </c>
      <c r="U68" s="660"/>
      <c r="V68" s="661"/>
      <c r="W68" s="392">
        <v>324</v>
      </c>
      <c r="X68" s="305">
        <v>119842607</v>
      </c>
      <c r="Y68" s="359">
        <v>330</v>
      </c>
      <c r="Z68" s="305">
        <v>120787689</v>
      </c>
      <c r="AA68" s="359">
        <v>331</v>
      </c>
      <c r="AB68" s="305">
        <v>125946531</v>
      </c>
      <c r="AC68" s="359">
        <v>483</v>
      </c>
      <c r="AD68" s="305">
        <v>122607833</v>
      </c>
      <c r="AE68" s="359">
        <v>324</v>
      </c>
      <c r="AF68" s="328">
        <v>109933029</v>
      </c>
      <c r="AG68" s="367">
        <f t="shared" si="45"/>
        <v>4007</v>
      </c>
      <c r="AH68" s="410">
        <f t="shared" si="45"/>
        <v>1398390983</v>
      </c>
      <c r="AI68" s="422">
        <f>AG68/'2 月別支給額①'!D26</f>
        <v>0.9004494382022472</v>
      </c>
      <c r="AJ68" s="423">
        <f>AH68/'2 月別支給額①'!E26</f>
        <v>0.8161746647410502</v>
      </c>
      <c r="AK68" s="291"/>
    </row>
    <row r="69" spans="1:37" ht="12" customHeight="1">
      <c r="A69" s="666" t="s">
        <v>256</v>
      </c>
      <c r="B69" s="667"/>
      <c r="C69" s="667"/>
      <c r="D69" s="668"/>
      <c r="E69" s="297">
        <f aca="true" t="shared" si="46" ref="E69:R69">SUM(E70:E71)</f>
        <v>2140</v>
      </c>
      <c r="F69" s="344">
        <f t="shared" si="46"/>
        <v>61267890</v>
      </c>
      <c r="G69" s="354">
        <f t="shared" si="46"/>
        <v>2106</v>
      </c>
      <c r="H69" s="294">
        <f t="shared" si="46"/>
        <v>58573950</v>
      </c>
      <c r="I69" s="354">
        <f t="shared" si="46"/>
        <v>2204</v>
      </c>
      <c r="J69" s="294">
        <f t="shared" si="46"/>
        <v>61982500</v>
      </c>
      <c r="K69" s="354">
        <f t="shared" si="46"/>
        <v>2219</v>
      </c>
      <c r="L69" s="294">
        <f t="shared" si="46"/>
        <v>61362580</v>
      </c>
      <c r="M69" s="354">
        <f t="shared" si="46"/>
        <v>1957</v>
      </c>
      <c r="N69" s="294">
        <f t="shared" si="46"/>
        <v>58453070</v>
      </c>
      <c r="O69" s="354">
        <f t="shared" si="46"/>
        <v>2121</v>
      </c>
      <c r="P69" s="294">
        <f t="shared" si="46"/>
        <v>62015900</v>
      </c>
      <c r="Q69" s="354">
        <f t="shared" si="46"/>
        <v>2138</v>
      </c>
      <c r="R69" s="294">
        <f t="shared" si="46"/>
        <v>60505370</v>
      </c>
      <c r="S69" s="666" t="s">
        <v>256</v>
      </c>
      <c r="T69" s="667"/>
      <c r="U69" s="667"/>
      <c r="V69" s="668"/>
      <c r="W69" s="387">
        <f aca="true" t="shared" si="47" ref="W69:AH69">SUM(W70:W71)</f>
        <v>2118</v>
      </c>
      <c r="X69" s="294">
        <f t="shared" si="47"/>
        <v>63000750</v>
      </c>
      <c r="Y69" s="354">
        <f t="shared" si="47"/>
        <v>2106</v>
      </c>
      <c r="Z69" s="294">
        <f t="shared" si="47"/>
        <v>61108180</v>
      </c>
      <c r="AA69" s="354">
        <f t="shared" si="47"/>
        <v>2122</v>
      </c>
      <c r="AB69" s="294">
        <f t="shared" si="47"/>
        <v>63590230</v>
      </c>
      <c r="AC69" s="354">
        <f t="shared" si="47"/>
        <v>2162</v>
      </c>
      <c r="AD69" s="294">
        <f t="shared" si="47"/>
        <v>63175650</v>
      </c>
      <c r="AE69" s="354">
        <f t="shared" si="47"/>
        <v>2094</v>
      </c>
      <c r="AF69" s="335">
        <f t="shared" si="47"/>
        <v>57368170</v>
      </c>
      <c r="AG69" s="363">
        <f t="shared" si="47"/>
        <v>25487</v>
      </c>
      <c r="AH69" s="327">
        <f t="shared" si="47"/>
        <v>732404240</v>
      </c>
      <c r="AI69" s="412">
        <f>AG69/'2 月別支給額①'!D31</f>
        <v>2.4394142419601836</v>
      </c>
      <c r="AJ69" s="417">
        <f>AH69/'2 月別支給額①'!E31</f>
        <v>2.565870316311823</v>
      </c>
      <c r="AK69" s="291"/>
    </row>
    <row r="70" spans="1:37" ht="12" customHeight="1">
      <c r="A70" s="374"/>
      <c r="B70" s="291"/>
      <c r="C70" s="302"/>
      <c r="D70" s="395" t="s">
        <v>231</v>
      </c>
      <c r="E70" s="319">
        <v>2139</v>
      </c>
      <c r="F70" s="345">
        <v>61267180</v>
      </c>
      <c r="G70" s="355">
        <v>2105</v>
      </c>
      <c r="H70" s="295">
        <v>58573490</v>
      </c>
      <c r="I70" s="355">
        <v>2204</v>
      </c>
      <c r="J70" s="295">
        <v>61982500</v>
      </c>
      <c r="K70" s="355">
        <v>2219</v>
      </c>
      <c r="L70" s="295">
        <v>61362580</v>
      </c>
      <c r="M70" s="355">
        <v>1954</v>
      </c>
      <c r="N70" s="295">
        <v>58435090</v>
      </c>
      <c r="O70" s="355">
        <v>2120</v>
      </c>
      <c r="P70" s="295">
        <v>62012930</v>
      </c>
      <c r="Q70" s="355">
        <v>2134</v>
      </c>
      <c r="R70" s="295">
        <v>60478380</v>
      </c>
      <c r="S70" s="374"/>
      <c r="T70" s="291"/>
      <c r="U70" s="302"/>
      <c r="V70" s="395" t="s">
        <v>231</v>
      </c>
      <c r="W70" s="388">
        <v>2115</v>
      </c>
      <c r="X70" s="295">
        <v>62981430</v>
      </c>
      <c r="Y70" s="355">
        <v>2101</v>
      </c>
      <c r="Z70" s="295">
        <v>61082230</v>
      </c>
      <c r="AA70" s="355">
        <v>2118</v>
      </c>
      <c r="AB70" s="295">
        <v>63565150</v>
      </c>
      <c r="AC70" s="355">
        <v>2157</v>
      </c>
      <c r="AD70" s="295">
        <v>63141410</v>
      </c>
      <c r="AE70" s="355">
        <v>2088</v>
      </c>
      <c r="AF70" s="339">
        <v>57333190</v>
      </c>
      <c r="AG70" s="364">
        <f>SUM(E70,G70,I70,K70,M70,O70,Q70,W70,Y70,AA70,AC70,AE70)</f>
        <v>25454</v>
      </c>
      <c r="AH70" s="409">
        <f>SUM(F70,H70,J70,L70,N70,P70,R70,X70,Z70,AB70,AD70,AF70)</f>
        <v>732215560</v>
      </c>
      <c r="AI70" s="426" t="s">
        <v>277</v>
      </c>
      <c r="AJ70" s="427" t="s">
        <v>277</v>
      </c>
      <c r="AK70" s="291"/>
    </row>
    <row r="71" spans="1:37" ht="12" customHeight="1">
      <c r="A71" s="375"/>
      <c r="B71" s="323"/>
      <c r="C71" s="323"/>
      <c r="D71" s="396" t="s">
        <v>232</v>
      </c>
      <c r="E71" s="322">
        <v>1</v>
      </c>
      <c r="F71" s="351">
        <v>710</v>
      </c>
      <c r="G71" s="360">
        <v>1</v>
      </c>
      <c r="H71" s="307">
        <v>460</v>
      </c>
      <c r="I71" s="360">
        <v>0</v>
      </c>
      <c r="J71" s="307">
        <v>0</v>
      </c>
      <c r="K71" s="360">
        <v>0</v>
      </c>
      <c r="L71" s="307">
        <v>0</v>
      </c>
      <c r="M71" s="360">
        <v>3</v>
      </c>
      <c r="N71" s="307">
        <v>17980</v>
      </c>
      <c r="O71" s="360">
        <v>1</v>
      </c>
      <c r="P71" s="307">
        <v>2970</v>
      </c>
      <c r="Q71" s="360">
        <v>4</v>
      </c>
      <c r="R71" s="307">
        <v>26990</v>
      </c>
      <c r="S71" s="375"/>
      <c r="T71" s="323"/>
      <c r="U71" s="323"/>
      <c r="V71" s="396" t="s">
        <v>232</v>
      </c>
      <c r="W71" s="393">
        <v>3</v>
      </c>
      <c r="X71" s="307">
        <v>19320</v>
      </c>
      <c r="Y71" s="360">
        <v>5</v>
      </c>
      <c r="Z71" s="307">
        <v>25950</v>
      </c>
      <c r="AA71" s="360">
        <v>4</v>
      </c>
      <c r="AB71" s="307">
        <v>25080</v>
      </c>
      <c r="AC71" s="360">
        <v>5</v>
      </c>
      <c r="AD71" s="307">
        <v>34240</v>
      </c>
      <c r="AE71" s="360">
        <v>6</v>
      </c>
      <c r="AF71" s="341">
        <v>34980</v>
      </c>
      <c r="AG71" s="368">
        <f>SUM(E71,G71,I71,K71,M71,O71,Q71,W71,Y71,AA71,AC71,AE71)</f>
        <v>33</v>
      </c>
      <c r="AH71" s="411">
        <f>SUM(F71,H71,J71,L71,N71,P71,R71,X71,Z71,AB71,AD71,AF71)</f>
        <v>188680</v>
      </c>
      <c r="AI71" s="428" t="s">
        <v>277</v>
      </c>
      <c r="AJ71" s="429" t="s">
        <v>277</v>
      </c>
      <c r="AK71" s="291"/>
    </row>
    <row r="72" spans="1:37" ht="12" customHeight="1">
      <c r="A72" s="669" t="s">
        <v>245</v>
      </c>
      <c r="B72" s="670"/>
      <c r="C72" s="670"/>
      <c r="D72" s="671"/>
      <c r="E72" s="297">
        <f aca="true" t="shared" si="48" ref="E72:R72">SUM(E73:E74)</f>
        <v>40706</v>
      </c>
      <c r="F72" s="344">
        <f t="shared" si="48"/>
        <v>1940976019</v>
      </c>
      <c r="G72" s="354">
        <f t="shared" si="48"/>
        <v>40081</v>
      </c>
      <c r="H72" s="335">
        <f t="shared" si="48"/>
        <v>1845849508</v>
      </c>
      <c r="I72" s="354">
        <f t="shared" si="48"/>
        <v>40916</v>
      </c>
      <c r="J72" s="294">
        <f t="shared" si="48"/>
        <v>1941105305</v>
      </c>
      <c r="K72" s="354">
        <f t="shared" si="48"/>
        <v>41155</v>
      </c>
      <c r="L72" s="294">
        <f t="shared" si="48"/>
        <v>1943590821</v>
      </c>
      <c r="M72" s="354">
        <f t="shared" si="48"/>
        <v>40977</v>
      </c>
      <c r="N72" s="294">
        <f t="shared" si="48"/>
        <v>1954688182</v>
      </c>
      <c r="O72" s="354">
        <f t="shared" si="48"/>
        <v>40955</v>
      </c>
      <c r="P72" s="294">
        <f t="shared" si="48"/>
        <v>1977222748</v>
      </c>
      <c r="Q72" s="354">
        <f t="shared" si="48"/>
        <v>41305</v>
      </c>
      <c r="R72" s="294">
        <f t="shared" si="48"/>
        <v>1954146392</v>
      </c>
      <c r="S72" s="669" t="s">
        <v>245</v>
      </c>
      <c r="T72" s="670"/>
      <c r="U72" s="670"/>
      <c r="V72" s="671"/>
      <c r="W72" s="387">
        <f aca="true" t="shared" si="49" ref="W72:AH72">SUM(W73:W74)</f>
        <v>40542</v>
      </c>
      <c r="X72" s="294">
        <f t="shared" si="49"/>
        <v>1980819216</v>
      </c>
      <c r="Y72" s="354">
        <f t="shared" si="49"/>
        <v>40621</v>
      </c>
      <c r="Z72" s="294">
        <f t="shared" si="49"/>
        <v>1946909041</v>
      </c>
      <c r="AA72" s="354">
        <f t="shared" si="49"/>
        <v>40258</v>
      </c>
      <c r="AB72" s="294">
        <f t="shared" si="49"/>
        <v>1972855380</v>
      </c>
      <c r="AC72" s="354">
        <f t="shared" si="49"/>
        <v>40730</v>
      </c>
      <c r="AD72" s="294">
        <f t="shared" si="49"/>
        <v>1920853076</v>
      </c>
      <c r="AE72" s="354">
        <f t="shared" si="49"/>
        <v>40148</v>
      </c>
      <c r="AF72" s="335">
        <f t="shared" si="49"/>
        <v>1843043223</v>
      </c>
      <c r="AG72" s="363">
        <f t="shared" si="49"/>
        <v>488394</v>
      </c>
      <c r="AH72" s="327">
        <f t="shared" si="49"/>
        <v>23222058911</v>
      </c>
      <c r="AI72" s="412">
        <f>AG72/('2 月別支給額①'!D12+'2 月別支給額①'!D15+'2 月別支給額①'!D20+'2 月別支給額①'!D21+'2 月別支給額①'!D22+'2 月別支給額①'!D23+'2 月別支給額①'!D31)</f>
        <v>1.0742433573816645</v>
      </c>
      <c r="AJ72" s="417">
        <f>AH72/('2 月別支給額①'!E12+'2 月別支給額①'!E15+'2 月別支給額①'!E20+'2 月別支給額①'!E21+'2 月別支給額①'!E22+'2 月別支給額①'!E23+'2 月別支給額①'!E31)</f>
        <v>1.0204098855791481</v>
      </c>
      <c r="AK72" s="291"/>
    </row>
    <row r="73" spans="1:37" ht="12" customHeight="1">
      <c r="A73" s="374"/>
      <c r="B73" s="291"/>
      <c r="C73" s="302"/>
      <c r="D73" s="331" t="s">
        <v>231</v>
      </c>
      <c r="E73" s="319">
        <f aca="true" t="shared" si="50" ref="E73:R73">SUM(E7,E10,E13,E16,E19,E22,E25,E29,E32,E33,E38,E41,E44,E47,E50,E53,E55,E58,E61,E63,E64,E65,E70)</f>
        <v>36558</v>
      </c>
      <c r="F73" s="345">
        <f t="shared" si="50"/>
        <v>1877178679</v>
      </c>
      <c r="G73" s="355">
        <f t="shared" si="50"/>
        <v>39575</v>
      </c>
      <c r="H73" s="295">
        <f t="shared" si="50"/>
        <v>1835101252</v>
      </c>
      <c r="I73" s="355">
        <f t="shared" si="50"/>
        <v>39636</v>
      </c>
      <c r="J73" s="295">
        <f t="shared" si="50"/>
        <v>1921102225</v>
      </c>
      <c r="K73" s="355">
        <f t="shared" si="50"/>
        <v>39179</v>
      </c>
      <c r="L73" s="295">
        <f t="shared" si="50"/>
        <v>1915835256</v>
      </c>
      <c r="M73" s="355">
        <f t="shared" si="50"/>
        <v>38819</v>
      </c>
      <c r="N73" s="295">
        <f t="shared" si="50"/>
        <v>1922312649</v>
      </c>
      <c r="O73" s="355">
        <f t="shared" si="50"/>
        <v>38476</v>
      </c>
      <c r="P73" s="295">
        <f t="shared" si="50"/>
        <v>1941639884</v>
      </c>
      <c r="Q73" s="355">
        <f t="shared" si="50"/>
        <v>38381</v>
      </c>
      <c r="R73" s="295">
        <f t="shared" si="50"/>
        <v>1911794336</v>
      </c>
      <c r="S73" s="374"/>
      <c r="T73" s="291"/>
      <c r="U73" s="302"/>
      <c r="V73" s="331" t="s">
        <v>231</v>
      </c>
      <c r="W73" s="388">
        <f aca="true" t="shared" si="51" ref="W73:AH73">SUM(W7,W10,W13,W16,W19,W22,W25,W29,W32,W33,W38,W41,W44,W47,W50,W53,W55,W58,W61,W63,W64,W65,W70)</f>
        <v>37391</v>
      </c>
      <c r="X73" s="295">
        <f t="shared" si="51"/>
        <v>1934392260</v>
      </c>
      <c r="Y73" s="355">
        <f t="shared" si="51"/>
        <v>37126</v>
      </c>
      <c r="Z73" s="295">
        <f t="shared" si="51"/>
        <v>1893008745</v>
      </c>
      <c r="AA73" s="355">
        <f t="shared" si="51"/>
        <v>36437</v>
      </c>
      <c r="AB73" s="295">
        <f t="shared" si="51"/>
        <v>1916756153</v>
      </c>
      <c r="AC73" s="355">
        <f t="shared" si="51"/>
        <v>36601</v>
      </c>
      <c r="AD73" s="295">
        <f t="shared" si="51"/>
        <v>1859470473</v>
      </c>
      <c r="AE73" s="355">
        <f t="shared" si="51"/>
        <v>35632</v>
      </c>
      <c r="AF73" s="339">
        <f t="shared" si="51"/>
        <v>1777433227</v>
      </c>
      <c r="AG73" s="364">
        <f t="shared" si="51"/>
        <v>453811</v>
      </c>
      <c r="AH73" s="339">
        <f t="shared" si="51"/>
        <v>22706025139</v>
      </c>
      <c r="AI73" s="426" t="s">
        <v>277</v>
      </c>
      <c r="AJ73" s="427" t="s">
        <v>277</v>
      </c>
      <c r="AK73" s="291"/>
    </row>
    <row r="74" spans="1:37" ht="12" customHeight="1">
      <c r="A74" s="375"/>
      <c r="B74" s="323"/>
      <c r="C74" s="323"/>
      <c r="D74" s="334" t="s">
        <v>232</v>
      </c>
      <c r="E74" s="322">
        <f>SUM(E8,E11,E14,E17,E20,E23,E26,E30,E34,E35,E39,E42,E45,E48,E51,E56,E59,E62,,E71)</f>
        <v>4148</v>
      </c>
      <c r="F74" s="351">
        <f>SUM(F8,F11,F14,F17,F20,F23,F26,F30,F34,F35,F39,F42,F45,F48,F51,F56,F59,F62,F71)</f>
        <v>63797340</v>
      </c>
      <c r="G74" s="360">
        <f>SUM(G8,G11,G14,G17,G20,G23,G26,G30,G34,G35,G39,G42,G45,G48,G51,G56,G59,G62,,G71)</f>
        <v>506</v>
      </c>
      <c r="H74" s="307">
        <f>SUM(H8,H11,H14,H17,H20,H23,H26,H30,H34,H35,H39,H42,H45,H48,H51,H56,H59,H62,H71)</f>
        <v>10748256</v>
      </c>
      <c r="I74" s="360">
        <f>SUM(I8,I11,I14,I17,I20,I23,I26,I30,I34,I35,I39,I42,I45,I48,I51,I56,I59,I62,,I71)</f>
        <v>1280</v>
      </c>
      <c r="J74" s="307">
        <f>SUM(J8,J11,J14,J17,J20,J23,J26,J30,J34,J35,J39,J42,J45,J48,J51,J56,J59,J62,J71)</f>
        <v>20003080</v>
      </c>
      <c r="K74" s="360">
        <f>SUM(K8,K11,K14,K17,K20,K23,K26,K30,K34,K35,K39,K42,K45,K48,K51,K56,K59,K62,,K71)</f>
        <v>1976</v>
      </c>
      <c r="L74" s="307">
        <f>SUM(L8,L11,L14,L17,L20,L23,L26,L30,L34,L35,L39,L42,L45,L48,L51,L56,L59,L62,L71)</f>
        <v>27755565</v>
      </c>
      <c r="M74" s="360">
        <f>SUM(M8,M11,M14,M17,M20,M23,M26,M30,M34,M35,M39,M42,M45,M48,M51,M56,M59,M62,,M71)</f>
        <v>2158</v>
      </c>
      <c r="N74" s="307">
        <f>SUM(N8,N11,N14,N17,N20,N23,N26,N30,N34,N35,N39,N42,N45,N48,N51,N56,N59,N62,N71)</f>
        <v>32375533</v>
      </c>
      <c r="O74" s="360">
        <f>SUM(O8,O11,O14,O17,O20,O23,O26,O30,O34,O35,O39,O42,O45,O48,O51,O56,O59,O62,,O71)</f>
        <v>2479</v>
      </c>
      <c r="P74" s="307">
        <f>SUM(P8,P11,P14,P17,P20,P23,P26,P30,P34,P35,P39,P42,P45,P48,P51,P56,P59,P62,P71)</f>
        <v>35582864</v>
      </c>
      <c r="Q74" s="360">
        <f>SUM(Q8,Q11,Q14,Q17,Q20,Q23,Q26,Q30,Q34,Q35,Q39,Q42,Q45,Q48,Q51,Q56,Q59,Q62,,Q71)</f>
        <v>2924</v>
      </c>
      <c r="R74" s="307">
        <f>SUM(R8,R11,R14,R17,R20,R23,R26,R30,R34,R35,R39,R42,R45,R48,R51,R56,R59,R62,R71)</f>
        <v>42352056</v>
      </c>
      <c r="S74" s="375"/>
      <c r="T74" s="323"/>
      <c r="U74" s="323"/>
      <c r="V74" s="334" t="s">
        <v>232</v>
      </c>
      <c r="W74" s="393">
        <f>SUM(W8,W11,W14,W17,W20,W23,W26,W30,W34,W35,W39,W42,W45,W48,W51,W56,W59,W62,,W71)</f>
        <v>3151</v>
      </c>
      <c r="X74" s="307">
        <f>SUM(X8,X11,X14,X17,X20,X23,X26,X30,X34,X35,X39,X42,X45,X48,X51,X56,X59,X62,X71)</f>
        <v>46426956</v>
      </c>
      <c r="Y74" s="360">
        <f>SUM(Y8,Y11,Y14,Y17,Y20,Y23,Y26,Y30,Y34,Y35,Y39,Y42,Y45,Y48,Y51,Y56,Y59,Y62,,Y71)</f>
        <v>3495</v>
      </c>
      <c r="Z74" s="307">
        <f>SUM(Z8,Z11,Z14,Z17,Z20,Z23,Z26,Z30,Z34,Z35,Z39,Z42,Z45,Z48,Z51,Z56,Z59,Z62,Z71)</f>
        <v>53900296</v>
      </c>
      <c r="AA74" s="360">
        <f>SUM(AA8,AA11,AA14,AA17,AA20,AA23,AA26,AA30,AA34,AA35,AA39,AA42,AA45,AA48,AA51,AA56,AA59,AA62,,AA71)</f>
        <v>3821</v>
      </c>
      <c r="AB74" s="307">
        <f>SUM(AB8,AB11,AB14,AB17,AB20,AB23,AB26,AB30,AB34,AB35,AB39,AB42,AB45,AB48,AB51,AB56,AB59,AB62,AB71)</f>
        <v>56099227</v>
      </c>
      <c r="AC74" s="360">
        <f>SUM(AC8,AC11,AC14,AC17,AC20,AC23,AC26,AC30,AC34,AC35,AC39,AC42,AC45,AC48,AC51,AC56,AC59,AC62,,AC71)</f>
        <v>4129</v>
      </c>
      <c r="AD74" s="307">
        <f>SUM(AD8,AD11,AD14,AD17,AD20,AD23,AD26,AD30,AD34,AD35,AD39,AD42,AD45,AD48,AD51,AD56,AD59,AD62,AD71)</f>
        <v>61382603</v>
      </c>
      <c r="AE74" s="360">
        <f>SUM(AE8,AE11,AE14,AE17,AE20,AE23,AE26,AE30,AE34,AE35,AE39,AE42,AE45,AE48,AE51,AE56,AE59,AE62,,AE71)</f>
        <v>4516</v>
      </c>
      <c r="AF74" s="341">
        <f>SUM(AF8,AF11,AF14,AF17,AF20,AF23,AF26,AF30,AF34,AF35,AF39,AF42,AF45,AF48,AF51,AF56,AF59,AF62,AF71)</f>
        <v>65609996</v>
      </c>
      <c r="AG74" s="368">
        <f>SUM(AG8,AG11,AG14,AG17,AG20,AG23,AG26,AG30,AG34,AG35,AG39,AG42,AG45,AG48,AG51,AG56,AG59,AG62,,AG71)</f>
        <v>34583</v>
      </c>
      <c r="AH74" s="341">
        <f>SUM(AH8,AH11,AH14,AH17,AH20,AH23,AH26,AH30,AH34,AH35,AH39,AH42,AH45,AH48,AH51,AH56,AH59,AH62,AH71)</f>
        <v>516033772</v>
      </c>
      <c r="AI74" s="428" t="s">
        <v>277</v>
      </c>
      <c r="AJ74" s="429" t="s">
        <v>277</v>
      </c>
      <c r="AK74" s="291"/>
    </row>
    <row r="75" spans="1:36" ht="12" customHeight="1">
      <c r="A75" s="659" t="s">
        <v>17</v>
      </c>
      <c r="B75" s="660"/>
      <c r="C75" s="660"/>
      <c r="D75" s="661"/>
      <c r="E75" s="306">
        <v>37747</v>
      </c>
      <c r="F75" s="350">
        <v>3387792</v>
      </c>
      <c r="G75" s="359">
        <v>36961</v>
      </c>
      <c r="H75" s="305">
        <v>3317249</v>
      </c>
      <c r="I75" s="359">
        <v>37843</v>
      </c>
      <c r="J75" s="305">
        <v>3396408</v>
      </c>
      <c r="K75" s="359">
        <v>38066</v>
      </c>
      <c r="L75" s="305">
        <v>3416422</v>
      </c>
      <c r="M75" s="359">
        <v>38203</v>
      </c>
      <c r="N75" s="305">
        <v>3428719</v>
      </c>
      <c r="O75" s="359">
        <v>38002</v>
      </c>
      <c r="P75" s="305">
        <v>3410679</v>
      </c>
      <c r="Q75" s="359">
        <v>38342</v>
      </c>
      <c r="R75" s="305">
        <v>3441194</v>
      </c>
      <c r="S75" s="659" t="s">
        <v>17</v>
      </c>
      <c r="T75" s="660"/>
      <c r="U75" s="660"/>
      <c r="V75" s="661"/>
      <c r="W75" s="392">
        <v>37496</v>
      </c>
      <c r="X75" s="305">
        <v>3365265</v>
      </c>
      <c r="Y75" s="359">
        <v>37766</v>
      </c>
      <c r="Z75" s="305">
        <v>3389498</v>
      </c>
      <c r="AA75" s="359">
        <v>37369</v>
      </c>
      <c r="AB75" s="305">
        <v>3353867</v>
      </c>
      <c r="AC75" s="359">
        <v>37550</v>
      </c>
      <c r="AD75" s="305">
        <v>3370111</v>
      </c>
      <c r="AE75" s="359">
        <v>37383</v>
      </c>
      <c r="AF75" s="328">
        <v>3355124</v>
      </c>
      <c r="AG75" s="367">
        <f>SUM(E75,G75,I75,K75,M75,O75,Q75,W75,Y75,AA75,AC75,AE75)</f>
        <v>452728</v>
      </c>
      <c r="AH75" s="410">
        <f>SUM(F75,H75,J75,L75,N75,P75,R75,X75,Z75,AB75,AD75,AF75)</f>
        <v>40632328</v>
      </c>
      <c r="AI75" s="422">
        <f>AG75/'2 月別支給額①'!D32</f>
        <v>1.0395997088290474</v>
      </c>
      <c r="AJ75" s="423">
        <f>AH75/'2 月別支給額①'!E32</f>
        <v>1.03959969901181</v>
      </c>
    </row>
    <row r="76" spans="1:37" ht="12" customHeight="1" thickBot="1">
      <c r="A76" s="663" t="s">
        <v>291</v>
      </c>
      <c r="B76" s="664"/>
      <c r="C76" s="664"/>
      <c r="D76" s="665"/>
      <c r="E76" s="297">
        <v>4454</v>
      </c>
      <c r="F76" s="344">
        <v>41966255</v>
      </c>
      <c r="G76" s="354">
        <v>3951</v>
      </c>
      <c r="H76" s="294">
        <v>34730610</v>
      </c>
      <c r="I76" s="354">
        <v>4161</v>
      </c>
      <c r="J76" s="294">
        <v>40953796</v>
      </c>
      <c r="K76" s="354">
        <v>3331</v>
      </c>
      <c r="L76" s="294">
        <v>31803640</v>
      </c>
      <c r="M76" s="354">
        <v>3587</v>
      </c>
      <c r="N76" s="294">
        <v>35060686</v>
      </c>
      <c r="O76" s="354">
        <v>3546</v>
      </c>
      <c r="P76" s="294">
        <v>35497760</v>
      </c>
      <c r="Q76" s="354">
        <v>3384</v>
      </c>
      <c r="R76" s="294">
        <v>33909046</v>
      </c>
      <c r="S76" s="663" t="s">
        <v>291</v>
      </c>
      <c r="T76" s="664"/>
      <c r="U76" s="664"/>
      <c r="V76" s="702"/>
      <c r="W76" s="387">
        <v>3452</v>
      </c>
      <c r="X76" s="294">
        <v>35217480</v>
      </c>
      <c r="Y76" s="354">
        <v>3433</v>
      </c>
      <c r="Z76" s="294">
        <v>32955991</v>
      </c>
      <c r="AA76" s="354">
        <v>3445</v>
      </c>
      <c r="AB76" s="294">
        <v>34609511</v>
      </c>
      <c r="AC76" s="354">
        <v>3392</v>
      </c>
      <c r="AD76" s="294">
        <v>34310480</v>
      </c>
      <c r="AE76" s="354">
        <v>3268</v>
      </c>
      <c r="AF76" s="335">
        <v>33639971</v>
      </c>
      <c r="AG76" s="363">
        <f>SUM(E76,G76,I76,K76,M76,O76,Q76,W76,Y76,AA76,AC76,AE76)</f>
        <v>43404</v>
      </c>
      <c r="AH76" s="327">
        <f>SUM(F76,H76,J76,L76,N76,P76,R76,X76,Z76,AB76,AD76,AF76)</f>
        <v>424655226</v>
      </c>
      <c r="AI76" s="412">
        <f>AG76/'2 月別支給額①'!D33</f>
        <v>1.3502566495566963</v>
      </c>
      <c r="AJ76" s="417">
        <f>AH76/'2 月別支給額①'!E33</f>
        <v>1.7131114490603594</v>
      </c>
      <c r="AK76" s="291"/>
    </row>
    <row r="77" spans="1:37" ht="12" customHeight="1" thickBot="1" thickTop="1">
      <c r="A77" s="656" t="s">
        <v>230</v>
      </c>
      <c r="B77" s="657"/>
      <c r="C77" s="657"/>
      <c r="D77" s="658"/>
      <c r="E77" s="376">
        <f aca="true" t="shared" si="52" ref="E77:R77">SUM(E72,E75:E76)</f>
        <v>82907</v>
      </c>
      <c r="F77" s="377">
        <f t="shared" si="52"/>
        <v>1986330066</v>
      </c>
      <c r="G77" s="378">
        <f t="shared" si="52"/>
        <v>80993</v>
      </c>
      <c r="H77" s="379">
        <f t="shared" si="52"/>
        <v>1883897367</v>
      </c>
      <c r="I77" s="378">
        <f t="shared" si="52"/>
        <v>82920</v>
      </c>
      <c r="J77" s="379">
        <f t="shared" si="52"/>
        <v>1985455509</v>
      </c>
      <c r="K77" s="378">
        <f t="shared" si="52"/>
        <v>82552</v>
      </c>
      <c r="L77" s="379">
        <f t="shared" si="52"/>
        <v>1978810883</v>
      </c>
      <c r="M77" s="378">
        <f t="shared" si="52"/>
        <v>82767</v>
      </c>
      <c r="N77" s="379">
        <f t="shared" si="52"/>
        <v>1993177587</v>
      </c>
      <c r="O77" s="378">
        <f t="shared" si="52"/>
        <v>82503</v>
      </c>
      <c r="P77" s="379">
        <f t="shared" si="52"/>
        <v>2016131187</v>
      </c>
      <c r="Q77" s="378">
        <f t="shared" si="52"/>
        <v>83031</v>
      </c>
      <c r="R77" s="379">
        <f t="shared" si="52"/>
        <v>1991496632</v>
      </c>
      <c r="S77" s="656" t="s">
        <v>230</v>
      </c>
      <c r="T77" s="657"/>
      <c r="U77" s="657"/>
      <c r="V77" s="658"/>
      <c r="W77" s="394">
        <f aca="true" t="shared" si="53" ref="W77:AH77">SUM(W72,W75:W76)</f>
        <v>81490</v>
      </c>
      <c r="X77" s="379">
        <f t="shared" si="53"/>
        <v>2019401961</v>
      </c>
      <c r="Y77" s="378">
        <f t="shared" si="53"/>
        <v>81820</v>
      </c>
      <c r="Z77" s="379">
        <f t="shared" si="53"/>
        <v>1983254530</v>
      </c>
      <c r="AA77" s="378">
        <f t="shared" si="53"/>
        <v>81072</v>
      </c>
      <c r="AB77" s="379">
        <f t="shared" si="53"/>
        <v>2010818758</v>
      </c>
      <c r="AC77" s="378">
        <f t="shared" si="53"/>
        <v>81672</v>
      </c>
      <c r="AD77" s="379">
        <f t="shared" si="53"/>
        <v>1958533667</v>
      </c>
      <c r="AE77" s="378">
        <f t="shared" si="53"/>
        <v>80799</v>
      </c>
      <c r="AF77" s="380">
        <f t="shared" si="53"/>
        <v>1880038318</v>
      </c>
      <c r="AG77" s="381">
        <f t="shared" si="53"/>
        <v>984526</v>
      </c>
      <c r="AH77" s="380">
        <f t="shared" si="53"/>
        <v>23687346465</v>
      </c>
      <c r="AI77" s="424">
        <f>AG77/'2 月別支給額①'!D34</f>
        <v>1.0675053238321182</v>
      </c>
      <c r="AJ77" s="425">
        <f>AH77/'2 月別支給額①'!E34</f>
        <v>1.0278936767130236</v>
      </c>
      <c r="AK77" s="308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80">
    <mergeCell ref="AI1:AJ1"/>
    <mergeCell ref="S75:V75"/>
    <mergeCell ref="S76:V76"/>
    <mergeCell ref="S77:V77"/>
    <mergeCell ref="T67:V67"/>
    <mergeCell ref="T68:V68"/>
    <mergeCell ref="S69:V69"/>
    <mergeCell ref="S72:V72"/>
    <mergeCell ref="T63:V63"/>
    <mergeCell ref="T64:V64"/>
    <mergeCell ref="S65:V65"/>
    <mergeCell ref="T66:V66"/>
    <mergeCell ref="T53:V53"/>
    <mergeCell ref="T54:V54"/>
    <mergeCell ref="T57:V57"/>
    <mergeCell ref="T60:V60"/>
    <mergeCell ref="U31:V31"/>
    <mergeCell ref="U37:V37"/>
    <mergeCell ref="T46:V46"/>
    <mergeCell ref="S52:V52"/>
    <mergeCell ref="T24:T26"/>
    <mergeCell ref="U24:V24"/>
    <mergeCell ref="T27:V27"/>
    <mergeCell ref="U28:V28"/>
    <mergeCell ref="U12:V12"/>
    <mergeCell ref="U15:V15"/>
    <mergeCell ref="U18:V18"/>
    <mergeCell ref="U21:V21"/>
    <mergeCell ref="S4:V4"/>
    <mergeCell ref="T5:V5"/>
    <mergeCell ref="U6:V6"/>
    <mergeCell ref="U9:V9"/>
    <mergeCell ref="AA2:AB2"/>
    <mergeCell ref="AC2:AD2"/>
    <mergeCell ref="AE2:AF2"/>
    <mergeCell ref="AG2:AH2"/>
    <mergeCell ref="O2:P2"/>
    <mergeCell ref="Q2:R2"/>
    <mergeCell ref="W2:X2"/>
    <mergeCell ref="Y2:Z2"/>
    <mergeCell ref="S2:V3"/>
    <mergeCell ref="G2:H2"/>
    <mergeCell ref="I2:J2"/>
    <mergeCell ref="K2:L2"/>
    <mergeCell ref="M2:N2"/>
    <mergeCell ref="A1:AB1"/>
    <mergeCell ref="E2:F2"/>
    <mergeCell ref="A2:D3"/>
    <mergeCell ref="C24:D24"/>
    <mergeCell ref="B24:B26"/>
    <mergeCell ref="C12:D12"/>
    <mergeCell ref="C9:D9"/>
    <mergeCell ref="A4:D4"/>
    <mergeCell ref="C6:D6"/>
    <mergeCell ref="B5:D5"/>
    <mergeCell ref="C18:D18"/>
    <mergeCell ref="C21:D21"/>
    <mergeCell ref="B27:D27"/>
    <mergeCell ref="A65:D65"/>
    <mergeCell ref="B63:D63"/>
    <mergeCell ref="C31:D31"/>
    <mergeCell ref="B54:D54"/>
    <mergeCell ref="B57:D57"/>
    <mergeCell ref="B64:D64"/>
    <mergeCell ref="C37:D37"/>
    <mergeCell ref="C28:D28"/>
    <mergeCell ref="B60:D60"/>
    <mergeCell ref="B46:D46"/>
    <mergeCell ref="A52:D52"/>
    <mergeCell ref="B53:D53"/>
    <mergeCell ref="AI2:AJ2"/>
    <mergeCell ref="A77:D77"/>
    <mergeCell ref="A75:D75"/>
    <mergeCell ref="B66:D66"/>
    <mergeCell ref="A76:D76"/>
    <mergeCell ref="B68:D68"/>
    <mergeCell ref="A69:D69"/>
    <mergeCell ref="B67:D67"/>
    <mergeCell ref="A72:D72"/>
    <mergeCell ref="C15:D15"/>
  </mergeCells>
  <printOptions horizontalCentered="1"/>
  <pageMargins left="0.3937007874015748" right="0.3937007874015748" top="0.7874015748031497" bottom="0.5905511811023623" header="0.5118110236220472" footer="0.4330708661417323"/>
  <pageSetup firstPageNumber="24" useFirstPageNumber="1" horizontalDpi="600" verticalDpi="600" orientation="portrait" paperSize="9" scale="83" r:id="rId1"/>
  <headerFooter alignWithMargins="0">
    <oddFooter>&amp;C&amp;16&amp;P</oddFooter>
  </headerFooter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RowColHeaders="0" workbookViewId="0" topLeftCell="A10">
      <pane xSplit="2" topLeftCell="C1" activePane="topRight" state="frozen"/>
      <selection pane="topLeft" activeCell="A1" sqref="A1"/>
      <selection pane="topRight" activeCell="A2" sqref="A2:A3"/>
    </sheetView>
  </sheetViews>
  <sheetFormatPr defaultColWidth="9.00390625" defaultRowHeight="24" customHeight="1"/>
  <cols>
    <col min="1" max="1" width="10.125" style="12" customWidth="1"/>
    <col min="2" max="2" width="10.50390625" style="12" customWidth="1"/>
    <col min="3" max="3" width="4.875" style="12" customWidth="1"/>
    <col min="4" max="4" width="8.625" style="12" customWidth="1"/>
    <col min="5" max="5" width="6.75390625" style="12" customWidth="1"/>
    <col min="6" max="6" width="4.875" style="12" customWidth="1"/>
    <col min="7" max="7" width="8.625" style="13" customWidth="1"/>
    <col min="8" max="8" width="6.75390625" style="13" customWidth="1"/>
    <col min="9" max="9" width="4.875" style="13" customWidth="1"/>
    <col min="10" max="10" width="8.625" style="13" customWidth="1"/>
    <col min="11" max="11" width="6.75390625" style="13" customWidth="1"/>
    <col min="12" max="12" width="4.875" style="13" customWidth="1"/>
    <col min="13" max="13" width="8.625" style="13" customWidth="1"/>
    <col min="14" max="14" width="6.75390625" style="13" customWidth="1"/>
    <col min="15" max="15" width="4.875" style="13" customWidth="1"/>
    <col min="16" max="16" width="8.625" style="13" customWidth="1"/>
    <col min="17" max="17" width="6.75390625" style="13" customWidth="1"/>
    <col min="18" max="18" width="4.875" style="13" customWidth="1"/>
    <col min="19" max="19" width="8.625" style="13" customWidth="1"/>
    <col min="20" max="20" width="6.75390625" style="13" customWidth="1"/>
    <col min="21" max="21" width="4.875" style="13" customWidth="1"/>
    <col min="22" max="22" width="8.625" style="13" customWidth="1"/>
    <col min="23" max="23" width="6.75390625" style="13" customWidth="1"/>
    <col min="24" max="24" width="2.875" style="13" customWidth="1"/>
    <col min="25" max="16384" width="9.00390625" style="13" customWidth="1"/>
  </cols>
  <sheetData>
    <row r="1" spans="1:24" s="11" customFormat="1" ht="24" customHeight="1">
      <c r="A1" s="14" t="s">
        <v>162</v>
      </c>
      <c r="D1" s="1"/>
      <c r="E1" s="1"/>
      <c r="F1" s="1"/>
      <c r="G1" s="1"/>
      <c r="H1" s="63" t="s">
        <v>124</v>
      </c>
      <c r="I1" s="1"/>
      <c r="J1" s="1" t="s">
        <v>163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163</v>
      </c>
      <c r="W1" s="31"/>
      <c r="X1" s="1"/>
    </row>
    <row r="2" spans="1:23" s="43" customFormat="1" ht="24" customHeight="1">
      <c r="A2" s="726"/>
      <c r="B2" s="42" t="s">
        <v>65</v>
      </c>
      <c r="C2" s="716" t="s">
        <v>47</v>
      </c>
      <c r="D2" s="728"/>
      <c r="E2" s="729"/>
      <c r="F2" s="716" t="s">
        <v>48</v>
      </c>
      <c r="G2" s="717"/>
      <c r="H2" s="718"/>
      <c r="I2" s="716" t="s">
        <v>49</v>
      </c>
      <c r="J2" s="717"/>
      <c r="K2" s="718"/>
      <c r="L2" s="716" t="s">
        <v>50</v>
      </c>
      <c r="M2" s="717"/>
      <c r="N2" s="718"/>
      <c r="O2" s="716" t="s">
        <v>51</v>
      </c>
      <c r="P2" s="717"/>
      <c r="Q2" s="718"/>
      <c r="R2" s="716" t="s">
        <v>52</v>
      </c>
      <c r="S2" s="717"/>
      <c r="T2" s="718"/>
      <c r="U2" s="716" t="s">
        <v>53</v>
      </c>
      <c r="V2" s="717"/>
      <c r="W2" s="718"/>
    </row>
    <row r="3" spans="1:23" s="43" customFormat="1" ht="24" customHeight="1">
      <c r="A3" s="727"/>
      <c r="B3" s="44" t="s">
        <v>113</v>
      </c>
      <c r="C3" s="45" t="s">
        <v>160</v>
      </c>
      <c r="D3" s="46" t="s">
        <v>64</v>
      </c>
      <c r="E3" s="46" t="s">
        <v>129</v>
      </c>
      <c r="F3" s="45" t="s">
        <v>160</v>
      </c>
      <c r="G3" s="46" t="s">
        <v>64</v>
      </c>
      <c r="H3" s="46" t="s">
        <v>129</v>
      </c>
      <c r="I3" s="45" t="s">
        <v>160</v>
      </c>
      <c r="J3" s="46" t="s">
        <v>64</v>
      </c>
      <c r="K3" s="46" t="s">
        <v>129</v>
      </c>
      <c r="L3" s="45" t="s">
        <v>160</v>
      </c>
      <c r="M3" s="46" t="s">
        <v>64</v>
      </c>
      <c r="N3" s="46" t="s">
        <v>129</v>
      </c>
      <c r="O3" s="45" t="s">
        <v>160</v>
      </c>
      <c r="P3" s="46" t="s">
        <v>64</v>
      </c>
      <c r="Q3" s="46" t="s">
        <v>129</v>
      </c>
      <c r="R3" s="45" t="s">
        <v>160</v>
      </c>
      <c r="S3" s="46" t="s">
        <v>64</v>
      </c>
      <c r="T3" s="46" t="s">
        <v>129</v>
      </c>
      <c r="U3" s="45" t="s">
        <v>160</v>
      </c>
      <c r="V3" s="46" t="s">
        <v>64</v>
      </c>
      <c r="W3" s="46" t="s">
        <v>129</v>
      </c>
    </row>
    <row r="4" spans="1:23" s="43" customFormat="1" ht="24" customHeight="1">
      <c r="A4" s="47" t="s">
        <v>202</v>
      </c>
      <c r="B4" s="48">
        <v>4970</v>
      </c>
      <c r="C4" s="149">
        <v>161</v>
      </c>
      <c r="D4" s="441">
        <v>173272</v>
      </c>
      <c r="E4" s="151">
        <f aca="true" t="shared" si="0" ref="E4:E11">ROUND(D4/($B4*C4),4)*100</f>
        <v>21.65</v>
      </c>
      <c r="F4" s="152">
        <v>228</v>
      </c>
      <c r="G4" s="150">
        <v>449393</v>
      </c>
      <c r="H4" s="151">
        <f aca="true" t="shared" si="1" ref="H4:H11">ROUND(G4/($B4*F4),4)*100</f>
        <v>39.660000000000004</v>
      </c>
      <c r="I4" s="152">
        <v>348</v>
      </c>
      <c r="J4" s="150">
        <v>751618</v>
      </c>
      <c r="K4" s="151">
        <f aca="true" t="shared" si="2" ref="K4:K11">ROUND(J4/($B4*I4),4)*100</f>
        <v>43.46</v>
      </c>
      <c r="L4" s="152">
        <v>428</v>
      </c>
      <c r="M4" s="150">
        <v>809571</v>
      </c>
      <c r="N4" s="151">
        <f aca="true" t="shared" si="3" ref="N4:N11">ROUND(M4/($B4*L4),4)*100</f>
        <v>38.06</v>
      </c>
      <c r="O4" s="152">
        <v>532</v>
      </c>
      <c r="P4" s="150">
        <v>1026678</v>
      </c>
      <c r="Q4" s="151">
        <f aca="true" t="shared" si="4" ref="Q4:Q11">ROUND(P4/($B4*O4),4)*100</f>
        <v>38.83</v>
      </c>
      <c r="R4" s="152">
        <v>672</v>
      </c>
      <c r="S4" s="150">
        <v>1377842</v>
      </c>
      <c r="T4" s="151">
        <f aca="true" t="shared" si="5" ref="T4:T11">ROUND(S4/($B4*R4),4)*100</f>
        <v>41.25</v>
      </c>
      <c r="U4" s="152">
        <v>767</v>
      </c>
      <c r="V4" s="150">
        <v>1489797</v>
      </c>
      <c r="W4" s="151">
        <f aca="true" t="shared" si="6" ref="W4:W11">ROUND(V4/($B4*U4),4)*100</f>
        <v>39.08</v>
      </c>
    </row>
    <row r="5" spans="1:23" s="43" customFormat="1" ht="24" customHeight="1">
      <c r="A5" s="434" t="s">
        <v>203</v>
      </c>
      <c r="B5" s="435">
        <v>10400</v>
      </c>
      <c r="C5" s="436">
        <v>99</v>
      </c>
      <c r="D5" s="442">
        <v>240190</v>
      </c>
      <c r="E5" s="438">
        <f t="shared" si="0"/>
        <v>23.330000000000002</v>
      </c>
      <c r="F5" s="439">
        <v>286</v>
      </c>
      <c r="G5" s="437">
        <v>1106315</v>
      </c>
      <c r="H5" s="438">
        <f t="shared" si="1"/>
        <v>37.19</v>
      </c>
      <c r="I5" s="439">
        <v>419</v>
      </c>
      <c r="J5" s="437">
        <v>1535899</v>
      </c>
      <c r="K5" s="438">
        <f t="shared" si="2"/>
        <v>35.25</v>
      </c>
      <c r="L5" s="439">
        <v>496</v>
      </c>
      <c r="M5" s="437">
        <v>1874859</v>
      </c>
      <c r="N5" s="438">
        <f t="shared" si="3"/>
        <v>36.35</v>
      </c>
      <c r="O5" s="439">
        <v>567</v>
      </c>
      <c r="P5" s="437">
        <v>1903961</v>
      </c>
      <c r="Q5" s="438">
        <f t="shared" si="4"/>
        <v>32.29</v>
      </c>
      <c r="R5" s="439">
        <v>623</v>
      </c>
      <c r="S5" s="437">
        <v>2059292</v>
      </c>
      <c r="T5" s="438">
        <f t="shared" si="5"/>
        <v>31.78</v>
      </c>
      <c r="U5" s="439">
        <v>692</v>
      </c>
      <c r="V5" s="437">
        <v>2282277</v>
      </c>
      <c r="W5" s="438">
        <f t="shared" si="6"/>
        <v>31.71</v>
      </c>
    </row>
    <row r="6" spans="1:23" s="43" customFormat="1" ht="24" customHeight="1">
      <c r="A6" s="440" t="s">
        <v>271</v>
      </c>
      <c r="B6" s="50">
        <v>6150</v>
      </c>
      <c r="C6" s="153">
        <v>1703</v>
      </c>
      <c r="D6" s="157">
        <v>3597078</v>
      </c>
      <c r="E6" s="155">
        <f>ROUND(D6/($B6*C6),4)*100</f>
        <v>34.339999999999996</v>
      </c>
      <c r="F6" s="156">
        <v>1568</v>
      </c>
      <c r="G6" s="154">
        <v>3574725</v>
      </c>
      <c r="H6" s="438">
        <f t="shared" si="1"/>
        <v>37.07</v>
      </c>
      <c r="I6" s="156">
        <v>1395</v>
      </c>
      <c r="J6" s="154">
        <v>3232570</v>
      </c>
      <c r="K6" s="155">
        <f>ROUND(J6/($B6*I6),4)*100</f>
        <v>37.68</v>
      </c>
      <c r="L6" s="156">
        <v>1272</v>
      </c>
      <c r="M6" s="154">
        <v>2884930</v>
      </c>
      <c r="N6" s="155">
        <f>ROUND(M6/($B6*L6),4)*100</f>
        <v>36.88</v>
      </c>
      <c r="O6" s="156">
        <v>1073</v>
      </c>
      <c r="P6" s="154">
        <v>2456292</v>
      </c>
      <c r="Q6" s="155">
        <f>ROUND(P6/($B6*O6),4)*100</f>
        <v>37.22</v>
      </c>
      <c r="R6" s="156">
        <v>892</v>
      </c>
      <c r="S6" s="154">
        <v>2041624</v>
      </c>
      <c r="T6" s="155">
        <f>ROUND(S6/($B6*R6),4)*100</f>
        <v>37.22</v>
      </c>
      <c r="U6" s="156">
        <v>703</v>
      </c>
      <c r="V6" s="154">
        <v>1613776</v>
      </c>
      <c r="W6" s="155">
        <f>ROUND(V6/($B6*U6),4)*100</f>
        <v>37.330000000000005</v>
      </c>
    </row>
    <row r="7" spans="1:23" s="43" customFormat="1" ht="24" customHeight="1">
      <c r="A7" s="49" t="s">
        <v>59</v>
      </c>
      <c r="B7" s="50">
        <v>16580</v>
      </c>
      <c r="C7" s="153">
        <v>4092</v>
      </c>
      <c r="D7" s="157">
        <v>20666162</v>
      </c>
      <c r="E7" s="155">
        <f>ROUND(D7/($B7*C7),4)*100</f>
        <v>30.459999999999997</v>
      </c>
      <c r="F7" s="156">
        <v>3899</v>
      </c>
      <c r="G7" s="154">
        <v>20956053</v>
      </c>
      <c r="H7" s="155">
        <f>ROUND(G7/($B7*F7),4)*100</f>
        <v>32.42</v>
      </c>
      <c r="I7" s="156">
        <v>3850</v>
      </c>
      <c r="J7" s="154">
        <v>20575790</v>
      </c>
      <c r="K7" s="155">
        <f>ROUND(J7/($B7*I7),4)*100</f>
        <v>32.23</v>
      </c>
      <c r="L7" s="156">
        <v>3805</v>
      </c>
      <c r="M7" s="154">
        <v>20719584</v>
      </c>
      <c r="N7" s="155">
        <f>ROUND(M7/($B7*L7),4)*100</f>
        <v>32.84</v>
      </c>
      <c r="O7" s="156">
        <v>3740</v>
      </c>
      <c r="P7" s="154">
        <v>20446210</v>
      </c>
      <c r="Q7" s="155">
        <f>ROUND(P7/($B7*O7),4)*100</f>
        <v>32.97</v>
      </c>
      <c r="R7" s="156">
        <v>3645</v>
      </c>
      <c r="S7" s="154">
        <v>19838975</v>
      </c>
      <c r="T7" s="155">
        <f>ROUND(S7/($B7*R7),4)*100</f>
        <v>32.83</v>
      </c>
      <c r="U7" s="156">
        <v>3524</v>
      </c>
      <c r="V7" s="154">
        <v>19286351</v>
      </c>
      <c r="W7" s="155">
        <f>ROUND(V7/($B7*U7),4)*100</f>
        <v>33.01</v>
      </c>
    </row>
    <row r="8" spans="1:23" s="43" customFormat="1" ht="24" customHeight="1">
      <c r="A8" s="49" t="s">
        <v>60</v>
      </c>
      <c r="B8" s="50">
        <v>19480</v>
      </c>
      <c r="C8" s="153">
        <v>2184</v>
      </c>
      <c r="D8" s="157">
        <v>19121588</v>
      </c>
      <c r="E8" s="155">
        <f t="shared" si="0"/>
        <v>44.95</v>
      </c>
      <c r="F8" s="156">
        <v>2224</v>
      </c>
      <c r="G8" s="154">
        <v>20320151</v>
      </c>
      <c r="H8" s="155">
        <f t="shared" si="1"/>
        <v>46.9</v>
      </c>
      <c r="I8" s="156">
        <v>2249</v>
      </c>
      <c r="J8" s="154">
        <v>20366463</v>
      </c>
      <c r="K8" s="155">
        <f t="shared" si="2"/>
        <v>46.489999999999995</v>
      </c>
      <c r="L8" s="156">
        <v>2266</v>
      </c>
      <c r="M8" s="154">
        <v>20736768</v>
      </c>
      <c r="N8" s="155">
        <f t="shared" si="3"/>
        <v>46.98</v>
      </c>
      <c r="O8" s="156">
        <v>2270</v>
      </c>
      <c r="P8" s="154">
        <v>20885656</v>
      </c>
      <c r="Q8" s="155">
        <f t="shared" si="4"/>
        <v>47.23</v>
      </c>
      <c r="R8" s="156">
        <v>2310</v>
      </c>
      <c r="S8" s="154">
        <v>20801923</v>
      </c>
      <c r="T8" s="155">
        <f t="shared" si="5"/>
        <v>46.23</v>
      </c>
      <c r="U8" s="156">
        <v>2365</v>
      </c>
      <c r="V8" s="154">
        <v>21288795</v>
      </c>
      <c r="W8" s="155">
        <f t="shared" si="6"/>
        <v>46.21</v>
      </c>
    </row>
    <row r="9" spans="1:23" s="43" customFormat="1" ht="24" customHeight="1">
      <c r="A9" s="49" t="s">
        <v>61</v>
      </c>
      <c r="B9" s="50">
        <v>26750</v>
      </c>
      <c r="C9" s="153">
        <v>1535</v>
      </c>
      <c r="D9" s="157">
        <v>18731836</v>
      </c>
      <c r="E9" s="155">
        <f t="shared" si="0"/>
        <v>45.62</v>
      </c>
      <c r="F9" s="156">
        <v>1593</v>
      </c>
      <c r="G9" s="154">
        <v>19972025</v>
      </c>
      <c r="H9" s="155">
        <f t="shared" si="1"/>
        <v>46.87</v>
      </c>
      <c r="I9" s="156">
        <v>1609</v>
      </c>
      <c r="J9" s="154">
        <v>20735873</v>
      </c>
      <c r="K9" s="155">
        <f t="shared" si="2"/>
        <v>48.18</v>
      </c>
      <c r="L9" s="156">
        <v>1650</v>
      </c>
      <c r="M9" s="154">
        <v>21060043</v>
      </c>
      <c r="N9" s="155">
        <f t="shared" si="3"/>
        <v>47.71</v>
      </c>
      <c r="O9" s="156">
        <v>1670</v>
      </c>
      <c r="P9" s="154">
        <v>21079745</v>
      </c>
      <c r="Q9" s="155">
        <f t="shared" si="4"/>
        <v>47.19</v>
      </c>
      <c r="R9" s="156">
        <v>1709</v>
      </c>
      <c r="S9" s="154">
        <v>21199654</v>
      </c>
      <c r="T9" s="155">
        <f t="shared" si="5"/>
        <v>46.37</v>
      </c>
      <c r="U9" s="156">
        <v>1712</v>
      </c>
      <c r="V9" s="154">
        <v>21414813</v>
      </c>
      <c r="W9" s="155">
        <f t="shared" si="6"/>
        <v>46.760000000000005</v>
      </c>
    </row>
    <row r="10" spans="1:23" s="43" customFormat="1" ht="24" customHeight="1">
      <c r="A10" s="49" t="s">
        <v>62</v>
      </c>
      <c r="B10" s="50">
        <v>30600</v>
      </c>
      <c r="C10" s="153">
        <v>1070</v>
      </c>
      <c r="D10" s="157">
        <v>16249161</v>
      </c>
      <c r="E10" s="155">
        <f t="shared" si="0"/>
        <v>49.63</v>
      </c>
      <c r="F10" s="156">
        <v>1051</v>
      </c>
      <c r="G10" s="154">
        <v>17296078</v>
      </c>
      <c r="H10" s="155">
        <f t="shared" si="1"/>
        <v>53.779999999999994</v>
      </c>
      <c r="I10" s="156">
        <v>1036</v>
      </c>
      <c r="J10" s="154">
        <v>16813274</v>
      </c>
      <c r="K10" s="155">
        <f t="shared" si="2"/>
        <v>53.04</v>
      </c>
      <c r="L10" s="156">
        <v>1063</v>
      </c>
      <c r="M10" s="154">
        <v>17262091</v>
      </c>
      <c r="N10" s="155">
        <f t="shared" si="3"/>
        <v>53.06999999999999</v>
      </c>
      <c r="O10" s="156">
        <v>1060</v>
      </c>
      <c r="P10" s="154">
        <v>17329776</v>
      </c>
      <c r="Q10" s="155">
        <f t="shared" si="4"/>
        <v>53.43</v>
      </c>
      <c r="R10" s="156">
        <v>1050</v>
      </c>
      <c r="S10" s="154">
        <v>17145101</v>
      </c>
      <c r="T10" s="155">
        <f t="shared" si="5"/>
        <v>53.36</v>
      </c>
      <c r="U10" s="156">
        <v>1074</v>
      </c>
      <c r="V10" s="154">
        <v>17669682</v>
      </c>
      <c r="W10" s="155">
        <f t="shared" si="6"/>
        <v>53.769999999999996</v>
      </c>
    </row>
    <row r="11" spans="1:23" s="43" customFormat="1" ht="24" customHeight="1">
      <c r="A11" s="51" t="s">
        <v>63</v>
      </c>
      <c r="B11" s="52">
        <v>35830</v>
      </c>
      <c r="C11" s="158">
        <v>713</v>
      </c>
      <c r="D11" s="443">
        <v>14625169</v>
      </c>
      <c r="E11" s="160">
        <f t="shared" si="0"/>
        <v>57.25</v>
      </c>
      <c r="F11" s="161">
        <v>716</v>
      </c>
      <c r="G11" s="159">
        <v>15066939</v>
      </c>
      <c r="H11" s="160">
        <f t="shared" si="1"/>
        <v>58.730000000000004</v>
      </c>
      <c r="I11" s="161">
        <v>738</v>
      </c>
      <c r="J11" s="159">
        <v>15685538</v>
      </c>
      <c r="K11" s="160">
        <f t="shared" si="2"/>
        <v>59.31999999999999</v>
      </c>
      <c r="L11" s="161">
        <v>750</v>
      </c>
      <c r="M11" s="159">
        <v>15360060</v>
      </c>
      <c r="N11" s="160">
        <f t="shared" si="3"/>
        <v>57.16</v>
      </c>
      <c r="O11" s="161">
        <v>742</v>
      </c>
      <c r="P11" s="159">
        <v>15697358</v>
      </c>
      <c r="Q11" s="160">
        <f t="shared" si="4"/>
        <v>59.040000000000006</v>
      </c>
      <c r="R11" s="161">
        <v>759</v>
      </c>
      <c r="S11" s="154">
        <v>16001889</v>
      </c>
      <c r="T11" s="160">
        <f t="shared" si="5"/>
        <v>58.84</v>
      </c>
      <c r="U11" s="161">
        <v>760</v>
      </c>
      <c r="V11" s="159">
        <v>15796989</v>
      </c>
      <c r="W11" s="160">
        <f t="shared" si="6"/>
        <v>58.01</v>
      </c>
    </row>
    <row r="12" spans="1:23" s="43" customFormat="1" ht="24" customHeight="1">
      <c r="A12" s="53" t="s">
        <v>69</v>
      </c>
      <c r="B12" s="46" t="s">
        <v>200</v>
      </c>
      <c r="C12" s="162">
        <f aca="true" t="shared" si="7" ref="C12:P12">SUM(C4:C11)</f>
        <v>11557</v>
      </c>
      <c r="D12" s="162">
        <f t="shared" si="7"/>
        <v>93404456</v>
      </c>
      <c r="E12" s="163">
        <f>ROUND(D12/($B4*C4+$B5*C5+$B6*C6+$B7*C7+$B8*C8+$B9*C9+$B10*C10+$B11*C11),4)*100</f>
        <v>42.07</v>
      </c>
      <c r="F12" s="162">
        <f t="shared" si="7"/>
        <v>11565</v>
      </c>
      <c r="G12" s="54">
        <f>SUM(G4:G11)</f>
        <v>98741679</v>
      </c>
      <c r="H12" s="163">
        <f>ROUND(G12/($B4*F4+$B5*F5+$B6*F6+$B7*F7+$B8*F8+$B9*F9+$B10*F10+$B11*F11),4)*100</f>
        <v>44.45</v>
      </c>
      <c r="I12" s="162">
        <f t="shared" si="7"/>
        <v>11644</v>
      </c>
      <c r="J12" s="54">
        <f t="shared" si="7"/>
        <v>99697025</v>
      </c>
      <c r="K12" s="163">
        <f>ROUND(J12/($B4*I4+$B5*I5+$B6*I6+$B7*I7+$B8*I8+$B9*I9+$B10*I10+$B11*I11),4)*100</f>
        <v>44.61</v>
      </c>
      <c r="L12" s="162">
        <f t="shared" si="7"/>
        <v>11730</v>
      </c>
      <c r="M12" s="54">
        <f t="shared" si="7"/>
        <v>100707906</v>
      </c>
      <c r="N12" s="163">
        <f>ROUND(M12/($B4*L4+$B5*L5+$B6*L6+$B7*L7+$B8*L8+$B9*L9+$B10*L10+$B11*L11),4)*100</f>
        <v>44.59</v>
      </c>
      <c r="O12" s="162">
        <f t="shared" si="7"/>
        <v>11654</v>
      </c>
      <c r="P12" s="54">
        <f t="shared" si="7"/>
        <v>100825676</v>
      </c>
      <c r="Q12" s="163">
        <f>ROUND(P12/($B4*O4+$B5*O5+$B6*O6+$B7*O7+$B8*O8+$B9*O9+$B10*O10+$B11*O11),4)*100</f>
        <v>44.800000000000004</v>
      </c>
      <c r="R12" s="162">
        <f>SUM(R4:R11)</f>
        <v>11660</v>
      </c>
      <c r="S12" s="54">
        <f>SUM(S4:S11)</f>
        <v>100466300</v>
      </c>
      <c r="T12" s="163">
        <f>ROUND(S12/($B4*R4+$B5*R5+$B6*R6+$B7*R7+$B8*R8+$B9*R9+$B10*R10+$B11*R11),4)*100</f>
        <v>44.5</v>
      </c>
      <c r="U12" s="162">
        <f>SUM(U4:U11)</f>
        <v>11597</v>
      </c>
      <c r="V12" s="54">
        <f>SUM(V4:V11)</f>
        <v>100842480</v>
      </c>
      <c r="W12" s="163">
        <f>ROUND(V12/($B4*U4+$B5*U5+$B6*U6+$B7*U7+$B8*U8+$B9*U9+$B10*U10+$B11*U11),4)*100</f>
        <v>44.68</v>
      </c>
    </row>
    <row r="13" spans="1:6" s="56" customFormat="1" ht="24" customHeight="1" thickBot="1">
      <c r="A13" s="55"/>
      <c r="B13" s="55"/>
      <c r="C13" s="55"/>
      <c r="D13" s="55"/>
      <c r="E13" s="67"/>
      <c r="F13" s="55"/>
    </row>
    <row r="14" spans="1:24" s="56" customFormat="1" ht="24" customHeight="1" thickBot="1">
      <c r="A14" s="726"/>
      <c r="B14" s="42" t="s">
        <v>65</v>
      </c>
      <c r="C14" s="719" t="s">
        <v>54</v>
      </c>
      <c r="D14" s="730"/>
      <c r="E14" s="731"/>
      <c r="F14" s="716" t="s">
        <v>55</v>
      </c>
      <c r="G14" s="725"/>
      <c r="H14" s="718"/>
      <c r="I14" s="716" t="s">
        <v>56</v>
      </c>
      <c r="J14" s="725"/>
      <c r="K14" s="718"/>
      <c r="L14" s="716" t="s">
        <v>57</v>
      </c>
      <c r="M14" s="725"/>
      <c r="N14" s="718"/>
      <c r="O14" s="719" t="s">
        <v>58</v>
      </c>
      <c r="P14" s="720"/>
      <c r="Q14" s="721"/>
      <c r="R14" s="722" t="s">
        <v>37</v>
      </c>
      <c r="S14" s="723"/>
      <c r="T14" s="724"/>
      <c r="V14" s="713" t="s">
        <v>117</v>
      </c>
      <c r="W14" s="714"/>
      <c r="X14" s="715"/>
    </row>
    <row r="15" spans="1:24" s="56" customFormat="1" ht="24" customHeight="1">
      <c r="A15" s="727"/>
      <c r="B15" s="44" t="s">
        <v>113</v>
      </c>
      <c r="C15" s="45" t="s">
        <v>160</v>
      </c>
      <c r="D15" s="46" t="s">
        <v>64</v>
      </c>
      <c r="E15" s="46" t="s">
        <v>129</v>
      </c>
      <c r="F15" s="45" t="s">
        <v>160</v>
      </c>
      <c r="G15" s="46" t="s">
        <v>64</v>
      </c>
      <c r="H15" s="46" t="s">
        <v>129</v>
      </c>
      <c r="I15" s="45" t="s">
        <v>160</v>
      </c>
      <c r="J15" s="46" t="s">
        <v>64</v>
      </c>
      <c r="K15" s="46" t="s">
        <v>129</v>
      </c>
      <c r="L15" s="45" t="s">
        <v>160</v>
      </c>
      <c r="M15" s="46" t="s">
        <v>64</v>
      </c>
      <c r="N15" s="46" t="s">
        <v>129</v>
      </c>
      <c r="O15" s="45" t="s">
        <v>160</v>
      </c>
      <c r="P15" s="46" t="s">
        <v>64</v>
      </c>
      <c r="Q15" s="46" t="s">
        <v>129</v>
      </c>
      <c r="R15" s="57" t="s">
        <v>160</v>
      </c>
      <c r="S15" s="46" t="s">
        <v>64</v>
      </c>
      <c r="T15" s="58" t="s">
        <v>129</v>
      </c>
      <c r="V15" s="64" t="s">
        <v>161</v>
      </c>
      <c r="W15" s="710" t="s">
        <v>64</v>
      </c>
      <c r="X15" s="711"/>
    </row>
    <row r="16" spans="1:24" s="56" customFormat="1" ht="24" customHeight="1">
      <c r="A16" s="47" t="s">
        <v>202</v>
      </c>
      <c r="B16" s="48">
        <v>4970</v>
      </c>
      <c r="C16" s="152">
        <v>855</v>
      </c>
      <c r="D16" s="150">
        <v>1754053</v>
      </c>
      <c r="E16" s="151">
        <f aca="true" t="shared" si="8" ref="E16:E23">ROUND(D16/($B16*C16),4)*100</f>
        <v>41.28</v>
      </c>
      <c r="F16" s="152">
        <v>936</v>
      </c>
      <c r="G16" s="150">
        <v>1772201</v>
      </c>
      <c r="H16" s="151">
        <f aca="true" t="shared" si="9" ref="H16:H23">ROUND(G16/($B16*F16),4)*100</f>
        <v>38.1</v>
      </c>
      <c r="I16" s="164">
        <v>991</v>
      </c>
      <c r="J16" s="165">
        <v>1936753</v>
      </c>
      <c r="K16" s="151">
        <f aca="true" t="shared" si="10" ref="K16:K23">ROUND(J16/($B16*I16),4)*100</f>
        <v>39.32</v>
      </c>
      <c r="L16" s="164">
        <v>1075</v>
      </c>
      <c r="M16" s="165">
        <v>2040930</v>
      </c>
      <c r="N16" s="151">
        <f aca="true" t="shared" si="11" ref="N16:N23">ROUND(M16/($B16*L16),4)*100</f>
        <v>38.2</v>
      </c>
      <c r="O16" s="238">
        <v>1136</v>
      </c>
      <c r="P16" s="150">
        <v>2211394</v>
      </c>
      <c r="Q16" s="151">
        <f aca="true" t="shared" si="12" ref="Q16:Q23">ROUND(P16/($B16*O16),4)*100</f>
        <v>39.17</v>
      </c>
      <c r="R16" s="166">
        <f aca="true" t="shared" si="13" ref="R16:S19">ROUND(AVERAGE(O16,L16,I16,F16,C16,U4,R4,O4,L4,I4,F4,C4),0)</f>
        <v>677</v>
      </c>
      <c r="S16" s="474">
        <f t="shared" si="13"/>
        <v>1316125</v>
      </c>
      <c r="T16" s="167">
        <f aca="true" t="shared" si="14" ref="T16:T23">ROUND(S16/($B16*R16),4)*100</f>
        <v>39.12</v>
      </c>
      <c r="V16" s="168">
        <f aca="true" t="shared" si="15" ref="V16:W19">SUM(C4,F4,I4,L4,O4,R4,U4,C16,F16,I16,L16,O16)</f>
        <v>8129</v>
      </c>
      <c r="W16" s="708">
        <f t="shared" si="15"/>
        <v>15793502</v>
      </c>
      <c r="X16" s="709"/>
    </row>
    <row r="17" spans="1:24" s="56" customFormat="1" ht="24" customHeight="1">
      <c r="A17" s="49" t="s">
        <v>203</v>
      </c>
      <c r="B17" s="435">
        <v>10400</v>
      </c>
      <c r="C17" s="156">
        <v>777</v>
      </c>
      <c r="D17" s="154">
        <v>2596117</v>
      </c>
      <c r="E17" s="438">
        <f t="shared" si="8"/>
        <v>32.129999999999995</v>
      </c>
      <c r="F17" s="156">
        <v>839</v>
      </c>
      <c r="G17" s="154">
        <v>2711809</v>
      </c>
      <c r="H17" s="438">
        <f t="shared" si="9"/>
        <v>31.080000000000002</v>
      </c>
      <c r="I17" s="169">
        <v>923</v>
      </c>
      <c r="J17" s="170">
        <v>2927308</v>
      </c>
      <c r="K17" s="438">
        <f t="shared" si="10"/>
        <v>30.5</v>
      </c>
      <c r="L17" s="169">
        <v>993</v>
      </c>
      <c r="M17" s="170">
        <v>3183906</v>
      </c>
      <c r="N17" s="438">
        <f t="shared" si="11"/>
        <v>30.830000000000002</v>
      </c>
      <c r="O17" s="239">
        <v>1055</v>
      </c>
      <c r="P17" s="154">
        <v>3411890</v>
      </c>
      <c r="Q17" s="438">
        <f t="shared" si="12"/>
        <v>31.1</v>
      </c>
      <c r="R17" s="172">
        <f t="shared" si="13"/>
        <v>647</v>
      </c>
      <c r="S17" s="173">
        <f t="shared" si="13"/>
        <v>2152819</v>
      </c>
      <c r="T17" s="171">
        <f>ROUND(S17/($B17*R17),4)*100</f>
        <v>31.990000000000002</v>
      </c>
      <c r="V17" s="168">
        <f t="shared" si="15"/>
        <v>7769</v>
      </c>
      <c r="W17" s="703">
        <f t="shared" si="15"/>
        <v>25833823</v>
      </c>
      <c r="X17" s="712"/>
    </row>
    <row r="18" spans="1:24" s="56" customFormat="1" ht="24" customHeight="1">
      <c r="A18" s="440" t="s">
        <v>271</v>
      </c>
      <c r="B18" s="50">
        <v>6150</v>
      </c>
      <c r="C18" s="156">
        <v>564</v>
      </c>
      <c r="D18" s="154">
        <v>1283026</v>
      </c>
      <c r="E18" s="155">
        <f t="shared" si="8"/>
        <v>36.99</v>
      </c>
      <c r="F18" s="156">
        <v>434</v>
      </c>
      <c r="G18" s="154">
        <v>1026840</v>
      </c>
      <c r="H18" s="155">
        <f t="shared" si="9"/>
        <v>38.47</v>
      </c>
      <c r="I18" s="169">
        <v>293</v>
      </c>
      <c r="J18" s="170">
        <v>623589</v>
      </c>
      <c r="K18" s="155">
        <f t="shared" si="10"/>
        <v>34.61</v>
      </c>
      <c r="L18" s="169">
        <v>133</v>
      </c>
      <c r="M18" s="170">
        <v>297609</v>
      </c>
      <c r="N18" s="155">
        <f t="shared" si="11"/>
        <v>36.38</v>
      </c>
      <c r="O18" s="239">
        <v>10</v>
      </c>
      <c r="P18" s="154">
        <v>11582</v>
      </c>
      <c r="Q18" s="155">
        <f t="shared" si="12"/>
        <v>18.83</v>
      </c>
      <c r="R18" s="172">
        <f t="shared" si="13"/>
        <v>837</v>
      </c>
      <c r="S18" s="173">
        <f t="shared" si="13"/>
        <v>1886970</v>
      </c>
      <c r="T18" s="171">
        <f>ROUND(S18/($B18*R18),4)*100</f>
        <v>36.66</v>
      </c>
      <c r="V18" s="168">
        <f t="shared" si="15"/>
        <v>10040</v>
      </c>
      <c r="W18" s="703">
        <f t="shared" si="15"/>
        <v>22643641</v>
      </c>
      <c r="X18" s="705"/>
    </row>
    <row r="19" spans="1:24" s="56" customFormat="1" ht="24" customHeight="1">
      <c r="A19" s="49" t="s">
        <v>59</v>
      </c>
      <c r="B19" s="50">
        <v>16580</v>
      </c>
      <c r="C19" s="156">
        <v>3497</v>
      </c>
      <c r="D19" s="154">
        <v>18780673</v>
      </c>
      <c r="E19" s="155">
        <f t="shared" si="8"/>
        <v>32.39</v>
      </c>
      <c r="F19" s="156">
        <v>3451</v>
      </c>
      <c r="G19" s="154">
        <v>18286274</v>
      </c>
      <c r="H19" s="155">
        <f t="shared" si="9"/>
        <v>31.96</v>
      </c>
      <c r="I19" s="169">
        <v>3423</v>
      </c>
      <c r="J19" s="170">
        <v>17264611</v>
      </c>
      <c r="K19" s="155">
        <f t="shared" si="10"/>
        <v>30.42</v>
      </c>
      <c r="L19" s="169">
        <v>3383</v>
      </c>
      <c r="M19" s="170">
        <v>17209781</v>
      </c>
      <c r="N19" s="155">
        <f t="shared" si="11"/>
        <v>30.680000000000003</v>
      </c>
      <c r="O19" s="239">
        <v>3364</v>
      </c>
      <c r="P19" s="154">
        <v>18876799</v>
      </c>
      <c r="Q19" s="155">
        <f t="shared" si="12"/>
        <v>33.839999999999996</v>
      </c>
      <c r="R19" s="172">
        <f t="shared" si="13"/>
        <v>3639</v>
      </c>
      <c r="S19" s="173">
        <f t="shared" si="13"/>
        <v>19408939</v>
      </c>
      <c r="T19" s="171">
        <f t="shared" si="14"/>
        <v>32.17</v>
      </c>
      <c r="V19" s="168">
        <f t="shared" si="15"/>
        <v>43673</v>
      </c>
      <c r="W19" s="703">
        <f t="shared" si="15"/>
        <v>232907263</v>
      </c>
      <c r="X19" s="705"/>
    </row>
    <row r="20" spans="1:24" s="56" customFormat="1" ht="24" customHeight="1">
      <c r="A20" s="49" t="s">
        <v>60</v>
      </c>
      <c r="B20" s="50">
        <v>19480</v>
      </c>
      <c r="C20" s="156">
        <v>2376</v>
      </c>
      <c r="D20" s="154">
        <v>20853823</v>
      </c>
      <c r="E20" s="155">
        <f t="shared" si="8"/>
        <v>45.06</v>
      </c>
      <c r="F20" s="156">
        <v>2369</v>
      </c>
      <c r="G20" s="154">
        <v>20623840</v>
      </c>
      <c r="H20" s="155">
        <f t="shared" si="9"/>
        <v>44.690000000000005</v>
      </c>
      <c r="I20" s="169">
        <v>2347</v>
      </c>
      <c r="J20" s="170">
        <v>19456461</v>
      </c>
      <c r="K20" s="155">
        <f t="shared" si="10"/>
        <v>42.559999999999995</v>
      </c>
      <c r="L20" s="169">
        <v>2332</v>
      </c>
      <c r="M20" s="170">
        <v>18916599</v>
      </c>
      <c r="N20" s="155">
        <f t="shared" si="11"/>
        <v>41.64</v>
      </c>
      <c r="O20" s="239">
        <v>2374</v>
      </c>
      <c r="P20" s="154">
        <v>20756958</v>
      </c>
      <c r="Q20" s="155">
        <f t="shared" si="12"/>
        <v>44.879999999999995</v>
      </c>
      <c r="R20" s="172">
        <f>ROUND(AVERAGE(O20,L20,I20,F20,C20,U8,R8,O8,L8,I8,F8,C8),0)</f>
        <v>2306</v>
      </c>
      <c r="S20" s="173">
        <f aca="true" t="shared" si="16" ref="R20:S24">ROUND(AVERAGE(P20,M20,J20,G20,D20,V8,S8,P8,M8,J8,G8,D8),0)</f>
        <v>20344085</v>
      </c>
      <c r="T20" s="174">
        <f t="shared" si="14"/>
        <v>45.29</v>
      </c>
      <c r="V20" s="168">
        <f aca="true" t="shared" si="17" ref="V20:W24">SUM(C8,F8,I8,L8,O8,R8,U8,C20,F20,I20,L20,O20)</f>
        <v>27666</v>
      </c>
      <c r="W20" s="703">
        <f t="shared" si="17"/>
        <v>244129025</v>
      </c>
      <c r="X20" s="705"/>
    </row>
    <row r="21" spans="1:24" s="56" customFormat="1" ht="24" customHeight="1">
      <c r="A21" s="49" t="s">
        <v>61</v>
      </c>
      <c r="B21" s="50">
        <v>26750</v>
      </c>
      <c r="C21" s="156">
        <v>1717</v>
      </c>
      <c r="D21" s="154">
        <v>20782779</v>
      </c>
      <c r="E21" s="155">
        <f t="shared" si="8"/>
        <v>45.25</v>
      </c>
      <c r="F21" s="156">
        <v>1718</v>
      </c>
      <c r="G21" s="154">
        <v>20840437</v>
      </c>
      <c r="H21" s="155">
        <f t="shared" si="9"/>
        <v>45.35</v>
      </c>
      <c r="I21" s="169">
        <v>1703</v>
      </c>
      <c r="J21" s="170">
        <v>19458716</v>
      </c>
      <c r="K21" s="155">
        <f t="shared" si="10"/>
        <v>42.71</v>
      </c>
      <c r="L21" s="169">
        <v>1691</v>
      </c>
      <c r="M21" s="170">
        <v>19919956</v>
      </c>
      <c r="N21" s="155">
        <f t="shared" si="11"/>
        <v>44.04</v>
      </c>
      <c r="O21" s="239">
        <v>1748</v>
      </c>
      <c r="P21" s="154">
        <v>21928583</v>
      </c>
      <c r="Q21" s="155">
        <f t="shared" si="12"/>
        <v>46.9</v>
      </c>
      <c r="R21" s="172">
        <f t="shared" si="16"/>
        <v>1671</v>
      </c>
      <c r="S21" s="173">
        <f t="shared" si="16"/>
        <v>20593705</v>
      </c>
      <c r="T21" s="171">
        <f t="shared" si="14"/>
        <v>46.07</v>
      </c>
      <c r="V21" s="168">
        <f t="shared" si="17"/>
        <v>20055</v>
      </c>
      <c r="W21" s="703">
        <f t="shared" si="17"/>
        <v>247124460</v>
      </c>
      <c r="X21" s="704"/>
    </row>
    <row r="22" spans="1:24" s="56" customFormat="1" ht="24" customHeight="1">
      <c r="A22" s="49" t="s">
        <v>62</v>
      </c>
      <c r="B22" s="50">
        <v>30600</v>
      </c>
      <c r="C22" s="156">
        <v>1096</v>
      </c>
      <c r="D22" s="154">
        <v>17677762</v>
      </c>
      <c r="E22" s="155">
        <f t="shared" si="8"/>
        <v>52.71</v>
      </c>
      <c r="F22" s="156">
        <v>1086</v>
      </c>
      <c r="G22" s="154">
        <v>17501413</v>
      </c>
      <c r="H22" s="155">
        <f t="shared" si="9"/>
        <v>52.66</v>
      </c>
      <c r="I22" s="169">
        <v>1100</v>
      </c>
      <c r="J22" s="170">
        <v>16930177</v>
      </c>
      <c r="K22" s="155">
        <f t="shared" si="10"/>
        <v>50.3</v>
      </c>
      <c r="L22" s="169">
        <v>1108</v>
      </c>
      <c r="M22" s="170">
        <v>17114695</v>
      </c>
      <c r="N22" s="155">
        <f t="shared" si="11"/>
        <v>50.480000000000004</v>
      </c>
      <c r="O22" s="239">
        <v>1148</v>
      </c>
      <c r="P22" s="154">
        <v>18576955</v>
      </c>
      <c r="Q22" s="155">
        <f t="shared" si="12"/>
        <v>52.88</v>
      </c>
      <c r="R22" s="172">
        <f t="shared" si="16"/>
        <v>1079</v>
      </c>
      <c r="S22" s="173">
        <f t="shared" si="16"/>
        <v>17297180</v>
      </c>
      <c r="T22" s="171">
        <f t="shared" si="14"/>
        <v>52.39</v>
      </c>
      <c r="V22" s="168">
        <f t="shared" si="17"/>
        <v>12942</v>
      </c>
      <c r="W22" s="703">
        <f t="shared" si="17"/>
        <v>207566165</v>
      </c>
      <c r="X22" s="705"/>
    </row>
    <row r="23" spans="1:24" s="56" customFormat="1" ht="24" customHeight="1">
      <c r="A23" s="51" t="s">
        <v>63</v>
      </c>
      <c r="B23" s="52">
        <v>35830</v>
      </c>
      <c r="C23" s="161">
        <v>760</v>
      </c>
      <c r="D23" s="159">
        <v>16033274</v>
      </c>
      <c r="E23" s="160">
        <f t="shared" si="8"/>
        <v>58.879999999999995</v>
      </c>
      <c r="F23" s="161">
        <v>775</v>
      </c>
      <c r="G23" s="159">
        <v>16017633</v>
      </c>
      <c r="H23" s="160">
        <f t="shared" si="9"/>
        <v>57.68</v>
      </c>
      <c r="I23" s="175">
        <v>796</v>
      </c>
      <c r="J23" s="176">
        <v>15852270</v>
      </c>
      <c r="K23" s="160">
        <f t="shared" si="10"/>
        <v>55.58</v>
      </c>
      <c r="L23" s="175">
        <v>807</v>
      </c>
      <c r="M23" s="176">
        <v>15965731</v>
      </c>
      <c r="N23" s="160">
        <f t="shared" si="11"/>
        <v>55.22</v>
      </c>
      <c r="O23" s="240">
        <v>807</v>
      </c>
      <c r="P23" s="159">
        <v>17190726</v>
      </c>
      <c r="Q23" s="160">
        <f t="shared" si="12"/>
        <v>59.45</v>
      </c>
      <c r="R23" s="177">
        <f t="shared" si="16"/>
        <v>760</v>
      </c>
      <c r="S23" s="178">
        <f t="shared" si="16"/>
        <v>15774465</v>
      </c>
      <c r="T23" s="179">
        <f t="shared" si="14"/>
        <v>57.93000000000001</v>
      </c>
      <c r="V23" s="168">
        <f t="shared" si="17"/>
        <v>9123</v>
      </c>
      <c r="W23" s="703">
        <f t="shared" si="17"/>
        <v>189293576</v>
      </c>
      <c r="X23" s="705"/>
    </row>
    <row r="24" spans="1:24" s="56" customFormat="1" ht="24" customHeight="1" thickBot="1">
      <c r="A24" s="53" t="s">
        <v>69</v>
      </c>
      <c r="B24" s="46" t="s">
        <v>200</v>
      </c>
      <c r="C24" s="162">
        <f>SUM(C16:C23)</f>
        <v>11642</v>
      </c>
      <c r="D24" s="54">
        <f>SUM(D16:D23)</f>
        <v>99761507</v>
      </c>
      <c r="E24" s="163">
        <f>ROUND(D24/($B16*C16+$B17*C17+$B18*C18+$B19*C19+$B20*C20+$B21*C21+$B22*C22+$B23*C23),4)*100</f>
        <v>43.99</v>
      </c>
      <c r="F24" s="162">
        <f>SUM(F16:F23)</f>
        <v>11608</v>
      </c>
      <c r="G24" s="54">
        <f>SUM(G16:G23)</f>
        <v>98780447</v>
      </c>
      <c r="H24" s="163">
        <f>ROUND(G24/($B16*F16+$B17*F17+$B18*F18+$B19*F19+$B20*F20+$B21*F21+$B22*F22+$B23*F23),4)*100</f>
        <v>43.64</v>
      </c>
      <c r="I24" s="162">
        <f>SUM(I16:I23)</f>
        <v>11576</v>
      </c>
      <c r="J24" s="54">
        <f>SUM(J16:J23)</f>
        <v>94449885</v>
      </c>
      <c r="K24" s="163">
        <f>ROUND(J24/($B16*I16+$B17*I17+$B18*I18+$B19*I19+$B20*I20+$B21*I21+$B22*I22+$B23*I23),4)*100</f>
        <v>41.69</v>
      </c>
      <c r="L24" s="162">
        <f>SUM(L16:L23)</f>
        <v>11522</v>
      </c>
      <c r="M24" s="54">
        <f>SUM(M16:M23)</f>
        <v>94649207</v>
      </c>
      <c r="N24" s="163">
        <f>ROUND(M24/($B16*L16+$B17*L17+$B18*L18+$B19*L19+$B20*L20+$B21*L21+$B22*L22+$B23*L23),4)*100</f>
        <v>41.870000000000005</v>
      </c>
      <c r="O24" s="162">
        <f>SUM(O16:O23)</f>
        <v>11642</v>
      </c>
      <c r="P24" s="54">
        <f>SUM(P16:P23)</f>
        <v>102964887</v>
      </c>
      <c r="Q24" s="163">
        <f>ROUND(P24/($B16*O16+$B17*O17+$B18*O18+$B19*O19+$B20*O20+$B21*O21+$B22*O22+$B23*O23),4)*100</f>
        <v>44.86</v>
      </c>
      <c r="R24" s="180">
        <f t="shared" si="16"/>
        <v>11616</v>
      </c>
      <c r="S24" s="181">
        <f t="shared" si="16"/>
        <v>98774288</v>
      </c>
      <c r="T24" s="182">
        <f>ROUND(S24/($B16*R16+$B17*R17+$B18*R18+$B19*R19+$B20*R20+$B21*R21+$B22*R22+$B23*R23),4)*100</f>
        <v>43.81</v>
      </c>
      <c r="V24" s="183">
        <f t="shared" si="17"/>
        <v>139397</v>
      </c>
      <c r="W24" s="706">
        <f t="shared" si="17"/>
        <v>1185291455</v>
      </c>
      <c r="X24" s="707"/>
    </row>
  </sheetData>
  <mergeCells count="26">
    <mergeCell ref="A14:A15"/>
    <mergeCell ref="C2:E2"/>
    <mergeCell ref="F2:H2"/>
    <mergeCell ref="A2:A3"/>
    <mergeCell ref="C14:E14"/>
    <mergeCell ref="F14:H14"/>
    <mergeCell ref="I2:K2"/>
    <mergeCell ref="L2:N2"/>
    <mergeCell ref="I14:K14"/>
    <mergeCell ref="L14:N14"/>
    <mergeCell ref="V14:X14"/>
    <mergeCell ref="O2:Q2"/>
    <mergeCell ref="R2:T2"/>
    <mergeCell ref="U2:W2"/>
    <mergeCell ref="O14:Q14"/>
    <mergeCell ref="R14:T14"/>
    <mergeCell ref="W16:X16"/>
    <mergeCell ref="W19:X19"/>
    <mergeCell ref="W20:X20"/>
    <mergeCell ref="W15:X15"/>
    <mergeCell ref="W17:X17"/>
    <mergeCell ref="W18:X18"/>
    <mergeCell ref="W21:X21"/>
    <mergeCell ref="W22:X22"/>
    <mergeCell ref="W23:X23"/>
    <mergeCell ref="W24:X24"/>
  </mergeCells>
  <printOptions/>
  <pageMargins left="0.984251968503937" right="0.984251968503937" top="0.7874015748031497" bottom="0.59" header="0.5118110236220472" footer="0.31496062992125984"/>
  <pageSetup firstPageNumber="26" useFirstPageNumber="1" horizontalDpi="600" verticalDpi="600" orientation="portrait" paperSize="9" scale="96" r:id="rId2"/>
  <headerFooter alignWithMargins="0">
    <oddFooter>&amp;C&amp;14&amp;P</oddFooter>
  </headerFooter>
  <colBreaks count="1" manualBreakCount="1">
    <brk id="11" max="3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875" style="289" customWidth="1"/>
    <col min="2" max="2" width="1.75390625" style="289" customWidth="1"/>
    <col min="3" max="3" width="2.50390625" style="289" customWidth="1"/>
    <col min="4" max="4" width="8.75390625" style="289" customWidth="1"/>
    <col min="5" max="5" width="5.00390625" style="289" customWidth="1"/>
    <col min="6" max="6" width="8.125" style="289" customWidth="1"/>
    <col min="7" max="7" width="5.00390625" style="289" customWidth="1"/>
    <col min="8" max="8" width="8.125" style="289" customWidth="1"/>
    <col min="9" max="9" width="5.00390625" style="289" customWidth="1"/>
    <col min="10" max="10" width="8.125" style="289" customWidth="1"/>
    <col min="11" max="11" width="5.00390625" style="289" customWidth="1"/>
    <col min="12" max="12" width="8.125" style="289" customWidth="1"/>
    <col min="13" max="13" width="5.00390625" style="289" customWidth="1"/>
    <col min="14" max="14" width="8.125" style="289" customWidth="1"/>
    <col min="15" max="15" width="10.75390625" style="289" customWidth="1"/>
    <col min="16" max="16" width="8.125" style="289" customWidth="1"/>
    <col min="17" max="17" width="5.00390625" style="289" customWidth="1"/>
    <col min="18" max="18" width="8.125" style="289" customWidth="1"/>
    <col min="19" max="19" width="1.875" style="289" customWidth="1"/>
    <col min="20" max="20" width="1.75390625" style="289" customWidth="1"/>
    <col min="21" max="21" width="2.50390625" style="289" customWidth="1"/>
    <col min="22" max="22" width="8.75390625" style="289" customWidth="1"/>
    <col min="23" max="23" width="5.00390625" style="289" customWidth="1"/>
    <col min="24" max="24" width="8.125" style="289" customWidth="1"/>
    <col min="25" max="25" width="5.00390625" style="289" customWidth="1"/>
    <col min="26" max="26" width="8.125" style="289" customWidth="1"/>
    <col min="27" max="27" width="5.00390625" style="289" customWidth="1"/>
    <col min="28" max="28" width="8.00390625" style="289" customWidth="1"/>
    <col min="29" max="29" width="5.00390625" style="289" customWidth="1"/>
    <col min="30" max="30" width="8.125" style="289" customWidth="1"/>
    <col min="31" max="31" width="5.00390625" style="289" customWidth="1"/>
    <col min="32" max="32" width="8.125" style="289" customWidth="1"/>
    <col min="33" max="33" width="5.50390625" style="289" customWidth="1"/>
    <col min="34" max="34" width="10.125" style="289" customWidth="1"/>
    <col min="35" max="35" width="5.00390625" style="289" customWidth="1"/>
    <col min="36" max="36" width="5.125" style="289" customWidth="1"/>
    <col min="37" max="37" width="11.00390625" style="289" customWidth="1"/>
    <col min="38" max="16384" width="9.00390625" style="289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</sheetData>
  <printOptions horizontalCentered="1"/>
  <pageMargins left="0.5905511811023623" right="0.5905511811023623" top="0.7874015748031497" bottom="0.5905511811023623" header="0.5118110236220472" footer="0.4330708661417323"/>
  <pageSetup firstPageNumber="28" useFirstPageNumber="1" horizontalDpi="600" verticalDpi="600" orientation="portrait" paperSize="9" scale="90" r:id="rId2"/>
  <headerFooter alignWithMargins="0">
    <oddFooter>&amp;C&amp;14&amp;P</oddFooter>
  </headerFooter>
  <colBreaks count="2" manualBreakCount="2">
    <brk id="18" max="65535" man="1"/>
    <brk id="2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">
      <selection activeCell="L11" sqref="L11:P11"/>
    </sheetView>
  </sheetViews>
  <sheetFormatPr defaultColWidth="9.00390625" defaultRowHeight="13.5"/>
  <cols>
    <col min="1" max="45" width="2.75390625" style="92" customWidth="1"/>
    <col min="46" max="16384" width="9.00390625" style="92" customWidth="1"/>
  </cols>
  <sheetData>
    <row r="1" spans="1:36" s="25" customFormat="1" ht="18" customHeight="1">
      <c r="A1" s="271" t="s">
        <v>76</v>
      </c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</row>
    <row r="2" spans="1:36" s="25" customFormat="1" ht="18" customHeight="1">
      <c r="A2" s="271"/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</row>
    <row r="3" spans="1:36" s="38" customFormat="1" ht="27.75" customHeight="1">
      <c r="A3" s="263"/>
      <c r="B3" s="763"/>
      <c r="C3" s="764"/>
      <c r="D3" s="764"/>
      <c r="E3" s="764"/>
      <c r="F3" s="764"/>
      <c r="G3" s="764"/>
      <c r="H3" s="764"/>
      <c r="I3" s="764"/>
      <c r="J3" s="764"/>
      <c r="K3" s="765"/>
      <c r="L3" s="744"/>
      <c r="M3" s="744"/>
      <c r="N3" s="744"/>
      <c r="O3" s="744"/>
      <c r="P3" s="744"/>
      <c r="Q3" s="744" t="s">
        <v>96</v>
      </c>
      <c r="R3" s="744"/>
      <c r="S3" s="744"/>
      <c r="T3" s="744"/>
      <c r="U3" s="744"/>
      <c r="V3" s="742" t="s">
        <v>75</v>
      </c>
      <c r="W3" s="742"/>
      <c r="X3" s="742"/>
      <c r="Y3" s="742"/>
      <c r="Z3" s="742"/>
      <c r="AA3" s="741" t="s">
        <v>98</v>
      </c>
      <c r="AB3" s="742"/>
      <c r="AC3" s="742"/>
      <c r="AD3" s="742"/>
      <c r="AE3" s="743"/>
      <c r="AF3" s="264"/>
      <c r="AG3" s="264"/>
      <c r="AH3" s="264"/>
      <c r="AI3" s="264"/>
      <c r="AJ3" s="264"/>
    </row>
    <row r="4" spans="1:36" s="38" customFormat="1" ht="27.75" customHeight="1">
      <c r="A4" s="265"/>
      <c r="B4" s="760" t="s">
        <v>303</v>
      </c>
      <c r="C4" s="761"/>
      <c r="D4" s="761"/>
      <c r="E4" s="761"/>
      <c r="F4" s="761"/>
      <c r="G4" s="761"/>
      <c r="H4" s="761"/>
      <c r="I4" s="761"/>
      <c r="J4" s="761"/>
      <c r="K4" s="762"/>
      <c r="L4" s="741" t="s">
        <v>165</v>
      </c>
      <c r="M4" s="742"/>
      <c r="N4" s="742"/>
      <c r="O4" s="742"/>
      <c r="P4" s="743"/>
      <c r="Q4" s="745">
        <v>31</v>
      </c>
      <c r="R4" s="745"/>
      <c r="S4" s="745"/>
      <c r="T4" s="745"/>
      <c r="U4" s="745"/>
      <c r="V4" s="758">
        <v>7552</v>
      </c>
      <c r="W4" s="758"/>
      <c r="X4" s="758"/>
      <c r="Y4" s="758"/>
      <c r="Z4" s="758"/>
      <c r="AA4" s="738">
        <f aca="true" t="shared" si="0" ref="AA4:AA13">SUM(K4:W4)</f>
        <v>7583</v>
      </c>
      <c r="AB4" s="758"/>
      <c r="AC4" s="758"/>
      <c r="AD4" s="758"/>
      <c r="AE4" s="759"/>
      <c r="AF4" s="264"/>
      <c r="AG4" s="264"/>
      <c r="AH4" s="264"/>
      <c r="AI4" s="264"/>
      <c r="AJ4" s="264"/>
    </row>
    <row r="5" spans="1:36" s="38" customFormat="1" ht="27.75" customHeight="1">
      <c r="A5" s="266"/>
      <c r="B5" s="735" t="s">
        <v>166</v>
      </c>
      <c r="C5" s="736"/>
      <c r="D5" s="736"/>
      <c r="E5" s="736"/>
      <c r="F5" s="736"/>
      <c r="G5" s="736"/>
      <c r="H5" s="736"/>
      <c r="I5" s="736"/>
      <c r="J5" s="736"/>
      <c r="K5" s="737"/>
      <c r="L5" s="741" t="s">
        <v>164</v>
      </c>
      <c r="M5" s="742"/>
      <c r="N5" s="742"/>
      <c r="O5" s="742"/>
      <c r="P5" s="743"/>
      <c r="Q5" s="745">
        <v>443093</v>
      </c>
      <c r="R5" s="745"/>
      <c r="S5" s="745"/>
      <c r="T5" s="745"/>
      <c r="U5" s="745"/>
      <c r="V5" s="758">
        <v>75269402</v>
      </c>
      <c r="W5" s="758"/>
      <c r="X5" s="758"/>
      <c r="Y5" s="758"/>
      <c r="Z5" s="758"/>
      <c r="AA5" s="738">
        <f t="shared" si="0"/>
        <v>75712495</v>
      </c>
      <c r="AB5" s="758"/>
      <c r="AC5" s="758"/>
      <c r="AD5" s="758"/>
      <c r="AE5" s="759"/>
      <c r="AF5" s="264"/>
      <c r="AG5" s="264"/>
      <c r="AH5" s="264"/>
      <c r="AI5" s="264"/>
      <c r="AJ5" s="264"/>
    </row>
    <row r="6" spans="1:36" s="38" customFormat="1" ht="27.75" customHeight="1">
      <c r="A6" s="265"/>
      <c r="B6" s="766" t="s">
        <v>304</v>
      </c>
      <c r="C6" s="767"/>
      <c r="D6" s="767"/>
      <c r="E6" s="767"/>
      <c r="F6" s="767"/>
      <c r="G6" s="767"/>
      <c r="H6" s="767"/>
      <c r="I6" s="767"/>
      <c r="J6" s="767"/>
      <c r="K6" s="768"/>
      <c r="L6" s="741" t="s">
        <v>165</v>
      </c>
      <c r="M6" s="742"/>
      <c r="N6" s="742"/>
      <c r="O6" s="742"/>
      <c r="P6" s="743"/>
      <c r="Q6" s="745">
        <v>1650</v>
      </c>
      <c r="R6" s="745"/>
      <c r="S6" s="745"/>
      <c r="T6" s="745"/>
      <c r="U6" s="745"/>
      <c r="V6" s="758">
        <v>22131</v>
      </c>
      <c r="W6" s="758"/>
      <c r="X6" s="758"/>
      <c r="Y6" s="758"/>
      <c r="Z6" s="758"/>
      <c r="AA6" s="738">
        <f t="shared" si="0"/>
        <v>23781</v>
      </c>
      <c r="AB6" s="758"/>
      <c r="AC6" s="758"/>
      <c r="AD6" s="758"/>
      <c r="AE6" s="759"/>
      <c r="AF6" s="264"/>
      <c r="AG6" s="264"/>
      <c r="AH6" s="264"/>
      <c r="AI6" s="264"/>
      <c r="AJ6" s="264"/>
    </row>
    <row r="7" spans="1:36" s="38" customFormat="1" ht="27.75" customHeight="1">
      <c r="A7" s="266"/>
      <c r="B7" s="735" t="s">
        <v>166</v>
      </c>
      <c r="C7" s="736"/>
      <c r="D7" s="736"/>
      <c r="E7" s="736"/>
      <c r="F7" s="736"/>
      <c r="G7" s="736"/>
      <c r="H7" s="736"/>
      <c r="I7" s="736"/>
      <c r="J7" s="736"/>
      <c r="K7" s="737"/>
      <c r="L7" s="741" t="s">
        <v>164</v>
      </c>
      <c r="M7" s="742"/>
      <c r="N7" s="742"/>
      <c r="O7" s="742"/>
      <c r="P7" s="743"/>
      <c r="Q7" s="745">
        <v>16031504</v>
      </c>
      <c r="R7" s="745"/>
      <c r="S7" s="745"/>
      <c r="T7" s="745"/>
      <c r="U7" s="745"/>
      <c r="V7" s="758">
        <v>259477992</v>
      </c>
      <c r="W7" s="758"/>
      <c r="X7" s="758"/>
      <c r="Y7" s="758"/>
      <c r="Z7" s="758"/>
      <c r="AA7" s="738">
        <f t="shared" si="0"/>
        <v>275509496</v>
      </c>
      <c r="AB7" s="758"/>
      <c r="AC7" s="758"/>
      <c r="AD7" s="758"/>
      <c r="AE7" s="759"/>
      <c r="AF7" s="264"/>
      <c r="AG7" s="264"/>
      <c r="AH7" s="264"/>
      <c r="AI7" s="264"/>
      <c r="AJ7" s="264"/>
    </row>
    <row r="8" spans="1:36" s="38" customFormat="1" ht="27.75" customHeight="1">
      <c r="A8" s="265"/>
      <c r="B8" s="760" t="s">
        <v>305</v>
      </c>
      <c r="C8" s="769"/>
      <c r="D8" s="769"/>
      <c r="E8" s="769"/>
      <c r="F8" s="769"/>
      <c r="G8" s="769"/>
      <c r="H8" s="769"/>
      <c r="I8" s="769"/>
      <c r="J8" s="769"/>
      <c r="K8" s="770"/>
      <c r="L8" s="741" t="s">
        <v>165</v>
      </c>
      <c r="M8" s="742"/>
      <c r="N8" s="742"/>
      <c r="O8" s="742"/>
      <c r="P8" s="743"/>
      <c r="Q8" s="745">
        <v>1803</v>
      </c>
      <c r="R8" s="745"/>
      <c r="S8" s="745"/>
      <c r="T8" s="745"/>
      <c r="U8" s="745"/>
      <c r="V8" s="758">
        <v>6377</v>
      </c>
      <c r="W8" s="758"/>
      <c r="X8" s="758"/>
      <c r="Y8" s="758"/>
      <c r="Z8" s="758"/>
      <c r="AA8" s="738">
        <f t="shared" si="0"/>
        <v>8180</v>
      </c>
      <c r="AB8" s="758"/>
      <c r="AC8" s="758"/>
      <c r="AD8" s="758"/>
      <c r="AE8" s="759"/>
      <c r="AF8" s="264"/>
      <c r="AG8" s="264"/>
      <c r="AH8" s="264"/>
      <c r="AI8" s="264"/>
      <c r="AJ8" s="264"/>
    </row>
    <row r="9" spans="1:36" s="38" customFormat="1" ht="27.75" customHeight="1">
      <c r="A9" s="266"/>
      <c r="B9" s="735" t="s">
        <v>167</v>
      </c>
      <c r="C9" s="736"/>
      <c r="D9" s="736"/>
      <c r="E9" s="736"/>
      <c r="F9" s="736"/>
      <c r="G9" s="736"/>
      <c r="H9" s="736"/>
      <c r="I9" s="736"/>
      <c r="J9" s="736"/>
      <c r="K9" s="737"/>
      <c r="L9" s="741" t="s">
        <v>164</v>
      </c>
      <c r="M9" s="742"/>
      <c r="N9" s="742"/>
      <c r="O9" s="742"/>
      <c r="P9" s="743"/>
      <c r="Q9" s="745">
        <v>14010833</v>
      </c>
      <c r="R9" s="745"/>
      <c r="S9" s="745"/>
      <c r="T9" s="745"/>
      <c r="U9" s="745"/>
      <c r="V9" s="758">
        <v>36770672</v>
      </c>
      <c r="W9" s="758"/>
      <c r="X9" s="758"/>
      <c r="Y9" s="758"/>
      <c r="Z9" s="758"/>
      <c r="AA9" s="738">
        <f t="shared" si="0"/>
        <v>50781505</v>
      </c>
      <c r="AB9" s="758"/>
      <c r="AC9" s="758"/>
      <c r="AD9" s="758"/>
      <c r="AE9" s="759"/>
      <c r="AF9" s="264"/>
      <c r="AG9" s="264"/>
      <c r="AH9" s="264"/>
      <c r="AI9" s="264"/>
      <c r="AJ9" s="264"/>
    </row>
    <row r="10" spans="1:36" s="38" customFormat="1" ht="27.75" customHeight="1">
      <c r="A10" s="265"/>
      <c r="B10" s="760" t="s">
        <v>306</v>
      </c>
      <c r="C10" s="769"/>
      <c r="D10" s="769"/>
      <c r="E10" s="769"/>
      <c r="F10" s="769"/>
      <c r="G10" s="769"/>
      <c r="H10" s="769"/>
      <c r="I10" s="769"/>
      <c r="J10" s="769"/>
      <c r="K10" s="770"/>
      <c r="L10" s="741" t="s">
        <v>165</v>
      </c>
      <c r="M10" s="742"/>
      <c r="N10" s="742"/>
      <c r="O10" s="742"/>
      <c r="P10" s="743"/>
      <c r="Q10" s="745">
        <v>2391</v>
      </c>
      <c r="R10" s="745"/>
      <c r="S10" s="745"/>
      <c r="T10" s="745"/>
      <c r="U10" s="745"/>
      <c r="V10" s="758">
        <v>1469</v>
      </c>
      <c r="W10" s="758"/>
      <c r="X10" s="758"/>
      <c r="Y10" s="758"/>
      <c r="Z10" s="758"/>
      <c r="AA10" s="738">
        <f t="shared" si="0"/>
        <v>3860</v>
      </c>
      <c r="AB10" s="758"/>
      <c r="AC10" s="758"/>
      <c r="AD10" s="758"/>
      <c r="AE10" s="759"/>
      <c r="AF10" s="264"/>
      <c r="AG10" s="264"/>
      <c r="AH10" s="264"/>
      <c r="AI10" s="264"/>
      <c r="AJ10" s="264"/>
    </row>
    <row r="11" spans="1:36" s="38" customFormat="1" ht="27.75" customHeight="1">
      <c r="A11" s="266"/>
      <c r="B11" s="735" t="s">
        <v>168</v>
      </c>
      <c r="C11" s="736"/>
      <c r="D11" s="736"/>
      <c r="E11" s="736"/>
      <c r="F11" s="736"/>
      <c r="G11" s="736"/>
      <c r="H11" s="736"/>
      <c r="I11" s="736"/>
      <c r="J11" s="736"/>
      <c r="K11" s="737"/>
      <c r="L11" s="741" t="s">
        <v>164</v>
      </c>
      <c r="M11" s="742"/>
      <c r="N11" s="742"/>
      <c r="O11" s="742"/>
      <c r="P11" s="743"/>
      <c r="Q11" s="745">
        <v>14955266</v>
      </c>
      <c r="R11" s="745"/>
      <c r="S11" s="745"/>
      <c r="T11" s="745"/>
      <c r="U11" s="745"/>
      <c r="V11" s="758">
        <v>7696464</v>
      </c>
      <c r="W11" s="758"/>
      <c r="X11" s="758"/>
      <c r="Y11" s="758"/>
      <c r="Z11" s="758"/>
      <c r="AA11" s="738">
        <f t="shared" si="0"/>
        <v>22651730</v>
      </c>
      <c r="AB11" s="758"/>
      <c r="AC11" s="758"/>
      <c r="AD11" s="758"/>
      <c r="AE11" s="759"/>
      <c r="AF11" s="264"/>
      <c r="AG11" s="264"/>
      <c r="AH11" s="264"/>
      <c r="AI11" s="264"/>
      <c r="AJ11" s="264"/>
    </row>
    <row r="12" spans="1:36" ht="27.75" customHeight="1">
      <c r="A12" s="266"/>
      <c r="B12" s="732" t="s">
        <v>196</v>
      </c>
      <c r="C12" s="733"/>
      <c r="D12" s="733"/>
      <c r="E12" s="733"/>
      <c r="F12" s="733"/>
      <c r="G12" s="733"/>
      <c r="H12" s="733"/>
      <c r="I12" s="733"/>
      <c r="J12" s="733"/>
      <c r="K12" s="734"/>
      <c r="L12" s="741" t="s">
        <v>165</v>
      </c>
      <c r="M12" s="742"/>
      <c r="N12" s="742"/>
      <c r="O12" s="742"/>
      <c r="P12" s="743"/>
      <c r="Q12" s="745">
        <f>SUM(Q4,Q6,Q8,Q10)</f>
        <v>5875</v>
      </c>
      <c r="R12" s="745"/>
      <c r="S12" s="745"/>
      <c r="T12" s="745"/>
      <c r="U12" s="745"/>
      <c r="V12" s="745">
        <f>SUM(V4,V6,V8,V10)</f>
        <v>37529</v>
      </c>
      <c r="W12" s="745"/>
      <c r="X12" s="745"/>
      <c r="Y12" s="745"/>
      <c r="Z12" s="745"/>
      <c r="AA12" s="738">
        <f t="shared" si="0"/>
        <v>43404</v>
      </c>
      <c r="AB12" s="758"/>
      <c r="AC12" s="758"/>
      <c r="AD12" s="758"/>
      <c r="AE12" s="759"/>
      <c r="AF12" s="262"/>
      <c r="AG12" s="262"/>
      <c r="AH12" s="262"/>
      <c r="AI12" s="262"/>
      <c r="AJ12" s="262"/>
    </row>
    <row r="13" spans="1:36" ht="27.75" customHeight="1">
      <c r="A13" s="267"/>
      <c r="B13" s="735"/>
      <c r="C13" s="736"/>
      <c r="D13" s="736"/>
      <c r="E13" s="736"/>
      <c r="F13" s="736"/>
      <c r="G13" s="736"/>
      <c r="H13" s="736"/>
      <c r="I13" s="736"/>
      <c r="J13" s="736"/>
      <c r="K13" s="737"/>
      <c r="L13" s="741" t="s">
        <v>164</v>
      </c>
      <c r="M13" s="742"/>
      <c r="N13" s="742"/>
      <c r="O13" s="742"/>
      <c r="P13" s="743"/>
      <c r="Q13" s="745">
        <f>SUM(Q5,Q7,Q9,Q11)</f>
        <v>45440696</v>
      </c>
      <c r="R13" s="745"/>
      <c r="S13" s="745"/>
      <c r="T13" s="745"/>
      <c r="U13" s="745"/>
      <c r="V13" s="745">
        <f>SUM(V5,V7,V9,V11)</f>
        <v>379214530</v>
      </c>
      <c r="W13" s="745"/>
      <c r="X13" s="745"/>
      <c r="Y13" s="745"/>
      <c r="Z13" s="745"/>
      <c r="AA13" s="738">
        <f t="shared" si="0"/>
        <v>424655226</v>
      </c>
      <c r="AB13" s="758"/>
      <c r="AC13" s="758"/>
      <c r="AD13" s="758"/>
      <c r="AE13" s="759"/>
      <c r="AF13" s="262"/>
      <c r="AG13" s="262"/>
      <c r="AH13" s="262"/>
      <c r="AI13" s="262"/>
      <c r="AJ13" s="262"/>
    </row>
    <row r="14" spans="1:36" ht="13.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7" ht="13.5" customHeight="1">
      <c r="A15" s="262"/>
      <c r="B15" s="771"/>
      <c r="C15" s="771"/>
      <c r="D15" s="771"/>
      <c r="E15" s="771"/>
      <c r="F15" s="771"/>
      <c r="G15" s="771"/>
      <c r="H15" s="771"/>
      <c r="I15" s="771"/>
      <c r="J15" s="771"/>
      <c r="K15" s="771"/>
      <c r="L15" s="771"/>
      <c r="M15" s="771"/>
      <c r="N15" s="771"/>
      <c r="O15" s="771"/>
      <c r="P15" s="771"/>
      <c r="Q15" s="771"/>
      <c r="R15" s="771"/>
      <c r="S15" s="771"/>
      <c r="T15" s="771"/>
      <c r="U15" s="771"/>
      <c r="V15" s="771"/>
      <c r="W15" s="771"/>
      <c r="X15" s="771"/>
      <c r="Y15" s="771"/>
      <c r="Z15" s="771"/>
      <c r="AA15" s="771"/>
      <c r="AB15" s="771"/>
      <c r="AC15" s="771"/>
      <c r="AD15" s="771"/>
      <c r="AE15" s="771"/>
      <c r="AF15" s="771"/>
      <c r="AG15" s="771"/>
      <c r="AH15" s="771"/>
      <c r="AI15" s="771"/>
      <c r="AJ15" s="771"/>
      <c r="AK15" s="771"/>
    </row>
    <row r="16" spans="1:37" ht="13.5" customHeight="1">
      <c r="A16" s="262"/>
      <c r="B16" s="771"/>
      <c r="C16" s="771"/>
      <c r="D16" s="771"/>
      <c r="E16" s="771"/>
      <c r="F16" s="771"/>
      <c r="G16" s="771"/>
      <c r="H16" s="771"/>
      <c r="I16" s="771"/>
      <c r="J16" s="771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280"/>
      <c r="AG16" s="280"/>
      <c r="AH16" s="280"/>
      <c r="AI16" s="280"/>
      <c r="AJ16" s="280"/>
      <c r="AK16" s="281"/>
    </row>
    <row r="17" spans="1:36" ht="13.5" customHeight="1">
      <c r="A17" s="262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62"/>
      <c r="AG17" s="262"/>
      <c r="AH17" s="262"/>
      <c r="AI17" s="262"/>
      <c r="AJ17" s="262"/>
    </row>
    <row r="18" spans="1:36" ht="13.5" customHeight="1">
      <c r="A18" s="262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62"/>
      <c r="AG18" s="262"/>
      <c r="AH18" s="262"/>
      <c r="AI18" s="262"/>
      <c r="AJ18" s="262"/>
    </row>
    <row r="19" spans="1:36" ht="13.5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ht="18" customHeight="1">
      <c r="A20" s="272" t="s">
        <v>262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</row>
    <row r="21" spans="1:36" ht="18" customHeight="1">
      <c r="A21" s="27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</row>
    <row r="22" spans="1:36" ht="13.5" customHeight="1">
      <c r="A22" s="262" t="s">
        <v>195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</row>
    <row r="23" spans="1:41" ht="13.5" customHeight="1">
      <c r="A23" s="268"/>
      <c r="B23" s="268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O23" s="269" t="s">
        <v>105</v>
      </c>
    </row>
    <row r="24" spans="1:41" s="38" customFormat="1" ht="18" customHeight="1">
      <c r="A24" s="264"/>
      <c r="B24" s="744"/>
      <c r="C24" s="744"/>
      <c r="D24" s="744"/>
      <c r="E24" s="744"/>
      <c r="F24" s="744"/>
      <c r="G24" s="744"/>
      <c r="H24" s="744"/>
      <c r="I24" s="744"/>
      <c r="J24" s="744"/>
      <c r="K24" s="732" t="s">
        <v>92</v>
      </c>
      <c r="L24" s="733"/>
      <c r="M24" s="733"/>
      <c r="N24" s="733"/>
      <c r="O24" s="734"/>
      <c r="P24" s="732" t="s">
        <v>92</v>
      </c>
      <c r="Q24" s="733"/>
      <c r="R24" s="733"/>
      <c r="S24" s="733"/>
      <c r="T24" s="734"/>
      <c r="U24" s="732" t="s">
        <v>94</v>
      </c>
      <c r="V24" s="733"/>
      <c r="W24" s="733"/>
      <c r="X24" s="733"/>
      <c r="Y24" s="734"/>
      <c r="Z24" s="749" t="s">
        <v>253</v>
      </c>
      <c r="AA24" s="750"/>
      <c r="AB24" s="750"/>
      <c r="AC24" s="750"/>
      <c r="AD24" s="751"/>
      <c r="AE24" s="732" t="s">
        <v>140</v>
      </c>
      <c r="AF24" s="733"/>
      <c r="AG24" s="733"/>
      <c r="AH24" s="733"/>
      <c r="AI24" s="734"/>
      <c r="AJ24" s="732" t="s">
        <v>270</v>
      </c>
      <c r="AK24" s="733"/>
      <c r="AL24" s="733"/>
      <c r="AM24" s="733"/>
      <c r="AN24" s="733"/>
      <c r="AO24" s="734"/>
    </row>
    <row r="25" spans="1:41" s="38" customFormat="1" ht="18" customHeight="1">
      <c r="A25" s="264"/>
      <c r="B25" s="744"/>
      <c r="C25" s="744"/>
      <c r="D25" s="744"/>
      <c r="E25" s="744"/>
      <c r="F25" s="744"/>
      <c r="G25" s="744"/>
      <c r="H25" s="744"/>
      <c r="I25" s="744"/>
      <c r="J25" s="744"/>
      <c r="K25" s="746" t="s">
        <v>263</v>
      </c>
      <c r="L25" s="747"/>
      <c r="M25" s="747"/>
      <c r="N25" s="747"/>
      <c r="O25" s="748"/>
      <c r="P25" s="746" t="s">
        <v>93</v>
      </c>
      <c r="Q25" s="747"/>
      <c r="R25" s="747"/>
      <c r="S25" s="747"/>
      <c r="T25" s="748"/>
      <c r="U25" s="746" t="s">
        <v>95</v>
      </c>
      <c r="V25" s="747"/>
      <c r="W25" s="747"/>
      <c r="X25" s="747"/>
      <c r="Y25" s="748"/>
      <c r="Z25" s="752"/>
      <c r="AA25" s="753"/>
      <c r="AB25" s="753"/>
      <c r="AC25" s="753"/>
      <c r="AD25" s="754"/>
      <c r="AE25" s="735"/>
      <c r="AF25" s="736"/>
      <c r="AG25" s="736"/>
      <c r="AH25" s="736"/>
      <c r="AI25" s="737"/>
      <c r="AJ25" s="735"/>
      <c r="AK25" s="736"/>
      <c r="AL25" s="736"/>
      <c r="AM25" s="736"/>
      <c r="AN25" s="736"/>
      <c r="AO25" s="737"/>
    </row>
    <row r="26" spans="1:41" s="38" customFormat="1" ht="30" customHeight="1">
      <c r="A26" s="264"/>
      <c r="B26" s="744" t="s">
        <v>192</v>
      </c>
      <c r="C26" s="744"/>
      <c r="D26" s="744"/>
      <c r="E26" s="744"/>
      <c r="F26" s="744"/>
      <c r="G26" s="744"/>
      <c r="H26" s="744"/>
      <c r="I26" s="744"/>
      <c r="J26" s="744"/>
      <c r="K26" s="745">
        <v>165</v>
      </c>
      <c r="L26" s="745"/>
      <c r="M26" s="745"/>
      <c r="N26" s="745"/>
      <c r="O26" s="745"/>
      <c r="P26" s="745">
        <v>154</v>
      </c>
      <c r="Q26" s="745"/>
      <c r="R26" s="745"/>
      <c r="S26" s="745"/>
      <c r="T26" s="745"/>
      <c r="U26" s="745">
        <v>57</v>
      </c>
      <c r="V26" s="745"/>
      <c r="W26" s="745"/>
      <c r="X26" s="745"/>
      <c r="Y26" s="745"/>
      <c r="Z26" s="755">
        <v>0</v>
      </c>
      <c r="AA26" s="756"/>
      <c r="AB26" s="756"/>
      <c r="AC26" s="756"/>
      <c r="AD26" s="757"/>
      <c r="AE26" s="755">
        <v>284</v>
      </c>
      <c r="AF26" s="756"/>
      <c r="AG26" s="756"/>
      <c r="AH26" s="756"/>
      <c r="AI26" s="757"/>
      <c r="AJ26" s="738">
        <f>SUM(K26:AI26)</f>
        <v>660</v>
      </c>
      <c r="AK26" s="739"/>
      <c r="AL26" s="739"/>
      <c r="AM26" s="739"/>
      <c r="AN26" s="739"/>
      <c r="AO26" s="740"/>
    </row>
    <row r="27" spans="1:41" s="38" customFormat="1" ht="30" customHeight="1">
      <c r="A27" s="264"/>
      <c r="B27" s="744" t="s">
        <v>193</v>
      </c>
      <c r="C27" s="744"/>
      <c r="D27" s="744"/>
      <c r="E27" s="744"/>
      <c r="F27" s="744"/>
      <c r="G27" s="744"/>
      <c r="H27" s="744"/>
      <c r="I27" s="744"/>
      <c r="J27" s="744"/>
      <c r="K27" s="745">
        <v>521</v>
      </c>
      <c r="L27" s="745"/>
      <c r="M27" s="745"/>
      <c r="N27" s="745"/>
      <c r="O27" s="745"/>
      <c r="P27" s="745">
        <v>466</v>
      </c>
      <c r="Q27" s="745"/>
      <c r="R27" s="745"/>
      <c r="S27" s="745"/>
      <c r="T27" s="745"/>
      <c r="U27" s="745">
        <v>135</v>
      </c>
      <c r="V27" s="745"/>
      <c r="W27" s="745"/>
      <c r="X27" s="745"/>
      <c r="Y27" s="745"/>
      <c r="Z27" s="755">
        <v>0</v>
      </c>
      <c r="AA27" s="756"/>
      <c r="AB27" s="756"/>
      <c r="AC27" s="756"/>
      <c r="AD27" s="757"/>
      <c r="AE27" s="755">
        <v>686</v>
      </c>
      <c r="AF27" s="756"/>
      <c r="AG27" s="756"/>
      <c r="AH27" s="756"/>
      <c r="AI27" s="757"/>
      <c r="AJ27" s="738">
        <f>SUM(K27:AI27)</f>
        <v>1808</v>
      </c>
      <c r="AK27" s="739"/>
      <c r="AL27" s="739"/>
      <c r="AM27" s="739"/>
      <c r="AN27" s="739"/>
      <c r="AO27" s="740"/>
    </row>
    <row r="28" spans="1:41" s="38" customFormat="1" ht="30" customHeight="1">
      <c r="A28" s="264"/>
      <c r="B28" s="744" t="s">
        <v>194</v>
      </c>
      <c r="C28" s="744"/>
      <c r="D28" s="744"/>
      <c r="E28" s="744"/>
      <c r="F28" s="744"/>
      <c r="G28" s="744"/>
      <c r="H28" s="744"/>
      <c r="I28" s="744"/>
      <c r="J28" s="744"/>
      <c r="K28" s="745">
        <v>102</v>
      </c>
      <c r="L28" s="745"/>
      <c r="M28" s="745"/>
      <c r="N28" s="745"/>
      <c r="O28" s="745"/>
      <c r="P28" s="745">
        <v>113</v>
      </c>
      <c r="Q28" s="745"/>
      <c r="R28" s="745"/>
      <c r="S28" s="745"/>
      <c r="T28" s="745"/>
      <c r="U28" s="745">
        <v>53</v>
      </c>
      <c r="V28" s="745"/>
      <c r="W28" s="745"/>
      <c r="X28" s="745"/>
      <c r="Y28" s="745"/>
      <c r="Z28" s="755">
        <v>0</v>
      </c>
      <c r="AA28" s="756"/>
      <c r="AB28" s="756"/>
      <c r="AC28" s="756"/>
      <c r="AD28" s="757"/>
      <c r="AE28" s="755">
        <v>129</v>
      </c>
      <c r="AF28" s="756"/>
      <c r="AG28" s="756"/>
      <c r="AH28" s="756"/>
      <c r="AI28" s="757"/>
      <c r="AJ28" s="738">
        <f>SUM(K28:AI28)</f>
        <v>397</v>
      </c>
      <c r="AK28" s="739"/>
      <c r="AL28" s="739"/>
      <c r="AM28" s="739"/>
      <c r="AN28" s="739"/>
      <c r="AO28" s="740"/>
    </row>
    <row r="29" spans="1:36" ht="13.5" customHeight="1">
      <c r="A29" s="262"/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</row>
    <row r="30" spans="1:36" ht="13.5" customHeight="1">
      <c r="A30" s="262" t="s">
        <v>264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</row>
    <row r="31" spans="1:36" ht="13.5" customHeight="1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9" t="s">
        <v>105</v>
      </c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</row>
    <row r="32" spans="1:36" s="38" customFormat="1" ht="30" customHeight="1">
      <c r="A32" s="264"/>
      <c r="B32" s="744" t="s">
        <v>110</v>
      </c>
      <c r="C32" s="744"/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</row>
    <row r="33" spans="1:36" s="38" customFormat="1" ht="30" customHeight="1">
      <c r="A33" s="264"/>
      <c r="B33" s="744" t="s">
        <v>108</v>
      </c>
      <c r="C33" s="744"/>
      <c r="D33" s="744"/>
      <c r="E33" s="744"/>
      <c r="F33" s="744"/>
      <c r="G33" s="744"/>
      <c r="H33" s="744"/>
      <c r="I33" s="744"/>
      <c r="J33" s="744"/>
      <c r="K33" s="745">
        <v>6</v>
      </c>
      <c r="L33" s="745"/>
      <c r="M33" s="745"/>
      <c r="N33" s="745"/>
      <c r="O33" s="745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</row>
    <row r="34" spans="1:36" s="38" customFormat="1" ht="30" customHeight="1">
      <c r="A34" s="264"/>
      <c r="B34" s="744" t="s">
        <v>109</v>
      </c>
      <c r="C34" s="744"/>
      <c r="D34" s="744"/>
      <c r="E34" s="744"/>
      <c r="F34" s="744"/>
      <c r="G34" s="744"/>
      <c r="H34" s="744"/>
      <c r="I34" s="744"/>
      <c r="J34" s="744"/>
      <c r="K34" s="745">
        <v>0</v>
      </c>
      <c r="L34" s="745"/>
      <c r="M34" s="745"/>
      <c r="N34" s="745"/>
      <c r="O34" s="745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</row>
    <row r="35" spans="1:36" ht="13.5" customHeight="1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</row>
    <row r="36" spans="1:36" ht="13.5" customHeight="1">
      <c r="A36" s="262" t="s">
        <v>265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</row>
    <row r="37" spans="1:36" ht="13.5" customHeight="1">
      <c r="A37" s="262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9" t="s">
        <v>105</v>
      </c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9" t="s">
        <v>105</v>
      </c>
      <c r="AF37" s="262"/>
      <c r="AG37" s="262"/>
      <c r="AH37" s="262"/>
      <c r="AI37" s="262"/>
      <c r="AJ37" s="262"/>
    </row>
    <row r="38" spans="1:36" s="38" customFormat="1" ht="30" customHeight="1">
      <c r="A38" s="264"/>
      <c r="B38" s="744" t="s">
        <v>101</v>
      </c>
      <c r="C38" s="744"/>
      <c r="D38" s="744"/>
      <c r="E38" s="744"/>
      <c r="F38" s="744"/>
      <c r="G38" s="744"/>
      <c r="H38" s="744"/>
      <c r="I38" s="744"/>
      <c r="J38" s="744"/>
      <c r="K38" s="744"/>
      <c r="L38" s="744"/>
      <c r="M38" s="744"/>
      <c r="N38" s="744"/>
      <c r="O38" s="744"/>
      <c r="P38" s="264"/>
      <c r="Q38" s="264"/>
      <c r="R38" s="744" t="s">
        <v>102</v>
      </c>
      <c r="S38" s="744"/>
      <c r="T38" s="744"/>
      <c r="U38" s="744"/>
      <c r="V38" s="744"/>
      <c r="W38" s="744"/>
      <c r="X38" s="744"/>
      <c r="Y38" s="744"/>
      <c r="Z38" s="744"/>
      <c r="AA38" s="744"/>
      <c r="AB38" s="744"/>
      <c r="AC38" s="744"/>
      <c r="AD38" s="744"/>
      <c r="AE38" s="744"/>
      <c r="AF38" s="264"/>
      <c r="AG38" s="264"/>
      <c r="AH38" s="264"/>
      <c r="AI38" s="264"/>
      <c r="AJ38" s="264"/>
    </row>
    <row r="39" spans="1:36" s="38" customFormat="1" ht="30" customHeight="1">
      <c r="A39" s="264"/>
      <c r="B39" s="744" t="s">
        <v>192</v>
      </c>
      <c r="C39" s="744"/>
      <c r="D39" s="744"/>
      <c r="E39" s="744"/>
      <c r="F39" s="744"/>
      <c r="G39" s="744"/>
      <c r="H39" s="744"/>
      <c r="I39" s="744"/>
      <c r="J39" s="744"/>
      <c r="K39" s="745">
        <v>37</v>
      </c>
      <c r="L39" s="745"/>
      <c r="M39" s="745"/>
      <c r="N39" s="745"/>
      <c r="O39" s="745"/>
      <c r="P39" s="264"/>
      <c r="Q39" s="264"/>
      <c r="R39" s="741" t="s">
        <v>99</v>
      </c>
      <c r="S39" s="742"/>
      <c r="T39" s="742"/>
      <c r="U39" s="742"/>
      <c r="V39" s="742"/>
      <c r="W39" s="742"/>
      <c r="X39" s="742"/>
      <c r="Y39" s="742"/>
      <c r="Z39" s="742"/>
      <c r="AA39" s="743"/>
      <c r="AB39" s="738">
        <v>216</v>
      </c>
      <c r="AC39" s="758"/>
      <c r="AD39" s="758"/>
      <c r="AE39" s="759"/>
      <c r="AF39" s="264"/>
      <c r="AG39" s="264"/>
      <c r="AH39" s="264"/>
      <c r="AI39" s="264"/>
      <c r="AJ39" s="264"/>
    </row>
    <row r="40" spans="1:36" s="38" customFormat="1" ht="30" customHeight="1">
      <c r="A40" s="264"/>
      <c r="B40" s="744" t="s">
        <v>193</v>
      </c>
      <c r="C40" s="744"/>
      <c r="D40" s="744"/>
      <c r="E40" s="744"/>
      <c r="F40" s="744"/>
      <c r="G40" s="744"/>
      <c r="H40" s="744"/>
      <c r="I40" s="744"/>
      <c r="J40" s="744"/>
      <c r="K40" s="745">
        <v>210</v>
      </c>
      <c r="L40" s="745"/>
      <c r="M40" s="745"/>
      <c r="N40" s="745"/>
      <c r="O40" s="745"/>
      <c r="P40" s="264"/>
      <c r="Q40" s="264"/>
      <c r="R40" s="741" t="s">
        <v>100</v>
      </c>
      <c r="S40" s="742"/>
      <c r="T40" s="742"/>
      <c r="U40" s="742"/>
      <c r="V40" s="742"/>
      <c r="W40" s="742"/>
      <c r="X40" s="742"/>
      <c r="Y40" s="742"/>
      <c r="Z40" s="742"/>
      <c r="AA40" s="743"/>
      <c r="AB40" s="738">
        <v>55</v>
      </c>
      <c r="AC40" s="758"/>
      <c r="AD40" s="758"/>
      <c r="AE40" s="759"/>
      <c r="AF40" s="264"/>
      <c r="AG40" s="264"/>
      <c r="AH40" s="264"/>
      <c r="AI40" s="264"/>
      <c r="AJ40" s="264"/>
    </row>
    <row r="41" spans="1:36" s="38" customFormat="1" ht="30" customHeight="1">
      <c r="A41" s="264"/>
      <c r="B41" s="744" t="s">
        <v>194</v>
      </c>
      <c r="C41" s="744"/>
      <c r="D41" s="744"/>
      <c r="E41" s="744"/>
      <c r="F41" s="744"/>
      <c r="G41" s="744"/>
      <c r="H41" s="744"/>
      <c r="I41" s="744"/>
      <c r="J41" s="744"/>
      <c r="K41" s="745">
        <v>24</v>
      </c>
      <c r="L41" s="745"/>
      <c r="M41" s="745"/>
      <c r="N41" s="745"/>
      <c r="O41" s="745"/>
      <c r="P41" s="264"/>
      <c r="Q41" s="264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4"/>
      <c r="AG41" s="264"/>
      <c r="AH41" s="264"/>
      <c r="AI41" s="264"/>
      <c r="AJ41" s="264"/>
    </row>
    <row r="42" ht="18" customHeight="1"/>
    <row r="43" ht="18" customHeight="1"/>
    <row r="44" ht="13.5" customHeight="1"/>
    <row r="45" ht="13.5" customHeight="1"/>
    <row r="46" ht="13.5" customHeight="1"/>
    <row r="47" ht="18" customHeight="1"/>
    <row r="48" ht="18" customHeight="1"/>
    <row r="49" ht="18" customHeight="1"/>
    <row r="50" ht="18" customHeight="1"/>
  </sheetData>
  <mergeCells count="104">
    <mergeCell ref="AA10:AE10"/>
    <mergeCell ref="B11:K11"/>
    <mergeCell ref="L11:P11"/>
    <mergeCell ref="Q11:U11"/>
    <mergeCell ref="V11:Z11"/>
    <mergeCell ref="AA11:AE11"/>
    <mergeCell ref="B10:K10"/>
    <mergeCell ref="L10:P10"/>
    <mergeCell ref="Q10:U10"/>
    <mergeCell ref="V10:Z10"/>
    <mergeCell ref="B16:AE16"/>
    <mergeCell ref="B15:AK15"/>
    <mergeCell ref="V13:Z13"/>
    <mergeCell ref="AA13:AE13"/>
    <mergeCell ref="B12:K13"/>
    <mergeCell ref="V12:Z12"/>
    <mergeCell ref="AA12:AE12"/>
    <mergeCell ref="L13:P13"/>
    <mergeCell ref="Q13:U13"/>
    <mergeCell ref="L12:P12"/>
    <mergeCell ref="Q12:U12"/>
    <mergeCell ref="L8:P8"/>
    <mergeCell ref="Q8:U8"/>
    <mergeCell ref="B9:K9"/>
    <mergeCell ref="B8:K8"/>
    <mergeCell ref="AA6:AE6"/>
    <mergeCell ref="B7:K7"/>
    <mergeCell ref="L7:P7"/>
    <mergeCell ref="B5:K5"/>
    <mergeCell ref="L5:P5"/>
    <mergeCell ref="AA7:AE7"/>
    <mergeCell ref="Q6:U6"/>
    <mergeCell ref="V6:Z6"/>
    <mergeCell ref="AA9:AE9"/>
    <mergeCell ref="L9:P9"/>
    <mergeCell ref="Q9:U9"/>
    <mergeCell ref="V9:Z9"/>
    <mergeCell ref="V8:Z8"/>
    <mergeCell ref="AA8:AE8"/>
    <mergeCell ref="AA4:AE4"/>
    <mergeCell ref="B3:K3"/>
    <mergeCell ref="L3:P3"/>
    <mergeCell ref="Q7:U7"/>
    <mergeCell ref="V7:Z7"/>
    <mergeCell ref="AA5:AE5"/>
    <mergeCell ref="B6:K6"/>
    <mergeCell ref="L6:P6"/>
    <mergeCell ref="B4:K4"/>
    <mergeCell ref="L4:P4"/>
    <mergeCell ref="Q4:U4"/>
    <mergeCell ref="V4:Z4"/>
    <mergeCell ref="AB39:AE39"/>
    <mergeCell ref="AB40:AE40"/>
    <mergeCell ref="Q3:U3"/>
    <mergeCell ref="V3:Z3"/>
    <mergeCell ref="U27:Y27"/>
    <mergeCell ref="Z27:AD27"/>
    <mergeCell ref="U26:Y26"/>
    <mergeCell ref="Q5:U5"/>
    <mergeCell ref="V5:Z5"/>
    <mergeCell ref="AA3:AE3"/>
    <mergeCell ref="B38:O38"/>
    <mergeCell ref="B33:J33"/>
    <mergeCell ref="K33:O33"/>
    <mergeCell ref="U28:Y28"/>
    <mergeCell ref="R38:AE38"/>
    <mergeCell ref="AE28:AI28"/>
    <mergeCell ref="Z24:AD25"/>
    <mergeCell ref="Z26:AD26"/>
    <mergeCell ref="Z28:AD28"/>
    <mergeCell ref="AE24:AI25"/>
    <mergeCell ref="AE26:AI26"/>
    <mergeCell ref="AE27:AI27"/>
    <mergeCell ref="B26:J26"/>
    <mergeCell ref="B32:O32"/>
    <mergeCell ref="B27:J27"/>
    <mergeCell ref="K27:O27"/>
    <mergeCell ref="B24:J25"/>
    <mergeCell ref="B34:J34"/>
    <mergeCell ref="K34:O34"/>
    <mergeCell ref="P25:T25"/>
    <mergeCell ref="P26:T26"/>
    <mergeCell ref="P27:T27"/>
    <mergeCell ref="P28:T28"/>
    <mergeCell ref="K26:O26"/>
    <mergeCell ref="B28:J28"/>
    <mergeCell ref="K28:O28"/>
    <mergeCell ref="K24:O24"/>
    <mergeCell ref="U24:Y24"/>
    <mergeCell ref="U25:Y25"/>
    <mergeCell ref="P24:T24"/>
    <mergeCell ref="K25:O25"/>
    <mergeCell ref="R39:AA39"/>
    <mergeCell ref="R40:AA40"/>
    <mergeCell ref="B41:J41"/>
    <mergeCell ref="K41:O41"/>
    <mergeCell ref="B39:J39"/>
    <mergeCell ref="K39:O39"/>
    <mergeCell ref="B40:J40"/>
    <mergeCell ref="K40:O40"/>
    <mergeCell ref="AJ24:AO25"/>
    <mergeCell ref="AJ26:AO26"/>
    <mergeCell ref="AJ27:AO27"/>
    <mergeCell ref="AJ28:AO28"/>
  </mergeCells>
  <printOptions/>
  <pageMargins left="0.75" right="0.75" top="1" bottom="1" header="0.512" footer="0.512"/>
  <pageSetup firstPageNumber="29" useFirstPageNumber="1" horizontalDpi="600" verticalDpi="600" orientation="portrait" paperSize="9" scale="76" r:id="rId2"/>
  <headerFooter alignWithMargins="0">
    <oddFooter>&amp;C&amp;16&amp;P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L4" sqref="L4"/>
    </sheetView>
  </sheetViews>
  <sheetFormatPr defaultColWidth="9.00390625" defaultRowHeight="19.5" customHeight="1"/>
  <cols>
    <col min="1" max="17" width="6.625" style="26" customWidth="1"/>
    <col min="18" max="18" width="5.625" style="26" customWidth="1"/>
    <col min="19" max="16384" width="9.00390625" style="26" customWidth="1"/>
  </cols>
  <sheetData>
    <row r="1" spans="1:15" ht="19.5" customHeight="1">
      <c r="A1" s="842" t="s">
        <v>77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ht="19.5" customHeight="1">
      <c r="A2" s="273" t="s">
        <v>147</v>
      </c>
    </row>
    <row r="3" ht="19.5" customHeight="1" thickBot="1">
      <c r="A3" s="273" t="s">
        <v>150</v>
      </c>
    </row>
    <row r="4" spans="1:15" ht="19.5" customHeight="1">
      <c r="A4" s="843"/>
      <c r="B4" s="844"/>
      <c r="C4" s="845" t="s">
        <v>169</v>
      </c>
      <c r="D4" s="846"/>
      <c r="E4" s="847"/>
      <c r="F4" s="853" t="s">
        <v>170</v>
      </c>
      <c r="G4" s="854"/>
      <c r="J4" s="25"/>
      <c r="K4" s="25"/>
      <c r="L4" s="25"/>
      <c r="M4" s="25"/>
      <c r="N4" s="25"/>
      <c r="O4" s="25"/>
    </row>
    <row r="5" spans="1:15" ht="19.5" customHeight="1">
      <c r="A5" s="819" t="s">
        <v>78</v>
      </c>
      <c r="B5" s="820"/>
      <c r="C5" s="848">
        <v>2054</v>
      </c>
      <c r="D5" s="849"/>
      <c r="E5" s="827"/>
      <c r="F5" s="810">
        <f>C5/C7</f>
        <v>0.4438202247191011</v>
      </c>
      <c r="G5" s="811"/>
      <c r="J5" s="25"/>
      <c r="K5" s="25"/>
      <c r="L5" s="25"/>
      <c r="M5" s="25"/>
      <c r="N5" s="25"/>
      <c r="O5" s="25"/>
    </row>
    <row r="6" spans="1:15" ht="19.5" customHeight="1" thickBot="1">
      <c r="A6" s="821" t="s">
        <v>79</v>
      </c>
      <c r="B6" s="822"/>
      <c r="C6" s="850">
        <v>2574</v>
      </c>
      <c r="D6" s="851"/>
      <c r="E6" s="852"/>
      <c r="F6" s="810">
        <f>C6/C7</f>
        <v>0.5561797752808989</v>
      </c>
      <c r="G6" s="811"/>
      <c r="J6" s="25"/>
      <c r="K6" s="25"/>
      <c r="L6" s="25"/>
      <c r="M6" s="25"/>
      <c r="N6" s="25"/>
      <c r="O6" s="25"/>
    </row>
    <row r="7" spans="1:15" ht="19.5" customHeight="1" thickBot="1" thickTop="1">
      <c r="A7" s="837" t="s">
        <v>32</v>
      </c>
      <c r="B7" s="838"/>
      <c r="C7" s="839">
        <f>SUM(C5:E6)</f>
        <v>4628</v>
      </c>
      <c r="D7" s="840"/>
      <c r="E7" s="841"/>
      <c r="F7" s="833">
        <v>1</v>
      </c>
      <c r="G7" s="834"/>
      <c r="J7" s="25"/>
      <c r="K7" s="25"/>
      <c r="L7" s="25"/>
      <c r="M7" s="25"/>
      <c r="N7" s="25"/>
      <c r="O7" s="25"/>
    </row>
    <row r="8" spans="1:15" ht="19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6" ht="19.5" customHeight="1" thickBot="1">
      <c r="A9" s="260" t="s">
        <v>152</v>
      </c>
      <c r="B9" s="25"/>
      <c r="C9" s="25"/>
      <c r="D9" s="25"/>
      <c r="E9" s="25"/>
      <c r="G9" s="25"/>
      <c r="H9" s="25"/>
      <c r="I9" s="25"/>
      <c r="J9" s="25"/>
      <c r="K9" s="25"/>
      <c r="L9" s="25"/>
      <c r="M9" s="25"/>
      <c r="N9" s="25"/>
      <c r="O9" s="25"/>
      <c r="P9" s="25" t="s">
        <v>103</v>
      </c>
    </row>
    <row r="10" spans="1:17" ht="24" customHeight="1">
      <c r="A10" s="189"/>
      <c r="B10" s="93" t="s">
        <v>47</v>
      </c>
      <c r="C10" s="65" t="s">
        <v>48</v>
      </c>
      <c r="D10" s="93" t="s">
        <v>49</v>
      </c>
      <c r="E10" s="65" t="s">
        <v>50</v>
      </c>
      <c r="F10" s="93" t="s">
        <v>82</v>
      </c>
      <c r="G10" s="65" t="s">
        <v>83</v>
      </c>
      <c r="H10" s="188" t="s">
        <v>88</v>
      </c>
      <c r="I10" s="65" t="s">
        <v>84</v>
      </c>
      <c r="J10" s="93" t="s">
        <v>85</v>
      </c>
      <c r="K10" s="65" t="s">
        <v>86</v>
      </c>
      <c r="L10" s="93" t="s">
        <v>87</v>
      </c>
      <c r="M10" s="65" t="s">
        <v>89</v>
      </c>
      <c r="N10" s="245" t="s">
        <v>218</v>
      </c>
      <c r="O10" s="246" t="s">
        <v>187</v>
      </c>
      <c r="P10" s="246" t="s">
        <v>188</v>
      </c>
      <c r="Q10" s="275" t="s">
        <v>189</v>
      </c>
    </row>
    <row r="11" spans="1:17" ht="19.5" customHeight="1">
      <c r="A11" s="190" t="s">
        <v>78</v>
      </c>
      <c r="B11" s="186">
        <v>38</v>
      </c>
      <c r="C11" s="184">
        <v>46</v>
      </c>
      <c r="D11" s="186">
        <v>68</v>
      </c>
      <c r="E11" s="184">
        <v>26</v>
      </c>
      <c r="F11" s="184">
        <v>13</v>
      </c>
      <c r="G11" s="184">
        <v>21</v>
      </c>
      <c r="H11" s="185">
        <v>29</v>
      </c>
      <c r="I11" s="184">
        <v>18</v>
      </c>
      <c r="J11" s="184">
        <v>7</v>
      </c>
      <c r="K11" s="184">
        <v>30</v>
      </c>
      <c r="L11" s="184">
        <v>28</v>
      </c>
      <c r="M11" s="184">
        <v>24</v>
      </c>
      <c r="N11" s="185">
        <f>SUM(B11:M11)</f>
        <v>348</v>
      </c>
      <c r="O11" s="282">
        <v>553</v>
      </c>
      <c r="P11" s="282">
        <v>1153</v>
      </c>
      <c r="Q11" s="276">
        <f>SUM(N11:P11)</f>
        <v>2054</v>
      </c>
    </row>
    <row r="12" spans="1:17" ht="19.5" customHeight="1" thickBot="1">
      <c r="A12" s="191" t="s">
        <v>79</v>
      </c>
      <c r="B12" s="192">
        <v>35</v>
      </c>
      <c r="C12" s="193">
        <v>36</v>
      </c>
      <c r="D12" s="192">
        <v>62</v>
      </c>
      <c r="E12" s="193">
        <v>27</v>
      </c>
      <c r="F12" s="193">
        <v>15</v>
      </c>
      <c r="G12" s="193">
        <v>24</v>
      </c>
      <c r="H12" s="194">
        <v>42</v>
      </c>
      <c r="I12" s="193">
        <v>30</v>
      </c>
      <c r="J12" s="193">
        <v>11</v>
      </c>
      <c r="K12" s="193">
        <v>35</v>
      </c>
      <c r="L12" s="193">
        <v>45</v>
      </c>
      <c r="M12" s="193">
        <v>25</v>
      </c>
      <c r="N12" s="185">
        <f>SUM(B12:M12)</f>
        <v>387</v>
      </c>
      <c r="O12" s="283">
        <v>622</v>
      </c>
      <c r="P12" s="283">
        <v>1565</v>
      </c>
      <c r="Q12" s="277">
        <f>SUM(N12:P12)</f>
        <v>2574</v>
      </c>
    </row>
    <row r="13" spans="1:17" ht="19.5" customHeight="1" thickBot="1" thickTop="1">
      <c r="A13" s="195" t="s">
        <v>32</v>
      </c>
      <c r="B13" s="196">
        <f aca="true" t="shared" si="0" ref="B13:P13">SUM(B11:B12)</f>
        <v>73</v>
      </c>
      <c r="C13" s="196">
        <f t="shared" si="0"/>
        <v>82</v>
      </c>
      <c r="D13" s="196">
        <f t="shared" si="0"/>
        <v>130</v>
      </c>
      <c r="E13" s="196">
        <f t="shared" si="0"/>
        <v>53</v>
      </c>
      <c r="F13" s="196">
        <f t="shared" si="0"/>
        <v>28</v>
      </c>
      <c r="G13" s="196">
        <f t="shared" si="0"/>
        <v>45</v>
      </c>
      <c r="H13" s="197">
        <f t="shared" si="0"/>
        <v>71</v>
      </c>
      <c r="I13" s="198">
        <f t="shared" si="0"/>
        <v>48</v>
      </c>
      <c r="J13" s="196">
        <f t="shared" si="0"/>
        <v>18</v>
      </c>
      <c r="K13" s="196">
        <f t="shared" si="0"/>
        <v>65</v>
      </c>
      <c r="L13" s="196">
        <f t="shared" si="0"/>
        <v>73</v>
      </c>
      <c r="M13" s="196">
        <f t="shared" si="0"/>
        <v>49</v>
      </c>
      <c r="N13" s="241">
        <f t="shared" si="0"/>
        <v>735</v>
      </c>
      <c r="O13" s="284">
        <f t="shared" si="0"/>
        <v>1175</v>
      </c>
      <c r="P13" s="284">
        <f t="shared" si="0"/>
        <v>2718</v>
      </c>
      <c r="Q13" s="278">
        <f>SUM(N13:P13)</f>
        <v>4628</v>
      </c>
    </row>
    <row r="14" spans="1:15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199"/>
      <c r="K14" s="25"/>
      <c r="L14" s="25"/>
      <c r="M14" s="25"/>
      <c r="N14" s="25"/>
      <c r="O14" s="25"/>
    </row>
    <row r="15" spans="1:15" ht="19.5" customHeight="1" thickBot="1">
      <c r="A15" s="260" t="s">
        <v>151</v>
      </c>
      <c r="B15" s="25"/>
      <c r="C15" s="25"/>
      <c r="D15" s="25"/>
      <c r="F15" s="25"/>
      <c r="G15" s="25"/>
      <c r="H15" s="25"/>
      <c r="I15" s="25" t="s">
        <v>103</v>
      </c>
      <c r="J15" s="25"/>
      <c r="K15" s="25"/>
      <c r="L15" s="25"/>
      <c r="M15" s="25"/>
      <c r="N15" s="25"/>
      <c r="O15" s="25"/>
    </row>
    <row r="16" spans="1:15" ht="19.5" customHeight="1" thickBot="1">
      <c r="A16" s="835"/>
      <c r="B16" s="836"/>
      <c r="C16" s="825" t="s">
        <v>78</v>
      </c>
      <c r="D16" s="806"/>
      <c r="E16" s="806" t="s">
        <v>79</v>
      </c>
      <c r="F16" s="806"/>
      <c r="G16" s="806" t="s">
        <v>32</v>
      </c>
      <c r="H16" s="806"/>
      <c r="I16" s="806" t="s">
        <v>170</v>
      </c>
      <c r="J16" s="807"/>
      <c r="K16" s="25"/>
      <c r="L16" s="25"/>
      <c r="M16" s="25"/>
      <c r="N16" s="25"/>
      <c r="O16" s="25"/>
    </row>
    <row r="17" spans="1:15" ht="19.5" customHeight="1" thickTop="1">
      <c r="A17" s="831" t="s">
        <v>144</v>
      </c>
      <c r="B17" s="832"/>
      <c r="C17" s="826">
        <v>17</v>
      </c>
      <c r="D17" s="813"/>
      <c r="E17" s="813">
        <v>18</v>
      </c>
      <c r="F17" s="813"/>
      <c r="G17" s="813">
        <f>SUM(C17:E17)</f>
        <v>35</v>
      </c>
      <c r="H17" s="813"/>
      <c r="I17" s="808">
        <f>G17/G21</f>
        <v>0.00756266205704408</v>
      </c>
      <c r="J17" s="809"/>
      <c r="K17" s="25"/>
      <c r="L17" s="25"/>
      <c r="M17" s="25"/>
      <c r="N17" s="25"/>
      <c r="O17" s="25"/>
    </row>
    <row r="18" spans="1:15" ht="19.5" customHeight="1">
      <c r="A18" s="819" t="s">
        <v>145</v>
      </c>
      <c r="B18" s="820"/>
      <c r="C18" s="827">
        <v>242</v>
      </c>
      <c r="D18" s="814"/>
      <c r="E18" s="814">
        <v>318</v>
      </c>
      <c r="F18" s="814"/>
      <c r="G18" s="814">
        <f>SUM(C18:E18)</f>
        <v>560</v>
      </c>
      <c r="H18" s="814"/>
      <c r="I18" s="810">
        <f>G18/G21</f>
        <v>0.12100259291270528</v>
      </c>
      <c r="J18" s="811"/>
      <c r="K18" s="25"/>
      <c r="L18" s="25"/>
      <c r="M18" s="25"/>
      <c r="N18" s="25"/>
      <c r="O18" s="25"/>
    </row>
    <row r="19" spans="1:15" ht="19.5" customHeight="1">
      <c r="A19" s="819" t="s">
        <v>146</v>
      </c>
      <c r="B19" s="820"/>
      <c r="C19" s="827">
        <v>1185</v>
      </c>
      <c r="D19" s="814"/>
      <c r="E19" s="814">
        <v>1424</v>
      </c>
      <c r="F19" s="814"/>
      <c r="G19" s="814">
        <f>SUM(C19:E19)</f>
        <v>2609</v>
      </c>
      <c r="H19" s="814"/>
      <c r="I19" s="810">
        <f>G19/G21</f>
        <v>0.5637424373379429</v>
      </c>
      <c r="J19" s="811"/>
      <c r="K19" s="25"/>
      <c r="L19" s="25"/>
      <c r="M19" s="25"/>
      <c r="N19" s="25"/>
      <c r="O19" s="25"/>
    </row>
    <row r="20" spans="1:15" ht="19.5" customHeight="1" thickBot="1">
      <c r="A20" s="821" t="s">
        <v>178</v>
      </c>
      <c r="B20" s="822"/>
      <c r="C20" s="828">
        <v>610</v>
      </c>
      <c r="D20" s="815"/>
      <c r="E20" s="815">
        <v>814</v>
      </c>
      <c r="F20" s="815"/>
      <c r="G20" s="815">
        <f>SUM(C20:E20)</f>
        <v>1424</v>
      </c>
      <c r="H20" s="815"/>
      <c r="I20" s="800">
        <f>G20/G21</f>
        <v>0.3076923076923077</v>
      </c>
      <c r="J20" s="801"/>
      <c r="K20" s="25"/>
      <c r="L20" s="25"/>
      <c r="M20" s="25"/>
      <c r="N20" s="25"/>
      <c r="O20" s="25"/>
    </row>
    <row r="21" spans="1:15" ht="19.5" customHeight="1" thickBot="1" thickTop="1">
      <c r="A21" s="817" t="s">
        <v>97</v>
      </c>
      <c r="B21" s="818"/>
      <c r="C21" s="829">
        <f>SUM(C17:C20)</f>
        <v>2054</v>
      </c>
      <c r="D21" s="816"/>
      <c r="E21" s="816">
        <f>SUM(E17:F20)</f>
        <v>2574</v>
      </c>
      <c r="F21" s="816"/>
      <c r="G21" s="816">
        <f>SUM(G17:G20)</f>
        <v>4628</v>
      </c>
      <c r="H21" s="816"/>
      <c r="I21" s="802">
        <f>SUM(I17:J20)</f>
        <v>1</v>
      </c>
      <c r="J21" s="803"/>
      <c r="K21" s="25"/>
      <c r="L21" s="25"/>
      <c r="M21" s="25"/>
      <c r="N21" s="25"/>
      <c r="O21" s="25"/>
    </row>
    <row r="22" spans="1:15" ht="19.5" customHeight="1" thickBot="1" thickTop="1">
      <c r="A22" s="823" t="s">
        <v>170</v>
      </c>
      <c r="B22" s="824"/>
      <c r="C22" s="830">
        <f>C21/G21</f>
        <v>0.4438202247191011</v>
      </c>
      <c r="D22" s="812"/>
      <c r="E22" s="812">
        <f>E21/G21</f>
        <v>0.5561797752808989</v>
      </c>
      <c r="F22" s="812"/>
      <c r="G22" s="812">
        <f>SUM(C22:F22)</f>
        <v>1</v>
      </c>
      <c r="H22" s="812"/>
      <c r="I22" s="804" t="s">
        <v>266</v>
      </c>
      <c r="J22" s="805"/>
      <c r="K22" s="25"/>
      <c r="L22" s="25"/>
      <c r="M22" s="25"/>
      <c r="N22" s="25"/>
      <c r="O22" s="25"/>
    </row>
    <row r="23" spans="1:15" ht="19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7" ht="19.5" customHeight="1" thickBot="1">
      <c r="A24" s="456" t="s">
        <v>148</v>
      </c>
      <c r="B24" s="447"/>
      <c r="C24" s="447"/>
      <c r="D24" s="447"/>
      <c r="E24" s="447"/>
      <c r="F24" s="447"/>
      <c r="G24" s="447" t="s">
        <v>103</v>
      </c>
      <c r="H24" s="447"/>
      <c r="I24" s="447"/>
      <c r="J24" s="447"/>
      <c r="K24" s="451"/>
      <c r="L24" s="447"/>
      <c r="M24" s="447"/>
      <c r="N24" s="447"/>
      <c r="O24" s="447"/>
      <c r="P24" s="447" t="s">
        <v>103</v>
      </c>
      <c r="Q24" s="451"/>
    </row>
    <row r="25" spans="1:17" ht="19.5" customHeight="1" thickBot="1">
      <c r="A25" s="794" t="s">
        <v>149</v>
      </c>
      <c r="B25" s="795"/>
      <c r="C25" s="784"/>
      <c r="D25" s="785"/>
      <c r="E25" s="444" t="s">
        <v>78</v>
      </c>
      <c r="F25" s="445" t="s">
        <v>79</v>
      </c>
      <c r="G25" s="445" t="s">
        <v>32</v>
      </c>
      <c r="H25" s="446" t="s">
        <v>170</v>
      </c>
      <c r="I25" s="447"/>
      <c r="J25" s="794" t="s">
        <v>191</v>
      </c>
      <c r="K25" s="795"/>
      <c r="L25" s="784"/>
      <c r="M25" s="785"/>
      <c r="N25" s="444" t="s">
        <v>78</v>
      </c>
      <c r="O25" s="445" t="s">
        <v>79</v>
      </c>
      <c r="P25" s="445" t="s">
        <v>32</v>
      </c>
      <c r="Q25" s="446" t="s">
        <v>170</v>
      </c>
    </row>
    <row r="26" spans="1:17" ht="19.5" customHeight="1" thickTop="1">
      <c r="A26" s="796"/>
      <c r="B26" s="797"/>
      <c r="C26" s="786" t="s">
        <v>144</v>
      </c>
      <c r="D26" s="787"/>
      <c r="E26" s="457">
        <v>9</v>
      </c>
      <c r="F26" s="458">
        <v>5</v>
      </c>
      <c r="G26" s="458">
        <f>SUM(E26:F26)</f>
        <v>14</v>
      </c>
      <c r="H26" s="467">
        <f>G26/G30</f>
        <v>0.006819288845591817</v>
      </c>
      <c r="I26" s="447"/>
      <c r="J26" s="796"/>
      <c r="K26" s="797"/>
      <c r="L26" s="786" t="s">
        <v>144</v>
      </c>
      <c r="M26" s="787"/>
      <c r="N26" s="457">
        <v>1</v>
      </c>
      <c r="O26" s="458">
        <v>1</v>
      </c>
      <c r="P26" s="458">
        <f>SUM(N26:O26)</f>
        <v>2</v>
      </c>
      <c r="Q26" s="467">
        <f>P26/P30</f>
        <v>0.005813953488372093</v>
      </c>
    </row>
    <row r="27" spans="1:17" ht="19.5" customHeight="1">
      <c r="A27" s="796"/>
      <c r="B27" s="797"/>
      <c r="C27" s="790" t="s">
        <v>145</v>
      </c>
      <c r="D27" s="791"/>
      <c r="E27" s="459">
        <v>122</v>
      </c>
      <c r="F27" s="460">
        <v>122</v>
      </c>
      <c r="G27" s="460">
        <f>SUM(E27:F27)</f>
        <v>244</v>
      </c>
      <c r="H27" s="468">
        <f>G27/G30</f>
        <v>0.11885046273745738</v>
      </c>
      <c r="I27" s="447"/>
      <c r="J27" s="796"/>
      <c r="K27" s="797"/>
      <c r="L27" s="790" t="s">
        <v>145</v>
      </c>
      <c r="M27" s="791"/>
      <c r="N27" s="459">
        <v>17</v>
      </c>
      <c r="O27" s="460">
        <v>9</v>
      </c>
      <c r="P27" s="460">
        <f>SUM(N27:O27)</f>
        <v>26</v>
      </c>
      <c r="Q27" s="468">
        <f>P27/P30</f>
        <v>0.0755813953488372</v>
      </c>
    </row>
    <row r="28" spans="1:17" ht="19.5" customHeight="1">
      <c r="A28" s="796"/>
      <c r="B28" s="797"/>
      <c r="C28" s="788" t="s">
        <v>146</v>
      </c>
      <c r="D28" s="789"/>
      <c r="E28" s="461">
        <v>617</v>
      </c>
      <c r="F28" s="462">
        <v>577</v>
      </c>
      <c r="G28" s="462">
        <f>SUM(E28:F28)</f>
        <v>1194</v>
      </c>
      <c r="H28" s="469">
        <f>G28/G30</f>
        <v>0.5815879201169021</v>
      </c>
      <c r="I28" s="447"/>
      <c r="J28" s="796"/>
      <c r="K28" s="797"/>
      <c r="L28" s="788" t="s">
        <v>146</v>
      </c>
      <c r="M28" s="789"/>
      <c r="N28" s="461">
        <v>138</v>
      </c>
      <c r="O28" s="462">
        <v>99</v>
      </c>
      <c r="P28" s="462">
        <f>SUM(N28:O28)</f>
        <v>237</v>
      </c>
      <c r="Q28" s="469">
        <f>P28/P30</f>
        <v>0.688953488372093</v>
      </c>
    </row>
    <row r="29" spans="1:17" ht="19.5" customHeight="1" thickBot="1">
      <c r="A29" s="796"/>
      <c r="B29" s="797"/>
      <c r="C29" s="772" t="s">
        <v>178</v>
      </c>
      <c r="D29" s="773"/>
      <c r="E29" s="463">
        <v>296</v>
      </c>
      <c r="F29" s="464">
        <v>305</v>
      </c>
      <c r="G29" s="464">
        <f>SUM(E29:F29)</f>
        <v>601</v>
      </c>
      <c r="H29" s="470">
        <f>G29/G30</f>
        <v>0.2927423283000487</v>
      </c>
      <c r="I29" s="447"/>
      <c r="J29" s="796"/>
      <c r="K29" s="797"/>
      <c r="L29" s="772" t="s">
        <v>178</v>
      </c>
      <c r="M29" s="773"/>
      <c r="N29" s="463">
        <v>46</v>
      </c>
      <c r="O29" s="464">
        <v>33</v>
      </c>
      <c r="P29" s="464">
        <f>SUM(N29:O29)</f>
        <v>79</v>
      </c>
      <c r="Q29" s="470">
        <f>P29/P30</f>
        <v>0.22965116279069767</v>
      </c>
    </row>
    <row r="30" spans="1:17" ht="19.5" customHeight="1" thickBot="1" thickTop="1">
      <c r="A30" s="796"/>
      <c r="B30" s="797"/>
      <c r="C30" s="774" t="s">
        <v>40</v>
      </c>
      <c r="D30" s="775"/>
      <c r="E30" s="465">
        <f>SUM(E26:E29)</f>
        <v>1044</v>
      </c>
      <c r="F30" s="466">
        <f>SUM(F26:F29)</f>
        <v>1009</v>
      </c>
      <c r="G30" s="466">
        <f>SUM(G26:G29)</f>
        <v>2053</v>
      </c>
      <c r="H30" s="471">
        <f>SUM(H26:H29)</f>
        <v>1</v>
      </c>
      <c r="I30" s="447"/>
      <c r="J30" s="796"/>
      <c r="K30" s="797"/>
      <c r="L30" s="774" t="s">
        <v>40</v>
      </c>
      <c r="M30" s="775"/>
      <c r="N30" s="465">
        <f>SUM(N26:N29)</f>
        <v>202</v>
      </c>
      <c r="O30" s="466">
        <f>SUM(O26:O29)</f>
        <v>142</v>
      </c>
      <c r="P30" s="466">
        <f>SUM(P26:P29)</f>
        <v>344</v>
      </c>
      <c r="Q30" s="471">
        <f>SUM(Q26:Q29)</f>
        <v>1</v>
      </c>
    </row>
    <row r="31" spans="1:17" ht="19.5" customHeight="1" thickBot="1" thickTop="1">
      <c r="A31" s="798"/>
      <c r="B31" s="799"/>
      <c r="C31" s="792" t="s">
        <v>171</v>
      </c>
      <c r="D31" s="793"/>
      <c r="E31" s="448">
        <f>E30/G30</f>
        <v>0.5085241110569898</v>
      </c>
      <c r="F31" s="449">
        <f>F30/G30</f>
        <v>0.49147588894301025</v>
      </c>
      <c r="G31" s="449">
        <f>SUM(C31:F31)</f>
        <v>1</v>
      </c>
      <c r="H31" s="450" t="s">
        <v>267</v>
      </c>
      <c r="I31" s="447"/>
      <c r="J31" s="798"/>
      <c r="K31" s="799"/>
      <c r="L31" s="792" t="s">
        <v>171</v>
      </c>
      <c r="M31" s="793"/>
      <c r="N31" s="472">
        <f>N30/P30</f>
        <v>0.5872093023255814</v>
      </c>
      <c r="O31" s="473">
        <f>O30/P30</f>
        <v>0.4127906976744186</v>
      </c>
      <c r="P31" s="473">
        <f>SUM(L31:O31)</f>
        <v>1</v>
      </c>
      <c r="Q31" s="450" t="s">
        <v>190</v>
      </c>
    </row>
    <row r="32" spans="1:17" ht="19.5" customHeight="1" thickBot="1">
      <c r="A32" s="447"/>
      <c r="B32" s="447"/>
      <c r="C32" s="447"/>
      <c r="D32" s="447"/>
      <c r="E32" s="447"/>
      <c r="F32" s="447"/>
      <c r="G32" s="447" t="s">
        <v>103</v>
      </c>
      <c r="H32" s="447"/>
      <c r="I32" s="447"/>
      <c r="J32" s="447"/>
      <c r="K32" s="451"/>
      <c r="L32" s="447"/>
      <c r="M32" s="447"/>
      <c r="N32" s="447"/>
      <c r="O32" s="447"/>
      <c r="P32" s="447" t="s">
        <v>103</v>
      </c>
      <c r="Q32" s="451"/>
    </row>
    <row r="33" spans="1:17" ht="19.5" customHeight="1" thickBot="1">
      <c r="A33" s="794" t="s">
        <v>172</v>
      </c>
      <c r="B33" s="795"/>
      <c r="C33" s="784"/>
      <c r="D33" s="785"/>
      <c r="E33" s="444" t="s">
        <v>78</v>
      </c>
      <c r="F33" s="445" t="s">
        <v>79</v>
      </c>
      <c r="G33" s="445" t="s">
        <v>32</v>
      </c>
      <c r="H33" s="446" t="s">
        <v>170</v>
      </c>
      <c r="I33" s="447"/>
      <c r="J33" s="778" t="s">
        <v>268</v>
      </c>
      <c r="K33" s="779"/>
      <c r="L33" s="784"/>
      <c r="M33" s="785"/>
      <c r="N33" s="444" t="s">
        <v>78</v>
      </c>
      <c r="O33" s="445" t="s">
        <v>79</v>
      </c>
      <c r="P33" s="445" t="s">
        <v>32</v>
      </c>
      <c r="Q33" s="446" t="s">
        <v>170</v>
      </c>
    </row>
    <row r="34" spans="1:17" ht="19.5" customHeight="1" thickTop="1">
      <c r="A34" s="796"/>
      <c r="B34" s="797"/>
      <c r="C34" s="786" t="s">
        <v>144</v>
      </c>
      <c r="D34" s="787"/>
      <c r="E34" s="457">
        <v>7</v>
      </c>
      <c r="F34" s="458">
        <v>3</v>
      </c>
      <c r="G34" s="458">
        <f>SUM(E34:F34)</f>
        <v>10</v>
      </c>
      <c r="H34" s="471">
        <f>G34/G38</f>
        <v>0.00727802037845706</v>
      </c>
      <c r="I34" s="451"/>
      <c r="J34" s="780"/>
      <c r="K34" s="781"/>
      <c r="L34" s="786" t="s">
        <v>144</v>
      </c>
      <c r="M34" s="787"/>
      <c r="N34" s="457">
        <v>1</v>
      </c>
      <c r="O34" s="458">
        <v>0</v>
      </c>
      <c r="P34" s="458">
        <f>SUM(N34:O34)</f>
        <v>1</v>
      </c>
      <c r="Q34" s="467">
        <f>P34/P38</f>
        <v>0.1111111111111111</v>
      </c>
    </row>
    <row r="35" spans="1:17" ht="19.5" customHeight="1">
      <c r="A35" s="796"/>
      <c r="B35" s="797"/>
      <c r="C35" s="790" t="s">
        <v>145</v>
      </c>
      <c r="D35" s="791"/>
      <c r="E35" s="459">
        <v>84</v>
      </c>
      <c r="F35" s="460">
        <v>64</v>
      </c>
      <c r="G35" s="460">
        <f>SUM(E35:F35)</f>
        <v>148</v>
      </c>
      <c r="H35" s="469">
        <f>G35/G38</f>
        <v>0.10771470160116449</v>
      </c>
      <c r="I35" s="451"/>
      <c r="J35" s="780"/>
      <c r="K35" s="781"/>
      <c r="L35" s="790" t="s">
        <v>145</v>
      </c>
      <c r="M35" s="791"/>
      <c r="N35" s="459">
        <v>0</v>
      </c>
      <c r="O35" s="460">
        <v>0</v>
      </c>
      <c r="P35" s="460">
        <f>SUM(N35:O35)</f>
        <v>0</v>
      </c>
      <c r="Q35" s="468">
        <f>P35/P38</f>
        <v>0</v>
      </c>
    </row>
    <row r="36" spans="1:17" ht="19.5" customHeight="1">
      <c r="A36" s="796"/>
      <c r="B36" s="797"/>
      <c r="C36" s="788" t="s">
        <v>146</v>
      </c>
      <c r="D36" s="789"/>
      <c r="E36" s="461">
        <v>456</v>
      </c>
      <c r="F36" s="462">
        <v>394</v>
      </c>
      <c r="G36" s="462">
        <f>SUM(E36:F36)</f>
        <v>850</v>
      </c>
      <c r="H36" s="469">
        <f>G36/G38</f>
        <v>0.61863173216885</v>
      </c>
      <c r="I36" s="451"/>
      <c r="J36" s="780"/>
      <c r="K36" s="781"/>
      <c r="L36" s="788" t="s">
        <v>146</v>
      </c>
      <c r="M36" s="789"/>
      <c r="N36" s="461">
        <v>3</v>
      </c>
      <c r="O36" s="462">
        <v>3</v>
      </c>
      <c r="P36" s="462">
        <f>SUM(N36:O36)</f>
        <v>6</v>
      </c>
      <c r="Q36" s="469">
        <f>P36/P38</f>
        <v>0.6666666666666666</v>
      </c>
    </row>
    <row r="37" spans="1:17" ht="19.5" customHeight="1" thickBot="1">
      <c r="A37" s="796"/>
      <c r="B37" s="797"/>
      <c r="C37" s="772" t="s">
        <v>178</v>
      </c>
      <c r="D37" s="773"/>
      <c r="E37" s="463">
        <v>184</v>
      </c>
      <c r="F37" s="464">
        <v>182</v>
      </c>
      <c r="G37" s="464">
        <f>SUM(E37:F37)</f>
        <v>366</v>
      </c>
      <c r="H37" s="470">
        <f>G37/G38</f>
        <v>0.2663755458515284</v>
      </c>
      <c r="I37" s="451"/>
      <c r="J37" s="780"/>
      <c r="K37" s="781"/>
      <c r="L37" s="772" t="s">
        <v>178</v>
      </c>
      <c r="M37" s="773"/>
      <c r="N37" s="463">
        <v>1</v>
      </c>
      <c r="O37" s="464">
        <v>1</v>
      </c>
      <c r="P37" s="464">
        <f>SUM(N37:O37)</f>
        <v>2</v>
      </c>
      <c r="Q37" s="470">
        <f>P37/P38</f>
        <v>0.2222222222222222</v>
      </c>
    </row>
    <row r="38" spans="1:17" ht="19.5" customHeight="1" thickBot="1" thickTop="1">
      <c r="A38" s="796"/>
      <c r="B38" s="797"/>
      <c r="C38" s="774" t="s">
        <v>40</v>
      </c>
      <c r="D38" s="775"/>
      <c r="E38" s="465">
        <f>SUM(E34:E37)</f>
        <v>731</v>
      </c>
      <c r="F38" s="466">
        <f>SUM(F34:F37)</f>
        <v>643</v>
      </c>
      <c r="G38" s="466">
        <f>SUM(G34:G37)</f>
        <v>1374</v>
      </c>
      <c r="H38" s="471">
        <f>SUM(H34:H37)</f>
        <v>1</v>
      </c>
      <c r="I38" s="451"/>
      <c r="J38" s="780"/>
      <c r="K38" s="781"/>
      <c r="L38" s="774" t="s">
        <v>40</v>
      </c>
      <c r="M38" s="775"/>
      <c r="N38" s="465">
        <f>SUM(N34:N37)</f>
        <v>5</v>
      </c>
      <c r="O38" s="466">
        <f>SUM(O34:O37)</f>
        <v>4</v>
      </c>
      <c r="P38" s="466">
        <f>SUM(P34:P37)</f>
        <v>9</v>
      </c>
      <c r="Q38" s="471">
        <f>SUM(Q34:Q37)</f>
        <v>0.9999999999999999</v>
      </c>
    </row>
    <row r="39" spans="1:17" ht="19.5" customHeight="1" thickBot="1" thickTop="1">
      <c r="A39" s="798"/>
      <c r="B39" s="799"/>
      <c r="C39" s="792" t="s">
        <v>171</v>
      </c>
      <c r="D39" s="793"/>
      <c r="E39" s="472">
        <f>E38/G38</f>
        <v>0.5320232896652111</v>
      </c>
      <c r="F39" s="473">
        <f>F38/G38</f>
        <v>0.46797671033478894</v>
      </c>
      <c r="G39" s="473">
        <f>SUM(C39:F39)</f>
        <v>1</v>
      </c>
      <c r="H39" s="450" t="s">
        <v>267</v>
      </c>
      <c r="I39" s="451"/>
      <c r="J39" s="782"/>
      <c r="K39" s="783"/>
      <c r="L39" s="792" t="s">
        <v>171</v>
      </c>
      <c r="M39" s="793"/>
      <c r="N39" s="472">
        <f>N38/P38</f>
        <v>0.5555555555555556</v>
      </c>
      <c r="O39" s="473">
        <f>O38/P38</f>
        <v>0.4444444444444444</v>
      </c>
      <c r="P39" s="473">
        <f>SUM(L39:O39)</f>
        <v>1</v>
      </c>
      <c r="Q39" s="450" t="s">
        <v>190</v>
      </c>
    </row>
    <row r="40" spans="1:17" ht="19.5" customHeight="1">
      <c r="A40" s="447"/>
      <c r="B40" s="451"/>
      <c r="C40" s="447"/>
      <c r="D40" s="447"/>
      <c r="E40" s="447"/>
      <c r="F40" s="447"/>
      <c r="G40" s="447"/>
      <c r="H40" s="451"/>
      <c r="I40" s="451"/>
      <c r="J40" s="447"/>
      <c r="K40" s="451"/>
      <c r="L40" s="447"/>
      <c r="M40" s="447"/>
      <c r="N40" s="447"/>
      <c r="O40" s="447"/>
      <c r="P40" s="447"/>
      <c r="Q40" s="451"/>
    </row>
    <row r="41" spans="1:17" ht="19.5" customHeight="1">
      <c r="A41" s="776"/>
      <c r="B41" s="777"/>
      <c r="C41" s="776"/>
      <c r="D41" s="776"/>
      <c r="E41" s="452"/>
      <c r="F41" s="452"/>
      <c r="G41" s="452"/>
      <c r="H41" s="452"/>
      <c r="I41" s="453"/>
      <c r="J41" s="776"/>
      <c r="K41" s="777"/>
      <c r="L41" s="776"/>
      <c r="M41" s="776"/>
      <c r="N41" s="452"/>
      <c r="O41" s="452"/>
      <c r="P41" s="452"/>
      <c r="Q41" s="452"/>
    </row>
    <row r="42" spans="1:17" ht="19.5" customHeight="1">
      <c r="A42" s="777"/>
      <c r="B42" s="777"/>
      <c r="C42" s="776"/>
      <c r="D42" s="776"/>
      <c r="E42" s="454"/>
      <c r="F42" s="454"/>
      <c r="G42" s="454"/>
      <c r="H42" s="455"/>
      <c r="I42" s="453"/>
      <c r="J42" s="777"/>
      <c r="K42" s="777"/>
      <c r="L42" s="776"/>
      <c r="M42" s="776"/>
      <c r="N42" s="454"/>
      <c r="O42" s="454"/>
      <c r="P42" s="454"/>
      <c r="Q42" s="455"/>
    </row>
    <row r="43" spans="1:17" ht="19.5" customHeight="1">
      <c r="A43" s="777"/>
      <c r="B43" s="777"/>
      <c r="C43" s="776"/>
      <c r="D43" s="776"/>
      <c r="E43" s="454"/>
      <c r="F43" s="454"/>
      <c r="G43" s="454"/>
      <c r="H43" s="455"/>
      <c r="I43" s="453"/>
      <c r="J43" s="777"/>
      <c r="K43" s="777"/>
      <c r="L43" s="776"/>
      <c r="M43" s="776"/>
      <c r="N43" s="454"/>
      <c r="O43" s="454"/>
      <c r="P43" s="454"/>
      <c r="Q43" s="455"/>
    </row>
    <row r="44" spans="1:17" ht="19.5" customHeight="1">
      <c r="A44" s="777"/>
      <c r="B44" s="777"/>
      <c r="C44" s="776"/>
      <c r="D44" s="776"/>
      <c r="E44" s="454"/>
      <c r="F44" s="454"/>
      <c r="G44" s="454"/>
      <c r="H44" s="455"/>
      <c r="I44" s="453"/>
      <c r="J44" s="777"/>
      <c r="K44" s="777"/>
      <c r="L44" s="776"/>
      <c r="M44" s="776"/>
      <c r="N44" s="454"/>
      <c r="O44" s="454"/>
      <c r="P44" s="454"/>
      <c r="Q44" s="455"/>
    </row>
    <row r="45" spans="1:17" ht="19.5" customHeight="1">
      <c r="A45" s="777"/>
      <c r="B45" s="777"/>
      <c r="C45" s="776"/>
      <c r="D45" s="776"/>
      <c r="E45" s="454"/>
      <c r="F45" s="454"/>
      <c r="G45" s="454"/>
      <c r="H45" s="455"/>
      <c r="I45" s="453"/>
      <c r="J45" s="777"/>
      <c r="K45" s="777"/>
      <c r="L45" s="776"/>
      <c r="M45" s="776"/>
      <c r="N45" s="454"/>
      <c r="O45" s="454"/>
      <c r="P45" s="454"/>
      <c r="Q45" s="455"/>
    </row>
    <row r="46" spans="1:17" ht="19.5" customHeight="1">
      <c r="A46" s="777"/>
      <c r="B46" s="777"/>
      <c r="C46" s="776"/>
      <c r="D46" s="776"/>
      <c r="E46" s="454"/>
      <c r="F46" s="454"/>
      <c r="G46" s="454"/>
      <c r="H46" s="455"/>
      <c r="I46" s="453"/>
      <c r="J46" s="777"/>
      <c r="K46" s="777"/>
      <c r="L46" s="776"/>
      <c r="M46" s="776"/>
      <c r="N46" s="454"/>
      <c r="O46" s="454"/>
      <c r="P46" s="454"/>
      <c r="Q46" s="455"/>
    </row>
    <row r="47" spans="1:17" ht="19.5" customHeight="1">
      <c r="A47" s="777"/>
      <c r="B47" s="777"/>
      <c r="C47" s="776"/>
      <c r="D47" s="776"/>
      <c r="E47" s="455"/>
      <c r="F47" s="455"/>
      <c r="G47" s="455"/>
      <c r="H47" s="452"/>
      <c r="I47" s="453"/>
      <c r="J47" s="777"/>
      <c r="K47" s="777"/>
      <c r="L47" s="776"/>
      <c r="M47" s="776"/>
      <c r="N47" s="455"/>
      <c r="O47" s="455"/>
      <c r="P47" s="455"/>
      <c r="Q47" s="452"/>
    </row>
  </sheetData>
  <mergeCells count="96">
    <mergeCell ref="J41:K47"/>
    <mergeCell ref="L41:M41"/>
    <mergeCell ref="L42:M42"/>
    <mergeCell ref="L43:M43"/>
    <mergeCell ref="L44:M44"/>
    <mergeCell ref="L45:M45"/>
    <mergeCell ref="L46:M46"/>
    <mergeCell ref="L47:M47"/>
    <mergeCell ref="A1:O1"/>
    <mergeCell ref="A4:B4"/>
    <mergeCell ref="A5:B5"/>
    <mergeCell ref="A6:B6"/>
    <mergeCell ref="C4:E4"/>
    <mergeCell ref="C5:E5"/>
    <mergeCell ref="C6:E6"/>
    <mergeCell ref="F4:G4"/>
    <mergeCell ref="F5:G5"/>
    <mergeCell ref="F6:G6"/>
    <mergeCell ref="F7:G7"/>
    <mergeCell ref="A16:B16"/>
    <mergeCell ref="A7:B7"/>
    <mergeCell ref="C7:E7"/>
    <mergeCell ref="A22:B22"/>
    <mergeCell ref="C16:D16"/>
    <mergeCell ref="C17:D17"/>
    <mergeCell ref="C18:D18"/>
    <mergeCell ref="C19:D19"/>
    <mergeCell ref="C20:D20"/>
    <mergeCell ref="C21:D21"/>
    <mergeCell ref="C22:D22"/>
    <mergeCell ref="A17:B17"/>
    <mergeCell ref="A18:B18"/>
    <mergeCell ref="E19:F19"/>
    <mergeCell ref="E16:F16"/>
    <mergeCell ref="E21:F21"/>
    <mergeCell ref="A21:B21"/>
    <mergeCell ref="A19:B19"/>
    <mergeCell ref="A20:B20"/>
    <mergeCell ref="E17:F17"/>
    <mergeCell ref="E22:F22"/>
    <mergeCell ref="G16:H16"/>
    <mergeCell ref="G17:H17"/>
    <mergeCell ref="G18:H18"/>
    <mergeCell ref="G19:H19"/>
    <mergeCell ref="G20:H20"/>
    <mergeCell ref="G21:H21"/>
    <mergeCell ref="G22:H22"/>
    <mergeCell ref="E20:F20"/>
    <mergeCell ref="E18:F18"/>
    <mergeCell ref="I16:J16"/>
    <mergeCell ref="I17:J17"/>
    <mergeCell ref="I18:J18"/>
    <mergeCell ref="I19:J19"/>
    <mergeCell ref="I20:J20"/>
    <mergeCell ref="I21:J21"/>
    <mergeCell ref="I22:J22"/>
    <mergeCell ref="A25:B31"/>
    <mergeCell ref="C25:D25"/>
    <mergeCell ref="C26:D26"/>
    <mergeCell ref="C27:D27"/>
    <mergeCell ref="C28:D28"/>
    <mergeCell ref="C29:D29"/>
    <mergeCell ref="C30:D30"/>
    <mergeCell ref="J25:K31"/>
    <mergeCell ref="L25:M25"/>
    <mergeCell ref="L26:M26"/>
    <mergeCell ref="L27:M27"/>
    <mergeCell ref="L28:M28"/>
    <mergeCell ref="L29:M29"/>
    <mergeCell ref="L30:M30"/>
    <mergeCell ref="L31:M31"/>
    <mergeCell ref="A33:B39"/>
    <mergeCell ref="C33:D33"/>
    <mergeCell ref="C39:D39"/>
    <mergeCell ref="C31:D31"/>
    <mergeCell ref="C34:D34"/>
    <mergeCell ref="J33:K39"/>
    <mergeCell ref="L33:M33"/>
    <mergeCell ref="L34:M34"/>
    <mergeCell ref="C38:D38"/>
    <mergeCell ref="C37:D37"/>
    <mergeCell ref="C36:D36"/>
    <mergeCell ref="C35:D35"/>
    <mergeCell ref="L39:M39"/>
    <mergeCell ref="L35:M35"/>
    <mergeCell ref="L36:M36"/>
    <mergeCell ref="L37:M37"/>
    <mergeCell ref="L38:M38"/>
    <mergeCell ref="C43:D43"/>
    <mergeCell ref="A41:B47"/>
    <mergeCell ref="C41:D41"/>
    <mergeCell ref="C42:D42"/>
    <mergeCell ref="C47:D47"/>
    <mergeCell ref="C46:D46"/>
    <mergeCell ref="C45:D45"/>
    <mergeCell ref="C44:D44"/>
  </mergeCells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76" r:id="rId1"/>
  <headerFooter alignWithMargins="0">
    <oddFooter>&amp;C&amp;16&amp;P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9">
      <selection activeCell="A35" sqref="A35"/>
    </sheetView>
  </sheetViews>
  <sheetFormatPr defaultColWidth="9.00390625" defaultRowHeight="13.5"/>
  <cols>
    <col min="1" max="1" width="8.75390625" style="25" customWidth="1"/>
    <col min="2" max="9" width="10.625" style="25" customWidth="1"/>
    <col min="10" max="10" width="10.50390625" style="25" bestFit="1" customWidth="1"/>
    <col min="11" max="11" width="2.625" style="25" customWidth="1"/>
    <col min="12" max="16384" width="9.00390625" style="25" customWidth="1"/>
  </cols>
  <sheetData>
    <row r="1" spans="1:3" s="26" customFormat="1" ht="18" customHeight="1">
      <c r="A1" s="857" t="s">
        <v>301</v>
      </c>
      <c r="B1" s="857"/>
      <c r="C1" s="857"/>
    </row>
    <row r="2" spans="1:9" ht="15" customHeight="1" thickBot="1">
      <c r="A2" s="27"/>
      <c r="B2" s="27"/>
      <c r="C2" s="27"/>
      <c r="I2" s="104" t="s">
        <v>173</v>
      </c>
    </row>
    <row r="3" spans="1:9" s="37" customFormat="1" ht="21" customHeight="1">
      <c r="A3" s="68"/>
      <c r="B3" s="65" t="s">
        <v>47</v>
      </c>
      <c r="C3" s="65" t="s">
        <v>48</v>
      </c>
      <c r="D3" s="65" t="s">
        <v>80</v>
      </c>
      <c r="E3" s="65" t="s">
        <v>81</v>
      </c>
      <c r="F3" s="65" t="s">
        <v>82</v>
      </c>
      <c r="G3" s="65" t="s">
        <v>83</v>
      </c>
      <c r="H3" s="65" t="s">
        <v>88</v>
      </c>
      <c r="I3" s="65" t="s">
        <v>84</v>
      </c>
    </row>
    <row r="4" spans="1:9" s="37" customFormat="1" ht="21" customHeight="1">
      <c r="A4" s="100" t="s">
        <v>111</v>
      </c>
      <c r="B4" s="215">
        <v>199</v>
      </c>
      <c r="C4" s="215">
        <v>209</v>
      </c>
      <c r="D4" s="215">
        <v>218</v>
      </c>
      <c r="E4" s="215">
        <v>188</v>
      </c>
      <c r="F4" s="215">
        <v>188</v>
      </c>
      <c r="G4" s="215">
        <v>191</v>
      </c>
      <c r="H4" s="215">
        <v>194</v>
      </c>
      <c r="I4" s="215">
        <v>195</v>
      </c>
    </row>
    <row r="5" spans="1:9" s="37" customFormat="1" ht="21" customHeight="1" thickBot="1">
      <c r="A5" s="101" t="s">
        <v>27</v>
      </c>
      <c r="B5" s="216">
        <v>942070</v>
      </c>
      <c r="C5" s="216">
        <v>995935</v>
      </c>
      <c r="D5" s="216">
        <v>1024071</v>
      </c>
      <c r="E5" s="216">
        <v>882422</v>
      </c>
      <c r="F5" s="216">
        <v>886214</v>
      </c>
      <c r="G5" s="216">
        <v>913537</v>
      </c>
      <c r="H5" s="216">
        <v>919466</v>
      </c>
      <c r="I5" s="216">
        <v>928670</v>
      </c>
    </row>
    <row r="6" ht="9" customHeight="1"/>
    <row r="7" ht="9" customHeight="1" thickBot="1"/>
    <row r="8" spans="1:9" s="37" customFormat="1" ht="21" customHeight="1">
      <c r="A8" s="68"/>
      <c r="B8" s="65" t="s">
        <v>85</v>
      </c>
      <c r="C8" s="65" t="s">
        <v>86</v>
      </c>
      <c r="D8" s="65" t="s">
        <v>57</v>
      </c>
      <c r="E8" s="73" t="s">
        <v>89</v>
      </c>
      <c r="F8" s="70" t="s">
        <v>219</v>
      </c>
      <c r="G8" s="71" t="s">
        <v>223</v>
      </c>
      <c r="H8" s="71" t="s">
        <v>222</v>
      </c>
      <c r="I8" s="72" t="s">
        <v>127</v>
      </c>
    </row>
    <row r="9" spans="1:9" s="37" customFormat="1" ht="21" customHeight="1">
      <c r="A9" s="100" t="s">
        <v>111</v>
      </c>
      <c r="B9" s="215">
        <v>188</v>
      </c>
      <c r="C9" s="215">
        <v>203</v>
      </c>
      <c r="D9" s="215">
        <v>201</v>
      </c>
      <c r="E9" s="217">
        <v>201</v>
      </c>
      <c r="F9" s="218">
        <f>SUM(B4:I4)+SUM(A9:E9)</f>
        <v>2375</v>
      </c>
      <c r="G9" s="62">
        <v>2361</v>
      </c>
      <c r="H9" s="62">
        <v>2201</v>
      </c>
      <c r="I9" s="219">
        <f>F9/G9</f>
        <v>1.0059296908089792</v>
      </c>
    </row>
    <row r="10" spans="1:9" s="37" customFormat="1" ht="21" customHeight="1" thickBot="1">
      <c r="A10" s="101" t="s">
        <v>27</v>
      </c>
      <c r="B10" s="216">
        <v>895097</v>
      </c>
      <c r="C10" s="216">
        <v>970382</v>
      </c>
      <c r="D10" s="216">
        <v>966640</v>
      </c>
      <c r="E10" s="220">
        <v>965979</v>
      </c>
      <c r="F10" s="221">
        <f>SUM(B5:I5)+SUM(A10:E10)</f>
        <v>11290483</v>
      </c>
      <c r="G10" s="102">
        <v>11351355</v>
      </c>
      <c r="H10" s="102">
        <v>10595720</v>
      </c>
      <c r="I10" s="207">
        <f>F10/G10</f>
        <v>0.9946374683903375</v>
      </c>
    </row>
    <row r="11" ht="10.5" customHeight="1"/>
    <row r="12" s="40" customFormat="1" ht="12">
      <c r="A12" s="40" t="s">
        <v>106</v>
      </c>
    </row>
    <row r="13" spans="1:10" s="40" customFormat="1" ht="32.25" customHeight="1">
      <c r="A13" s="855" t="s">
        <v>130</v>
      </c>
      <c r="B13" s="855"/>
      <c r="C13" s="855"/>
      <c r="D13" s="855"/>
      <c r="E13" s="855"/>
      <c r="F13" s="855"/>
      <c r="G13" s="855"/>
      <c r="H13" s="855"/>
      <c r="I13" s="856"/>
      <c r="J13" s="41"/>
    </row>
    <row r="14" s="187" customFormat="1" ht="18" customHeight="1">
      <c r="A14" s="260"/>
    </row>
    <row r="15" s="187" customFormat="1" ht="18" customHeight="1">
      <c r="A15" s="260" t="s">
        <v>302</v>
      </c>
    </row>
    <row r="16" s="187" customFormat="1" ht="18" customHeight="1">
      <c r="A16" s="187" t="s">
        <v>294</v>
      </c>
    </row>
    <row r="17" s="26" customFormat="1" ht="18" customHeight="1">
      <c r="A17" s="26" t="s">
        <v>293</v>
      </c>
    </row>
    <row r="18" ht="15" customHeight="1" thickBot="1">
      <c r="I18" s="104" t="s">
        <v>173</v>
      </c>
    </row>
    <row r="19" spans="1:9" s="37" customFormat="1" ht="21" customHeight="1">
      <c r="A19" s="68"/>
      <c r="B19" s="93" t="s">
        <v>47</v>
      </c>
      <c r="C19" s="65" t="s">
        <v>107</v>
      </c>
      <c r="D19" s="65" t="s">
        <v>49</v>
      </c>
      <c r="E19" s="65" t="s">
        <v>9</v>
      </c>
      <c r="F19" s="65" t="s">
        <v>10</v>
      </c>
      <c r="G19" s="65" t="s">
        <v>11</v>
      </c>
      <c r="H19" s="73" t="s">
        <v>12</v>
      </c>
      <c r="I19" s="94" t="s">
        <v>84</v>
      </c>
    </row>
    <row r="20" spans="1:9" s="37" customFormat="1" ht="21" customHeight="1">
      <c r="A20" s="100" t="s">
        <v>111</v>
      </c>
      <c r="B20" s="242">
        <v>114</v>
      </c>
      <c r="C20" s="242">
        <v>113</v>
      </c>
      <c r="D20" s="243">
        <v>111</v>
      </c>
      <c r="E20" s="200">
        <v>134</v>
      </c>
      <c r="F20" s="200">
        <v>100</v>
      </c>
      <c r="G20" s="200">
        <v>102</v>
      </c>
      <c r="H20" s="208">
        <v>116</v>
      </c>
      <c r="I20" s="209">
        <v>99</v>
      </c>
    </row>
    <row r="21" spans="1:9" s="37" customFormat="1" ht="21" customHeight="1" thickBot="1">
      <c r="A21" s="101" t="s">
        <v>27</v>
      </c>
      <c r="B21" s="210">
        <v>617638</v>
      </c>
      <c r="C21" s="210">
        <v>615651</v>
      </c>
      <c r="D21" s="201">
        <v>611843</v>
      </c>
      <c r="E21" s="201">
        <v>617739</v>
      </c>
      <c r="F21" s="201">
        <v>566811</v>
      </c>
      <c r="G21" s="201">
        <v>550996</v>
      </c>
      <c r="H21" s="211">
        <v>645381</v>
      </c>
      <c r="I21" s="212">
        <v>574447</v>
      </c>
    </row>
    <row r="22" ht="18" customHeight="1" thickBot="1"/>
    <row r="23" spans="1:9" s="37" customFormat="1" ht="21" customHeight="1">
      <c r="A23" s="68"/>
      <c r="B23" s="65" t="s">
        <v>85</v>
      </c>
      <c r="C23" s="65" t="s">
        <v>86</v>
      </c>
      <c r="D23" s="65" t="s">
        <v>87</v>
      </c>
      <c r="E23" s="69" t="s">
        <v>112</v>
      </c>
      <c r="F23" s="70" t="s">
        <v>219</v>
      </c>
      <c r="G23" s="71" t="s">
        <v>220</v>
      </c>
      <c r="H23" s="71" t="s">
        <v>221</v>
      </c>
      <c r="I23" s="72" t="s">
        <v>127</v>
      </c>
    </row>
    <row r="24" spans="1:9" s="37" customFormat="1" ht="21" customHeight="1">
      <c r="A24" s="100" t="s">
        <v>111</v>
      </c>
      <c r="B24" s="204">
        <v>111</v>
      </c>
      <c r="C24" s="244">
        <v>103</v>
      </c>
      <c r="D24" s="204">
        <v>103</v>
      </c>
      <c r="E24" s="205">
        <v>101</v>
      </c>
      <c r="F24" s="213">
        <f>SUM(B20:I20,A24:E24)</f>
        <v>1307</v>
      </c>
      <c r="G24" s="99">
        <v>1409</v>
      </c>
      <c r="H24" s="99">
        <v>1556</v>
      </c>
      <c r="I24" s="206">
        <f>F24/G24</f>
        <v>0.9276082327892122</v>
      </c>
    </row>
    <row r="25" spans="1:9" s="37" customFormat="1" ht="21" customHeight="1" thickBot="1">
      <c r="A25" s="101" t="s">
        <v>27</v>
      </c>
      <c r="B25" s="202">
        <v>636277</v>
      </c>
      <c r="C25" s="202">
        <v>577419</v>
      </c>
      <c r="D25" s="202">
        <v>556677</v>
      </c>
      <c r="E25" s="203">
        <v>532583</v>
      </c>
      <c r="F25" s="214">
        <f>SUM(B21:I21,A25:E25)</f>
        <v>7103462</v>
      </c>
      <c r="G25" s="98">
        <v>7962756</v>
      </c>
      <c r="H25" s="98">
        <v>9371005</v>
      </c>
      <c r="I25" s="124">
        <f>F25/G25</f>
        <v>0.892085855701217</v>
      </c>
    </row>
    <row r="26" spans="2:8" s="37" customFormat="1" ht="9.75" customHeight="1">
      <c r="B26" s="39"/>
      <c r="C26" s="39"/>
      <c r="D26" s="39"/>
      <c r="E26" s="39"/>
      <c r="F26" s="39"/>
      <c r="G26" s="39"/>
      <c r="H26" s="39"/>
    </row>
    <row r="27" spans="1:8" ht="13.5">
      <c r="A27" s="40" t="s">
        <v>296</v>
      </c>
      <c r="B27" s="40"/>
      <c r="C27" s="40"/>
      <c r="D27" s="40"/>
      <c r="E27" s="40"/>
      <c r="F27" s="40"/>
      <c r="G27" s="40"/>
      <c r="H27" s="40"/>
    </row>
    <row r="28" spans="1:10" ht="45" customHeight="1">
      <c r="A28" s="855" t="s">
        <v>297</v>
      </c>
      <c r="B28" s="855"/>
      <c r="C28" s="855"/>
      <c r="D28" s="855"/>
      <c r="E28" s="855"/>
      <c r="F28" s="855"/>
      <c r="G28" s="855"/>
      <c r="H28" s="855"/>
      <c r="I28" s="856"/>
      <c r="J28" s="28"/>
    </row>
    <row r="29" spans="1:10" ht="18" customHeight="1">
      <c r="A29" s="479"/>
      <c r="B29" s="479"/>
      <c r="C29" s="479"/>
      <c r="D29" s="479"/>
      <c r="E29" s="479"/>
      <c r="F29" s="479"/>
      <c r="G29" s="479"/>
      <c r="H29" s="479"/>
      <c r="I29" s="480"/>
      <c r="J29" s="28"/>
    </row>
    <row r="30" s="26" customFormat="1" ht="18" customHeight="1">
      <c r="A30" s="26" t="s">
        <v>295</v>
      </c>
    </row>
    <row r="31" s="26" customFormat="1" ht="18" customHeight="1">
      <c r="A31" s="26" t="s">
        <v>298</v>
      </c>
    </row>
    <row r="32" spans="2:8" s="37" customFormat="1" ht="9.75" customHeight="1">
      <c r="B32" s="39"/>
      <c r="C32" s="39"/>
      <c r="D32" s="39"/>
      <c r="E32" s="39"/>
      <c r="F32" s="39"/>
      <c r="G32" s="39"/>
      <c r="H32" s="39"/>
    </row>
    <row r="33" spans="1:8" ht="13.5">
      <c r="A33" s="40" t="s">
        <v>299</v>
      </c>
      <c r="B33" s="40"/>
      <c r="C33" s="40"/>
      <c r="D33" s="40"/>
      <c r="E33" s="40"/>
      <c r="F33" s="40"/>
      <c r="G33" s="40"/>
      <c r="H33" s="40"/>
    </row>
    <row r="34" spans="1:10" ht="33.75" customHeight="1">
      <c r="A34" s="855" t="s">
        <v>307</v>
      </c>
      <c r="B34" s="855"/>
      <c r="C34" s="855"/>
      <c r="D34" s="855"/>
      <c r="E34" s="855"/>
      <c r="F34" s="855"/>
      <c r="G34" s="855"/>
      <c r="H34" s="855"/>
      <c r="I34" s="856"/>
      <c r="J34" s="28"/>
    </row>
    <row r="35" ht="14.25" customHeight="1"/>
    <row r="39" ht="13.5">
      <c r="D39" s="25" t="s">
        <v>300</v>
      </c>
    </row>
  </sheetData>
  <mergeCells count="4">
    <mergeCell ref="A34:I34"/>
    <mergeCell ref="A13:I13"/>
    <mergeCell ref="A28:I28"/>
    <mergeCell ref="A1:C1"/>
  </mergeCells>
  <printOptions/>
  <pageMargins left="0.7874015748031497" right="0.7874015748031497" top="0.7874015748031497" bottom="0.5905511811023623" header="0.5118110236220472" footer="0.31496062992125984"/>
  <pageSetup firstPageNumber="31" useFirstPageNumber="1" horizontalDpi="300" verticalDpi="300" orientation="portrait" paperSize="9" scale="90" r:id="rId1"/>
  <headerFooter alignWithMargins="0">
    <oddFooter>&amp;C&amp;14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ama0035099</cp:lastModifiedBy>
  <cp:lastPrinted>2007-09-03T05:17:29Z</cp:lastPrinted>
  <dcterms:created xsi:type="dcterms:W3CDTF">2001-08-02T01:55:53Z</dcterms:created>
  <dcterms:modified xsi:type="dcterms:W3CDTF">2007-09-03T05:17:31Z</dcterms:modified>
  <cp:category/>
  <cp:version/>
  <cp:contentType/>
  <cp:contentStatus/>
</cp:coreProperties>
</file>