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30" tabRatio="607" activeTab="0"/>
  </bookViews>
  <sheets>
    <sheet name="１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２の給付費データグラフテーブル。印刷しないこと" sheetId="8" r:id="rId8"/>
  </sheets>
  <definedNames>
    <definedName name="_xlnm.Print_Area" localSheetId="1">'１(3)受給者数'!$A$1:$H$40</definedName>
    <definedName name="_xlnm.Print_Area" localSheetId="0">'１受給者状況'!$A$1:$Z$89</definedName>
    <definedName name="_xlnm.Print_Area" localSheetId="7">'２の給付費データグラフテーブル。印刷しないこと'!$A$1:$H$35</definedName>
    <definedName name="_xlnm.Print_Area" localSheetId="3">'3 支給限度額に対するサービス利用率'!$A$1:$X$34</definedName>
    <definedName name="_xlnm.Print_Area" localSheetId="5">'６尼崎市いきいき健康づくり事業'!$A$1:$V$44</definedName>
    <definedName name="_xlnm.Print_Area" localSheetId="6">'７　一般施策'!$A$1:$H$41</definedName>
  </definedNames>
  <calcPr fullCalcOnLoad="1"/>
</workbook>
</file>

<file path=xl/sharedStrings.xml><?xml version="1.0" encoding="utf-8"?>
<sst xmlns="http://schemas.openxmlformats.org/spreadsheetml/2006/main" count="631" uniqueCount="233">
  <si>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</si>
  <si>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</si>
  <si>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</si>
  <si>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</si>
  <si>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</si>
  <si>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</si>
  <si>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</si>
  <si>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</si>
  <si>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</si>
  <si>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</si>
  <si>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</si>
  <si>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</si>
  <si>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</si>
  <si>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</si>
  <si>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</si>
  <si>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</si>
  <si>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</si>
  <si>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</si>
  <si>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</si>
  <si>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</si>
  <si>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</si>
  <si>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</si>
  <si>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</si>
  <si>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</si>
  <si>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</si>
  <si>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</si>
  <si>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</si>
  <si>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</si>
  <si>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</si>
  <si>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</si>
  <si>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</si>
  <si>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</si>
  <si>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</si>
  <si>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</si>
  <si>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</si>
  <si>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</si>
  <si>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</si>
  <si>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</si>
  <si>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</si>
  <si>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</si>
  <si>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</si>
  <si>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</si>
  <si>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</si>
  <si>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</si>
  <si>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</si>
  <si>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</si>
  <si>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</si>
  <si>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</si>
  <si>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</si>
  <si>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</si>
  <si>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</si>
  <si>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</si>
  <si>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</si>
  <si>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</si>
  <si>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</si>
  <si>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</si>
  <si>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</si>
  <si>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</si>
  <si>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</si>
  <si>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</si>
  <si>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</si>
  <si>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</si>
  <si>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</si>
  <si>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</si>
  <si>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</si>
  <si>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</si>
  <si>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</si>
  <si>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</si>
  <si>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</si>
  <si>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</si>
  <si>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</si>
  <si>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</si>
  <si>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</si>
  <si>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</si>
  <si>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</si>
  <si>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</si>
  <si>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</si>
  <si>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</si>
  <si>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</si>
  <si>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</si>
  <si>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</si>
  <si>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</si>
  <si>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</si>
  <si>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</si>
  <si>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</si>
  <si>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</si>
  <si>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</si>
  <si>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</si>
  <si>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</si>
  <si>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</si>
  <si>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</si>
  <si>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</si>
  <si>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</si>
  <si>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</si>
  <si>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</si>
  <si>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</si>
  <si>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</si>
  <si>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</si>
  <si>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</si>
  <si>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</si>
  <si>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</si>
  <si>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</si>
  <si>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</si>
  <si>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</si>
  <si>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</si>
  <si>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</si>
  <si>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</si>
  <si>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</si>
  <si>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</si>
  <si>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</si>
  <si>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</si>
  <si>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</si>
  <si>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</si>
  <si>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</si>
  <si>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</si>
  <si>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</si>
  <si>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</si>
  <si>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</si>
  <si>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</si>
  <si>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</si>
  <si>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</si>
  <si>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</si>
  <si>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</si>
  <si>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</si>
  <si>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</si>
  <si>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</si>
  <si>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</si>
  <si>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</si>
  <si>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</si>
  <si>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</si>
  <si>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</si>
  <si>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</si>
  <si>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</si>
  <si>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</si>
  <si>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</si>
  <si>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</si>
  <si>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</si>
  <si>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</si>
  <si>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</si>
  <si>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</si>
  <si>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</si>
  <si>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</si>
  <si>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</si>
  <si>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</si>
  <si>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</si>
  <si>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</si>
  <si>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</si>
  <si>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</si>
  <si>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</si>
  <si>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</si>
  <si>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</si>
  <si>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</si>
  <si>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</si>
  <si>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</si>
  <si>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</si>
  <si>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</si>
  <si>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</si>
  <si>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</si>
  <si>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</si>
  <si>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</si>
  <si>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グンゼ</t>
  </si>
  <si>
    <t>ウッディ</t>
  </si>
  <si>
    <t>パシオ</t>
  </si>
  <si>
    <t>ルネサンス</t>
  </si>
  <si>
    <t>グンゼ</t>
  </si>
  <si>
    <t>ウッディ</t>
  </si>
  <si>
    <t>パシオ</t>
  </si>
  <si>
    <t>ルネサンス</t>
  </si>
  <si>
    <t>４月～６月</t>
  </si>
  <si>
    <t>７月～９月</t>
  </si>
  <si>
    <t>１０月～１２月</t>
  </si>
  <si>
    <t>１月～３月</t>
  </si>
  <si>
    <t>　</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</si>
  <si>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</si>
  <si>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</si>
  <si>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</si>
  <si>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</si>
  <si>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</si>
  <si>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</si>
  <si>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</si>
  <si>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</si>
  <si>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</si>
  <si>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</si>
  <si>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</si>
  <si>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</si>
  <si>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</si>
  <si>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受給者数</t>
  </si>
  <si>
    <t>前年度比A/B</t>
  </si>
  <si>
    <t>前年度比A/B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</si>
  <si>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</si>
  <si>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</si>
  <si>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</si>
  <si>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</si>
  <si>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</si>
  <si>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</si>
  <si>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</si>
  <si>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</si>
  <si>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</si>
  <si>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</si>
  <si>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</si>
  <si>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</si>
  <si>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</si>
  <si>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</si>
  <si>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</si>
  <si>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</si>
  <si>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</si>
  <si>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</si>
  <si>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</si>
  <si>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</si>
  <si>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</si>
  <si>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</si>
  <si>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</si>
  <si>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</si>
  <si>
    <t>平成14年度合計A</t>
  </si>
  <si>
    <t>平成１3年度合計B</t>
  </si>
  <si>
    <t>平成１２年度合計</t>
  </si>
  <si>
    <t>１3年度受給者数累計B</t>
  </si>
  <si>
    <t>１4年度受給者数累計A</t>
  </si>
  <si>
    <t>12年度</t>
  </si>
  <si>
    <t>13年度</t>
  </si>
  <si>
    <t>14年度</t>
  </si>
  <si>
    <t>５　減免認定状況　（平成15年3月31日現在）</t>
  </si>
  <si>
    <r>
      <t>（１）　施設利用券交付状況（平成1</t>
    </r>
    <r>
      <rPr>
        <sz val="11"/>
        <rFont val="ＭＳ Ｐゴシック"/>
        <family val="0"/>
      </rPr>
      <t>5</t>
    </r>
    <r>
      <rPr>
        <sz val="11"/>
        <rFont val="ＭＳ Ｐゴシック"/>
        <family val="0"/>
      </rPr>
      <t>年</t>
    </r>
    <r>
      <rPr>
        <sz val="11"/>
        <rFont val="ＭＳ Ｐゴシック"/>
        <family val="0"/>
      </rPr>
      <t>3月31日現在）</t>
    </r>
  </si>
  <si>
    <t>ティップネス</t>
  </si>
  <si>
    <t>ティップネス</t>
  </si>
  <si>
    <t>マック</t>
  </si>
  <si>
    <t>14年度合計A</t>
  </si>
  <si>
    <t>１3年度合計B</t>
  </si>
  <si>
    <t xml:space="preserve"> 　法施行時にホームヘルプサービスを利用していた低所得高齢者（所得税非課税世帯）に対し、当該サービスの利用者負担を平成１５年６月まで３％、平成１５年７月から６％の負担とし、経済的負担の軽減を図る。</t>
  </si>
  <si>
    <t xml:space="preserve">   低所得世帯（所得税非課税世帯）であって、障害者施策によるホームヘルプサービスを利用していた者等について、当該サービスの利用者負担を平成16年度末までの間３％の負担とし、経済的負担の軽減を図る。</t>
  </si>
  <si>
    <t>ハーティ21</t>
  </si>
  <si>
    <t>マック</t>
  </si>
  <si>
    <t>12年度受給者数累計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</si>
</sst>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39">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11.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5.75"/>
      <name val="ＭＳ Ｐゴシック"/>
      <family val="3"/>
    </font>
    <font>
      <sz val="8"/>
      <name val="ＭＳ Ｐ明朝"/>
      <family val="1"/>
    </font>
    <font>
      <sz val="8"/>
      <color indexed="8"/>
      <name val="ＭＳ Ｐ明朝"/>
      <family val="1"/>
    </font>
    <font>
      <sz val="7"/>
      <color indexed="8"/>
      <name val="ＭＳ Ｐ明朝"/>
      <family val="1"/>
    </font>
    <font>
      <sz val="9.5"/>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14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style="thin"/>
      <top>
        <color indexed="63"/>
      </top>
      <bottom style="hair"/>
    </border>
    <border>
      <left style="thin"/>
      <right style="thin"/>
      <top style="double"/>
      <bottom style="thin"/>
    </border>
    <border>
      <left style="medium"/>
      <right style="thin"/>
      <top style="double"/>
      <bottom style="thin"/>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color indexed="63"/>
      </left>
      <right style="double"/>
      <top style="thin"/>
      <bottom style="thin"/>
    </border>
    <border>
      <left style="medium"/>
      <right>
        <color indexed="63"/>
      </right>
      <top>
        <color indexed="63"/>
      </top>
      <bottom style="double"/>
    </border>
    <border>
      <left>
        <color indexed="63"/>
      </left>
      <right>
        <color indexed="63"/>
      </right>
      <top>
        <color indexed="63"/>
      </top>
      <bottom style="double"/>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medium"/>
      <top>
        <color indexed="63"/>
      </top>
      <bottom style="double"/>
    </border>
    <border>
      <left style="thin"/>
      <right style="thin"/>
      <top>
        <color indexed="63"/>
      </top>
      <bottom style="medium"/>
    </border>
    <border>
      <left style="thin"/>
      <right style="medium"/>
      <top>
        <color indexed="63"/>
      </top>
      <bottom style="medium"/>
    </border>
    <border>
      <left style="thin"/>
      <right style="medium"/>
      <top style="double"/>
      <bottom style="thin"/>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double"/>
      <right style="thin"/>
      <top style="thin"/>
      <bottom style="thin"/>
    </border>
    <border>
      <left style="double"/>
      <right style="thin"/>
      <top>
        <color indexed="63"/>
      </top>
      <bottom style="double"/>
    </border>
    <border>
      <left style="double"/>
      <right style="thin"/>
      <top style="double"/>
      <bottom style="thin"/>
    </border>
    <border>
      <left>
        <color indexed="63"/>
      </left>
      <right style="thin"/>
      <top style="double"/>
      <bottom style="thin"/>
    </border>
    <border>
      <left>
        <color indexed="63"/>
      </left>
      <right style="double"/>
      <top style="hair"/>
      <bottom style="hair"/>
    </border>
    <border>
      <left>
        <color indexed="63"/>
      </left>
      <right style="double"/>
      <top style="hair"/>
      <bottom>
        <color indexed="63"/>
      </bottom>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double"/>
      <top style="thin"/>
      <bottom style="hair"/>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08">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26" fillId="0" borderId="0" xfId="0" applyFont="1" applyFill="1" applyBorder="1" applyAlignment="1">
      <alignment horizontal="left"/>
    </xf>
    <xf numFmtId="0" fontId="7" fillId="0" borderId="0" xfId="0" applyFont="1" applyAlignment="1">
      <alignment/>
    </xf>
    <xf numFmtId="0" fontId="24"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25" fillId="0" borderId="13" xfId="0" applyFont="1" applyFill="1" applyBorder="1" applyAlignment="1">
      <alignment horizontal="right" vertical="center"/>
    </xf>
    <xf numFmtId="0" fontId="7" fillId="0" borderId="13" xfId="0" applyFont="1" applyBorder="1" applyAlignment="1">
      <alignment/>
    </xf>
    <xf numFmtId="0" fontId="26"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27" fillId="0" borderId="0" xfId="0" applyFont="1" applyAlignment="1">
      <alignment/>
    </xf>
    <xf numFmtId="0" fontId="27"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24" fillId="0" borderId="0" xfId="0" applyNumberFormat="1" applyFont="1" applyFill="1" applyBorder="1" applyAlignment="1">
      <alignment horizontal="right" vertical="center"/>
    </xf>
    <xf numFmtId="0" fontId="0" fillId="0" borderId="0" xfId="0" applyBorder="1" applyAlignment="1">
      <alignment horizontal="right" vertical="center"/>
    </xf>
    <xf numFmtId="0" fontId="29" fillId="2" borderId="7" xfId="0" applyFont="1" applyFill="1" applyBorder="1" applyAlignment="1">
      <alignment horizontal="center" wrapText="1"/>
    </xf>
    <xf numFmtId="0" fontId="29" fillId="0" borderId="0" xfId="0" applyFont="1" applyAlignment="1">
      <alignment vertical="center"/>
    </xf>
    <xf numFmtId="0" fontId="29" fillId="2" borderId="3" xfId="0" applyFont="1" applyFill="1" applyBorder="1" applyAlignment="1">
      <alignment horizontal="center" vertical="center" wrapText="1"/>
    </xf>
    <xf numFmtId="0" fontId="29" fillId="2" borderId="1" xfId="0" applyFont="1" applyFill="1" applyBorder="1" applyAlignment="1">
      <alignment horizontal="center" vertical="center" wrapText="1"/>
    </xf>
    <xf numFmtId="38" fontId="29" fillId="2" borderId="1" xfId="17" applyFont="1" applyFill="1" applyBorder="1" applyAlignment="1">
      <alignment horizontal="center" vertical="center"/>
    </xf>
    <xf numFmtId="0" fontId="29" fillId="2" borderId="6" xfId="0" applyFont="1" applyFill="1" applyBorder="1" applyAlignment="1">
      <alignment horizontal="center" vertical="center"/>
    </xf>
    <xf numFmtId="38" fontId="29" fillId="2" borderId="6" xfId="17" applyFont="1" applyFill="1" applyBorder="1" applyAlignment="1">
      <alignment vertical="center"/>
    </xf>
    <xf numFmtId="38" fontId="31" fillId="2" borderId="6" xfId="17" applyFont="1" applyFill="1" applyBorder="1" applyAlignment="1">
      <alignment vertical="center"/>
    </xf>
    <xf numFmtId="0" fontId="29" fillId="2" borderId="5" xfId="0" applyFont="1" applyFill="1" applyBorder="1" applyAlignment="1">
      <alignment horizontal="center" vertical="center"/>
    </xf>
    <xf numFmtId="38" fontId="29" fillId="2" borderId="5" xfId="17" applyFont="1" applyFill="1" applyBorder="1" applyAlignment="1">
      <alignment vertical="center"/>
    </xf>
    <xf numFmtId="38" fontId="31" fillId="2" borderId="5" xfId="17" applyFont="1" applyFill="1" applyBorder="1" applyAlignment="1">
      <alignment vertical="center"/>
    </xf>
    <xf numFmtId="38" fontId="31" fillId="2" borderId="5" xfId="17" applyFont="1" applyFill="1" applyBorder="1" applyAlignment="1">
      <alignment horizontal="right" vertical="center"/>
    </xf>
    <xf numFmtId="0" fontId="29" fillId="2" borderId="28" xfId="0" applyFont="1" applyFill="1" applyBorder="1" applyAlignment="1">
      <alignment horizontal="center" vertical="center"/>
    </xf>
    <xf numFmtId="38" fontId="29" fillId="2" borderId="28" xfId="17" applyFont="1" applyFill="1" applyBorder="1" applyAlignment="1">
      <alignment vertical="center"/>
    </xf>
    <xf numFmtId="38" fontId="31" fillId="2" borderId="28" xfId="17" applyFont="1" applyFill="1" applyBorder="1" applyAlignment="1">
      <alignment vertical="center"/>
    </xf>
    <xf numFmtId="0" fontId="29" fillId="2" borderId="1" xfId="0" applyFont="1" applyFill="1" applyBorder="1" applyAlignment="1">
      <alignment horizontal="center" vertical="center"/>
    </xf>
    <xf numFmtId="38" fontId="29" fillId="2" borderId="1" xfId="17" applyFont="1" applyFill="1" applyBorder="1" applyAlignment="1">
      <alignment vertical="center"/>
    </xf>
    <xf numFmtId="0" fontId="32" fillId="0" borderId="0" xfId="0" applyFont="1" applyBorder="1" applyAlignment="1" applyProtection="1">
      <alignment vertical="center"/>
      <protection/>
    </xf>
    <xf numFmtId="0" fontId="32" fillId="0" borderId="0" xfId="0" applyFont="1" applyBorder="1" applyAlignment="1">
      <alignment vertical="center"/>
    </xf>
    <xf numFmtId="0" fontId="29" fillId="2" borderId="29" xfId="0" applyFont="1" applyFill="1" applyBorder="1" applyAlignment="1">
      <alignment horizontal="center" vertical="center" wrapText="1"/>
    </xf>
    <xf numFmtId="38" fontId="29" fillId="2" borderId="30" xfId="17" applyFont="1" applyFill="1" applyBorder="1" applyAlignment="1">
      <alignment horizontal="center" vertical="center"/>
    </xf>
    <xf numFmtId="38" fontId="31" fillId="0" borderId="6" xfId="17" applyFont="1" applyBorder="1" applyAlignment="1">
      <alignment vertical="center"/>
    </xf>
    <xf numFmtId="38" fontId="29" fillId="0" borderId="31" xfId="17" applyFont="1" applyBorder="1" applyAlignment="1">
      <alignment vertical="center"/>
    </xf>
    <xf numFmtId="38" fontId="29" fillId="0" borderId="6" xfId="17" applyFont="1" applyBorder="1" applyAlignment="1">
      <alignment vertical="center"/>
    </xf>
    <xf numFmtId="38" fontId="31" fillId="0" borderId="5" xfId="17" applyFont="1" applyBorder="1" applyAlignment="1">
      <alignment vertical="center"/>
    </xf>
    <xf numFmtId="38" fontId="29" fillId="0" borderId="32" xfId="17" applyFont="1" applyBorder="1" applyAlignment="1">
      <alignment vertical="center"/>
    </xf>
    <xf numFmtId="38" fontId="29" fillId="0" borderId="5" xfId="17" applyFont="1" applyBorder="1" applyAlignment="1">
      <alignment vertical="center"/>
    </xf>
    <xf numFmtId="38" fontId="31" fillId="0" borderId="28" xfId="17" applyFont="1" applyBorder="1" applyAlignment="1">
      <alignment vertical="center"/>
    </xf>
    <xf numFmtId="38" fontId="29" fillId="0" borderId="33" xfId="17" applyFont="1" applyBorder="1" applyAlignment="1">
      <alignment vertical="center"/>
    </xf>
    <xf numFmtId="38" fontId="29" fillId="0" borderId="28" xfId="17" applyFont="1" applyBorder="1" applyAlignment="1">
      <alignment vertical="center"/>
    </xf>
    <xf numFmtId="38" fontId="29" fillId="0" borderId="34" xfId="17" applyFont="1" applyBorder="1" applyAlignment="1">
      <alignment vertical="center"/>
    </xf>
    <xf numFmtId="38" fontId="29"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1" xfId="15" applyNumberFormat="1" applyFont="1" applyFill="1" applyBorder="1" applyAlignment="1">
      <alignment horizontal="right" vertical="center" wrapText="1"/>
    </xf>
    <xf numFmtId="182" fontId="6" fillId="0" borderId="6"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29" fillId="2" borderId="1" xfId="17" applyFont="1" applyFill="1" applyBorder="1" applyAlignment="1">
      <alignment horizontal="right" vertical="center"/>
    </xf>
    <xf numFmtId="192" fontId="29" fillId="2" borderId="6" xfId="0" applyNumberFormat="1" applyFont="1" applyFill="1" applyBorder="1" applyAlignment="1" applyProtection="1">
      <alignment horizontal="right" vertical="center"/>
      <protection locked="0"/>
    </xf>
    <xf numFmtId="192" fontId="29" fillId="2" borderId="5" xfId="0" applyNumberFormat="1" applyFont="1" applyFill="1" applyBorder="1" applyAlignment="1" applyProtection="1">
      <alignment horizontal="right" vertical="center"/>
      <protection locked="0"/>
    </xf>
    <xf numFmtId="192" fontId="29" fillId="2" borderId="28" xfId="0" applyNumberFormat="1" applyFont="1" applyFill="1" applyBorder="1" applyAlignment="1" applyProtection="1">
      <alignment horizontal="right" vertical="center"/>
      <protection locked="0"/>
    </xf>
    <xf numFmtId="192" fontId="29" fillId="2" borderId="6" xfId="17" applyNumberFormat="1" applyFont="1" applyFill="1" applyBorder="1" applyAlignment="1" applyProtection="1">
      <alignment horizontal="right" vertical="center"/>
      <protection locked="0"/>
    </xf>
    <xf numFmtId="192" fontId="29" fillId="2" borderId="5" xfId="17" applyNumberFormat="1" applyFont="1" applyFill="1" applyBorder="1" applyAlignment="1" applyProtection="1">
      <alignment horizontal="right" vertical="center"/>
      <protection locked="0"/>
    </xf>
    <xf numFmtId="192" fontId="29" fillId="2" borderId="28" xfId="17" applyNumberFormat="1" applyFont="1" applyFill="1" applyBorder="1" applyAlignment="1" applyProtection="1">
      <alignment horizontal="right" vertical="center"/>
      <protection locked="0"/>
    </xf>
    <xf numFmtId="192" fontId="29" fillId="0" borderId="6" xfId="17" applyNumberFormat="1" applyFont="1" applyBorder="1" applyAlignment="1" applyProtection="1">
      <alignment horizontal="right" vertical="center"/>
      <protection locked="0"/>
    </xf>
    <xf numFmtId="192" fontId="29" fillId="0" borderId="5" xfId="17" applyNumberFormat="1" applyFont="1" applyBorder="1" applyAlignment="1" applyProtection="1">
      <alignment horizontal="right" vertical="center"/>
      <protection locked="0"/>
    </xf>
    <xf numFmtId="192" fontId="29"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34" fillId="0" borderId="0" xfId="17" applyFont="1" applyAlignment="1">
      <alignment vertical="center"/>
    </xf>
    <xf numFmtId="0" fontId="29" fillId="2" borderId="51" xfId="0" applyFont="1" applyFill="1" applyBorder="1" applyAlignment="1">
      <alignment horizontal="center" vertical="center" wrapText="1"/>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0" fontId="27" fillId="0" borderId="57" xfId="0" applyFont="1" applyFill="1" applyBorder="1" applyAlignment="1" applyProtection="1">
      <alignment horizontal="center" vertical="center"/>
      <protection/>
    </xf>
    <xf numFmtId="0" fontId="21" fillId="0" borderId="0" xfId="0" applyFont="1" applyFill="1" applyAlignment="1" applyProtection="1">
      <alignment vertical="center"/>
      <protection locked="0"/>
    </xf>
    <xf numFmtId="195" fontId="7" fillId="0" borderId="57" xfId="0" applyNumberFormat="1" applyFont="1" applyFill="1" applyBorder="1" applyAlignment="1" applyProtection="1">
      <alignment horizontal="right" vertical="center"/>
      <protection/>
    </xf>
    <xf numFmtId="195" fontId="29" fillId="2" borderId="6" xfId="17" applyNumberFormat="1" applyFont="1" applyFill="1" applyBorder="1" applyAlignment="1">
      <alignment vertical="center"/>
    </xf>
    <xf numFmtId="188" fontId="32" fillId="0" borderId="0" xfId="0" applyNumberFormat="1" applyFont="1" applyBorder="1" applyAlignment="1" applyProtection="1">
      <alignment vertical="center"/>
      <protection/>
    </xf>
    <xf numFmtId="195" fontId="29" fillId="2" borderId="1" xfId="17" applyNumberFormat="1" applyFont="1" applyFill="1" applyBorder="1" applyAlignment="1">
      <alignment vertical="center"/>
    </xf>
    <xf numFmtId="195" fontId="29" fillId="2" borderId="11" xfId="17" applyNumberFormat="1" applyFont="1" applyFill="1" applyBorder="1" applyAlignment="1">
      <alignment vertical="center"/>
    </xf>
    <xf numFmtId="195" fontId="29" fillId="2" borderId="41" xfId="17" applyNumberFormat="1" applyFont="1" applyFill="1" applyBorder="1" applyAlignment="1">
      <alignment vertical="center"/>
    </xf>
    <xf numFmtId="195" fontId="29" fillId="2" borderId="5" xfId="17" applyNumberFormat="1" applyFont="1" applyFill="1" applyBorder="1" applyAlignment="1">
      <alignment vertical="center"/>
    </xf>
    <xf numFmtId="195" fontId="29" fillId="2" borderId="36" xfId="17" applyNumberFormat="1" applyFont="1" applyFill="1" applyBorder="1" applyAlignment="1">
      <alignment vertical="center"/>
    </xf>
    <xf numFmtId="195" fontId="29" fillId="2" borderId="37" xfId="17" applyNumberFormat="1" applyFont="1" applyFill="1" applyBorder="1" applyAlignment="1">
      <alignment vertical="center"/>
    </xf>
    <xf numFmtId="195" fontId="29" fillId="2" borderId="38" xfId="17" applyNumberFormat="1" applyFont="1" applyFill="1" applyBorder="1" applyAlignment="1">
      <alignment vertical="center"/>
    </xf>
    <xf numFmtId="192" fontId="29" fillId="0" borderId="58" xfId="17" applyNumberFormat="1" applyFont="1" applyBorder="1" applyAlignment="1" applyProtection="1">
      <alignment horizontal="right" vertical="center"/>
      <protection locked="0"/>
    </xf>
    <xf numFmtId="192" fontId="29" fillId="0" borderId="59" xfId="17" applyNumberFormat="1" applyFont="1" applyBorder="1" applyAlignment="1" applyProtection="1">
      <alignment horizontal="right" vertical="center"/>
      <protection locked="0"/>
    </xf>
    <xf numFmtId="192" fontId="29" fillId="0" borderId="60" xfId="17" applyNumberFormat="1" applyFont="1" applyBorder="1" applyAlignment="1" applyProtection="1">
      <alignment horizontal="right" vertical="center"/>
      <protection locked="0"/>
    </xf>
    <xf numFmtId="195" fontId="29" fillId="2" borderId="28" xfId="17" applyNumberFormat="1" applyFont="1" applyFill="1" applyBorder="1" applyAlignment="1">
      <alignment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3" fontId="7" fillId="0" borderId="63" xfId="0" applyNumberFormat="1" applyFont="1" applyBorder="1" applyAlignment="1">
      <alignment horizontal="right" vertical="center"/>
    </xf>
    <xf numFmtId="0" fontId="7" fillId="0" borderId="51" xfId="0" applyFont="1" applyBorder="1" applyAlignment="1">
      <alignment horizontal="center" vertical="center"/>
    </xf>
    <xf numFmtId="0" fontId="7"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82" fontId="7" fillId="0" borderId="68" xfId="15" applyNumberFormat="1" applyFont="1" applyBorder="1" applyAlignment="1">
      <alignmen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8" fontId="7" fillId="0" borderId="71" xfId="17" applyFont="1" applyBorder="1" applyAlignment="1">
      <alignment vertical="center"/>
    </xf>
    <xf numFmtId="182" fontId="7" fillId="0" borderId="72" xfId="15" applyNumberFormat="1" applyFont="1" applyBorder="1" applyAlignment="1">
      <alignment vertical="center"/>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horizontal="center" vertical="center"/>
    </xf>
    <xf numFmtId="3" fontId="7" fillId="0" borderId="76" xfId="0" applyNumberFormat="1" applyFont="1" applyBorder="1" applyAlignment="1">
      <alignment horizontal="right" vertical="center"/>
    </xf>
    <xf numFmtId="38" fontId="36" fillId="0" borderId="7" xfId="17" applyFont="1" applyFill="1" applyBorder="1" applyAlignment="1">
      <alignment vertical="center" wrapText="1"/>
    </xf>
    <xf numFmtId="38" fontId="36" fillId="0" borderId="3" xfId="17" applyFont="1" applyFill="1" applyBorder="1" applyAlignment="1">
      <alignment vertical="center" wrapText="1"/>
    </xf>
    <xf numFmtId="38" fontId="36" fillId="0" borderId="5" xfId="17" applyFont="1" applyFill="1" applyBorder="1" applyAlignment="1">
      <alignment vertical="center" wrapText="1"/>
    </xf>
    <xf numFmtId="38" fontId="8" fillId="0" borderId="4" xfId="17" applyFont="1" applyFill="1" applyBorder="1" applyAlignment="1">
      <alignment horizontal="right" vertical="center" wrapText="1"/>
    </xf>
    <xf numFmtId="182" fontId="6" fillId="0" borderId="7" xfId="15" applyNumberFormat="1" applyFont="1" applyFill="1" applyBorder="1" applyAlignment="1">
      <alignment horizontal="right" vertical="center" wrapText="1"/>
    </xf>
    <xf numFmtId="38" fontId="6" fillId="0" borderId="28" xfId="17" applyFont="1" applyFill="1" applyBorder="1" applyAlignment="1">
      <alignment horizontal="right" vertical="center" wrapText="1"/>
    </xf>
    <xf numFmtId="38" fontId="6" fillId="0" borderId="77" xfId="17" applyFont="1" applyFill="1" applyBorder="1" applyAlignment="1">
      <alignment horizontal="right" vertical="center" wrapText="1"/>
    </xf>
    <xf numFmtId="182" fontId="7" fillId="0" borderId="0" xfId="15" applyNumberFormat="1" applyFont="1" applyBorder="1" applyAlignment="1">
      <alignment vertical="center"/>
    </xf>
    <xf numFmtId="38" fontId="7" fillId="0" borderId="78" xfId="17" applyFont="1" applyBorder="1" applyAlignment="1">
      <alignment vertical="center"/>
    </xf>
    <xf numFmtId="0" fontId="0" fillId="0" borderId="1" xfId="0" applyFont="1" applyFill="1" applyBorder="1" applyAlignment="1">
      <alignment vertical="center"/>
    </xf>
    <xf numFmtId="38" fontId="0" fillId="0" borderId="1" xfId="0" applyNumberFormat="1" applyFont="1" applyFill="1" applyBorder="1" applyAlignment="1">
      <alignment vertical="center"/>
    </xf>
    <xf numFmtId="38" fontId="0" fillId="0" borderId="1" xfId="17" applyFont="1" applyFill="1" applyBorder="1" applyAlignment="1">
      <alignment vertical="center"/>
    </xf>
    <xf numFmtId="195" fontId="29" fillId="2" borderId="79" xfId="17" applyNumberFormat="1" applyFont="1" applyFill="1" applyBorder="1" applyAlignment="1">
      <alignment vertical="center"/>
    </xf>
    <xf numFmtId="195" fontId="29" fillId="2" borderId="40" xfId="17" applyNumberFormat="1" applyFont="1" applyFill="1" applyBorder="1" applyAlignment="1">
      <alignment vertical="center"/>
    </xf>
    <xf numFmtId="195" fontId="29" fillId="2" borderId="80" xfId="17" applyNumberFormat="1" applyFont="1" applyFill="1" applyBorder="1" applyAlignment="1">
      <alignment vertical="center"/>
    </xf>
    <xf numFmtId="192" fontId="34" fillId="0" borderId="29" xfId="0" applyNumberFormat="1" applyFont="1" applyBorder="1" applyAlignment="1">
      <alignment vertical="center"/>
    </xf>
    <xf numFmtId="192" fontId="34" fillId="0" borderId="34" xfId="0" applyNumberFormat="1" applyFont="1" applyBorder="1" applyAlignment="1">
      <alignment vertical="center"/>
    </xf>
    <xf numFmtId="38" fontId="7" fillId="0" borderId="81"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9" xfId="17" applyFont="1" applyBorder="1" applyAlignment="1">
      <alignment horizontal="right" vertical="center"/>
    </xf>
    <xf numFmtId="0" fontId="7" fillId="0" borderId="5" xfId="0" applyFont="1" applyBorder="1" applyAlignment="1">
      <alignment horizontal="lef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82" xfId="17" applyFont="1" applyBorder="1" applyAlignment="1">
      <alignment vertical="center"/>
    </xf>
    <xf numFmtId="38" fontId="27" fillId="0" borderId="83" xfId="17" applyFont="1" applyBorder="1" applyAlignment="1">
      <alignment horizontal="center" vertical="center"/>
    </xf>
    <xf numFmtId="38" fontId="27" fillId="0" borderId="82" xfId="17" applyFont="1" applyBorder="1" applyAlignment="1">
      <alignment horizontal="center" vertical="center"/>
    </xf>
    <xf numFmtId="38" fontId="27" fillId="0" borderId="29" xfId="17" applyFont="1" applyBorder="1" applyAlignment="1">
      <alignment horizontal="center" vertical="center"/>
    </xf>
    <xf numFmtId="38" fontId="27" fillId="0" borderId="1" xfId="17" applyFont="1" applyBorder="1" applyAlignment="1">
      <alignment horizontal="center" vertical="center"/>
    </xf>
    <xf numFmtId="38" fontId="27" fillId="0" borderId="34" xfId="17" applyFont="1" applyBorder="1" applyAlignment="1">
      <alignment horizontal="center" vertical="center"/>
    </xf>
    <xf numFmtId="38" fontId="27" fillId="0" borderId="35"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0" fontId="7" fillId="0" borderId="6" xfId="0" applyFont="1" applyBorder="1" applyAlignment="1">
      <alignment horizontal="left" vertical="center"/>
    </xf>
    <xf numFmtId="38" fontId="7" fillId="0" borderId="6" xfId="17" applyFont="1" applyBorder="1" applyAlignment="1">
      <alignment horizontal="right" vertical="center"/>
    </xf>
    <xf numFmtId="38" fontId="7" fillId="0" borderId="8" xfId="17" applyFont="1" applyBorder="1" applyAlignment="1">
      <alignment horizontal="center" vertical="center"/>
    </xf>
    <xf numFmtId="0" fontId="7" fillId="0" borderId="8" xfId="0"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59"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84" xfId="17" applyFont="1" applyBorder="1" applyAlignment="1">
      <alignment horizontal="right" vertical="center"/>
    </xf>
    <xf numFmtId="38" fontId="7" fillId="0" borderId="85" xfId="17" applyFont="1" applyBorder="1" applyAlignment="1">
      <alignment horizontal="center" vertical="center" wrapText="1"/>
    </xf>
    <xf numFmtId="38" fontId="7" fillId="0" borderId="86" xfId="17" applyFont="1" applyBorder="1" applyAlignment="1">
      <alignment horizontal="center" vertical="center" wrapText="1"/>
    </xf>
    <xf numFmtId="38" fontId="7" fillId="0" borderId="87" xfId="17" applyFont="1" applyBorder="1" applyAlignment="1">
      <alignment horizontal="center" vertical="center" wrapText="1"/>
    </xf>
    <xf numFmtId="38" fontId="7" fillId="0" borderId="88" xfId="17" applyFont="1" applyBorder="1" applyAlignment="1">
      <alignment horizontal="center" vertical="center" wrapText="1"/>
    </xf>
    <xf numFmtId="38" fontId="27" fillId="0" borderId="52" xfId="17" applyFont="1" applyBorder="1" applyAlignment="1">
      <alignment horizontal="center" vertical="center"/>
    </xf>
    <xf numFmtId="38" fontId="0" fillId="0" borderId="0" xfId="17" applyFont="1" applyAlignment="1">
      <alignment vertical="center"/>
    </xf>
    <xf numFmtId="0" fontId="7" fillId="0" borderId="86"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90" xfId="0" applyFont="1" applyBorder="1" applyAlignment="1">
      <alignment horizontal="center" vertical="center" wrapText="1"/>
    </xf>
    <xf numFmtId="0" fontId="27" fillId="0" borderId="52" xfId="0" applyFont="1" applyBorder="1" applyAlignment="1">
      <alignment vertical="center"/>
    </xf>
    <xf numFmtId="0" fontId="27" fillId="0" borderId="1" xfId="0" applyFont="1" applyBorder="1" applyAlignment="1">
      <alignment vertical="center"/>
    </xf>
    <xf numFmtId="38" fontId="7" fillId="0" borderId="91" xfId="17" applyFont="1" applyBorder="1" applyAlignment="1">
      <alignment horizontal="right" vertical="center"/>
    </xf>
    <xf numFmtId="38" fontId="7" fillId="0" borderId="92" xfId="17" applyFont="1" applyBorder="1" applyAlignment="1">
      <alignment horizontal="right" vertical="center"/>
    </xf>
    <xf numFmtId="38" fontId="7" fillId="0" borderId="93" xfId="17" applyFont="1" applyBorder="1" applyAlignment="1">
      <alignment horizontal="right" vertical="center"/>
    </xf>
    <xf numFmtId="38" fontId="7" fillId="0" borderId="90" xfId="17" applyFont="1" applyBorder="1" applyAlignment="1">
      <alignment horizontal="right" vertical="center"/>
    </xf>
    <xf numFmtId="38" fontId="7" fillId="0" borderId="94" xfId="17" applyFont="1" applyBorder="1" applyAlignment="1">
      <alignment horizontal="right" vertical="center"/>
    </xf>
    <xf numFmtId="38" fontId="7" fillId="0" borderId="95" xfId="17" applyFont="1" applyBorder="1" applyAlignment="1">
      <alignment horizontal="right" vertical="center"/>
    </xf>
    <xf numFmtId="38" fontId="27" fillId="0" borderId="96" xfId="17" applyFont="1" applyBorder="1" applyAlignment="1">
      <alignment horizontal="center" vertical="center"/>
    </xf>
    <xf numFmtId="0" fontId="21" fillId="0" borderId="89" xfId="0" applyFont="1" applyBorder="1" applyAlignment="1">
      <alignment horizontal="center" vertical="center"/>
    </xf>
    <xf numFmtId="38" fontId="27" fillId="0" borderId="93" xfId="17" applyFont="1" applyBorder="1" applyAlignment="1">
      <alignment horizontal="center" vertical="center"/>
    </xf>
    <xf numFmtId="0" fontId="21" fillId="0" borderId="90" xfId="0" applyFont="1" applyBorder="1" applyAlignment="1">
      <alignment horizontal="center" vertical="center"/>
    </xf>
    <xf numFmtId="38" fontId="7" fillId="0" borderId="7" xfId="17" applyFont="1" applyBorder="1" applyAlignment="1">
      <alignment horizontal="right" vertical="center"/>
    </xf>
    <xf numFmtId="38" fontId="27" fillId="0" borderId="51" xfId="17" applyFont="1" applyBorder="1" applyAlignment="1">
      <alignment horizontal="center" vertical="center"/>
    </xf>
    <xf numFmtId="38" fontId="27" fillId="0" borderId="97" xfId="17" applyFont="1" applyBorder="1" applyAlignment="1">
      <alignment horizontal="center" vertical="center"/>
    </xf>
    <xf numFmtId="38" fontId="27" fillId="0" borderId="98" xfId="17" applyFont="1" applyBorder="1" applyAlignment="1">
      <alignment horizontal="center" vertical="center"/>
    </xf>
    <xf numFmtId="38" fontId="7" fillId="0" borderId="85" xfId="17" applyFont="1" applyBorder="1" applyAlignment="1">
      <alignment horizontal="center" vertical="center"/>
    </xf>
    <xf numFmtId="0" fontId="0" fillId="0" borderId="86" xfId="0" applyBorder="1" applyAlignment="1">
      <alignment horizontal="center" vertical="center"/>
    </xf>
    <xf numFmtId="0" fontId="0" fillId="0" borderId="9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00" xfId="0" applyBorder="1" applyAlignment="1">
      <alignment horizontal="center" vertical="center"/>
    </xf>
    <xf numFmtId="38" fontId="7" fillId="0" borderId="52" xfId="17" applyFont="1" applyBorder="1" applyAlignment="1">
      <alignment vertical="center"/>
    </xf>
    <xf numFmtId="0" fontId="7" fillId="0" borderId="12" xfId="0" applyFont="1" applyFill="1" applyBorder="1" applyAlignment="1" applyProtection="1">
      <alignment horizontal="center" vertical="center" wrapText="1"/>
      <protection/>
    </xf>
    <xf numFmtId="0" fontId="7" fillId="0" borderId="95"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01"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101"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8" xfId="17" applyFont="1" applyFill="1" applyBorder="1" applyAlignment="1">
      <alignment vertical="center" wrapText="1"/>
    </xf>
    <xf numFmtId="38" fontId="6" fillId="0" borderId="21" xfId="17" applyFont="1" applyFill="1" applyBorder="1" applyAlignment="1">
      <alignment vertical="center" wrapText="1"/>
    </xf>
    <xf numFmtId="38" fontId="6" fillId="0" borderId="59" xfId="17" applyFont="1" applyFill="1" applyBorder="1" applyAlignment="1">
      <alignment vertical="center" wrapText="1"/>
    </xf>
    <xf numFmtId="38" fontId="35" fillId="0" borderId="23" xfId="17" applyFont="1" applyFill="1" applyBorder="1" applyAlignment="1">
      <alignment vertical="center" wrapText="1"/>
    </xf>
    <xf numFmtId="38" fontId="35" fillId="0" borderId="84" xfId="17" applyFont="1" applyFill="1" applyBorder="1" applyAlignment="1">
      <alignment vertical="center" wrapText="1"/>
    </xf>
    <xf numFmtId="38" fontId="8" fillId="0" borderId="12" xfId="17" applyFont="1" applyFill="1" applyBorder="1" applyAlignment="1">
      <alignment vertical="center"/>
    </xf>
    <xf numFmtId="38" fontId="8" fillId="0" borderId="95"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101" xfId="17" applyFont="1" applyFill="1" applyBorder="1" applyAlignment="1">
      <alignment vertical="center"/>
    </xf>
    <xf numFmtId="38" fontId="18" fillId="0" borderId="102" xfId="17" applyFont="1" applyFill="1" applyBorder="1" applyAlignment="1">
      <alignment vertical="center"/>
    </xf>
    <xf numFmtId="38" fontId="18" fillId="0" borderId="103" xfId="17" applyFont="1" applyFill="1" applyBorder="1" applyAlignment="1">
      <alignment vertical="center"/>
    </xf>
    <xf numFmtId="38" fontId="18" fillId="0" borderId="104"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0"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 xfId="17" applyFont="1" applyFill="1" applyBorder="1" applyAlignment="1">
      <alignment vertical="center"/>
    </xf>
    <xf numFmtId="0" fontId="3" fillId="0" borderId="13" xfId="0" applyFont="1" applyFill="1" applyBorder="1" applyAlignment="1">
      <alignment/>
    </xf>
    <xf numFmtId="0" fontId="3" fillId="0" borderId="87" xfId="0" applyFont="1" applyFill="1" applyBorder="1" applyAlignment="1">
      <alignment/>
    </xf>
    <xf numFmtId="0" fontId="3" fillId="0" borderId="88" xfId="0" applyFont="1" applyFill="1" applyBorder="1" applyAlignment="1">
      <alignment/>
    </xf>
    <xf numFmtId="38" fontId="6" fillId="0" borderId="105" xfId="17" applyFont="1" applyFill="1" applyBorder="1" applyAlignment="1">
      <alignment horizontal="center" vertical="center"/>
    </xf>
    <xf numFmtId="38" fontId="6" fillId="0" borderId="106" xfId="17" applyFont="1" applyFill="1" applyBorder="1" applyAlignment="1">
      <alignment horizontal="center" vertical="center"/>
    </xf>
    <xf numFmtId="0" fontId="0" fillId="0" borderId="106" xfId="0" applyBorder="1" applyAlignment="1">
      <alignment/>
    </xf>
    <xf numFmtId="0" fontId="3" fillId="0" borderId="106"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29" fillId="2" borderId="7" xfId="0" applyFont="1" applyFill="1" applyBorder="1" applyAlignment="1">
      <alignment vertical="center"/>
    </xf>
    <xf numFmtId="0" fontId="29" fillId="2" borderId="3" xfId="0" applyFont="1" applyFill="1" applyBorder="1" applyAlignment="1">
      <alignment vertical="center"/>
    </xf>
    <xf numFmtId="38" fontId="29" fillId="2" borderId="11" xfId="17" applyFont="1" applyFill="1" applyBorder="1" applyAlignment="1">
      <alignment horizontal="center" vertical="center"/>
    </xf>
    <xf numFmtId="38" fontId="29" fillId="2" borderId="47" xfId="17" applyFont="1" applyFill="1" applyBorder="1" applyAlignment="1">
      <alignment horizontal="center" vertical="center"/>
    </xf>
    <xf numFmtId="38" fontId="29" fillId="2" borderId="101" xfId="17" applyFont="1" applyFill="1" applyBorder="1" applyAlignment="1">
      <alignment horizontal="center" vertical="center"/>
    </xf>
    <xf numFmtId="0" fontId="29" fillId="0" borderId="47" xfId="0" applyFont="1" applyBorder="1" applyAlignment="1">
      <alignment vertical="center"/>
    </xf>
    <xf numFmtId="0" fontId="30" fillId="0" borderId="101" xfId="0" applyFont="1" applyBorder="1" applyAlignment="1">
      <alignment vertical="center"/>
    </xf>
    <xf numFmtId="38" fontId="29" fillId="2" borderId="1" xfId="17" applyFont="1" applyFill="1" applyBorder="1" applyAlignment="1">
      <alignment horizontal="center" vertical="center"/>
    </xf>
    <xf numFmtId="0" fontId="29" fillId="0" borderId="1" xfId="0" applyFont="1" applyBorder="1" applyAlignment="1">
      <alignment vertical="center"/>
    </xf>
    <xf numFmtId="0" fontId="30" fillId="0" borderId="1" xfId="0" applyFont="1" applyBorder="1" applyAlignment="1">
      <alignment vertical="center"/>
    </xf>
    <xf numFmtId="0" fontId="32" fillId="0" borderId="47" xfId="0" applyFont="1" applyBorder="1" applyAlignment="1">
      <alignment vertical="center"/>
    </xf>
    <xf numFmtId="0" fontId="29"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32" fillId="0" borderId="1" xfId="0" applyFont="1" applyBorder="1" applyAlignment="1">
      <alignment vertical="center"/>
    </xf>
    <xf numFmtId="0" fontId="30" fillId="0" borderId="11" xfId="0" applyFont="1" applyBorder="1" applyAlignment="1">
      <alignment vertical="center"/>
    </xf>
    <xf numFmtId="38" fontId="29" fillId="2" borderId="51" xfId="17" applyFont="1" applyFill="1" applyBorder="1" applyAlignment="1">
      <alignment horizontal="center" vertical="center"/>
    </xf>
    <xf numFmtId="0" fontId="32" fillId="0" borderId="52" xfId="0" applyFont="1" applyBorder="1" applyAlignment="1">
      <alignment vertical="center"/>
    </xf>
    <xf numFmtId="0" fontId="30" fillId="0" borderId="78" xfId="0" applyFont="1" applyBorder="1" applyAlignment="1">
      <alignment vertical="center"/>
    </xf>
    <xf numFmtId="192" fontId="34" fillId="0" borderId="1" xfId="0" applyNumberFormat="1" applyFont="1" applyBorder="1" applyAlignment="1">
      <alignment vertical="center"/>
    </xf>
    <xf numFmtId="0" fontId="12" fillId="0" borderId="30" xfId="0" applyFont="1" applyBorder="1" applyAlignment="1">
      <alignment vertical="center"/>
    </xf>
    <xf numFmtId="38" fontId="29" fillId="2" borderId="52" xfId="17" applyFont="1" applyFill="1" applyBorder="1" applyAlignment="1">
      <alignment horizontal="center" vertical="center"/>
    </xf>
    <xf numFmtId="0" fontId="0" fillId="0" borderId="78" xfId="0" applyFont="1" applyBorder="1" applyAlignment="1">
      <alignment horizontal="center" vertical="center"/>
    </xf>
    <xf numFmtId="0" fontId="34" fillId="0" borderId="30" xfId="0" applyFont="1" applyBorder="1" applyAlignment="1">
      <alignment vertical="center"/>
    </xf>
    <xf numFmtId="192" fontId="34" fillId="0" borderId="35" xfId="0" applyNumberFormat="1" applyFont="1" applyBorder="1" applyAlignment="1">
      <alignment vertical="center"/>
    </xf>
    <xf numFmtId="0" fontId="12"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5"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92" xfId="0" applyFont="1" applyBorder="1" applyAlignment="1">
      <alignment horizontal="center" vertical="center"/>
    </xf>
    <xf numFmtId="0" fontId="8" fillId="0" borderId="110" xfId="0" applyFont="1" applyFill="1" applyBorder="1" applyAlignment="1">
      <alignment horizontal="center" vertical="center"/>
    </xf>
    <xf numFmtId="0" fontId="3" fillId="0" borderId="111" xfId="0" applyFont="1" applyBorder="1" applyAlignment="1">
      <alignment horizontal="center" vertical="center"/>
    </xf>
    <xf numFmtId="0" fontId="8" fillId="0" borderId="112" xfId="0" applyFont="1" applyFill="1" applyBorder="1" applyAlignment="1">
      <alignment horizontal="center" vertical="center"/>
    </xf>
    <xf numFmtId="0" fontId="3" fillId="0" borderId="55" xfId="0" applyFont="1" applyBorder="1" applyAlignment="1">
      <alignment horizontal="center" vertical="center"/>
    </xf>
    <xf numFmtId="0" fontId="8" fillId="0" borderId="113" xfId="0" applyFont="1" applyFill="1" applyBorder="1" applyAlignment="1">
      <alignment horizontal="center" vertical="center"/>
    </xf>
    <xf numFmtId="0" fontId="3" fillId="0" borderId="47" xfId="0" applyFont="1" applyBorder="1" applyAlignment="1">
      <alignment horizontal="center" vertical="center"/>
    </xf>
    <xf numFmtId="0" fontId="3" fillId="0" borderId="114" xfId="0" applyFont="1" applyBorder="1" applyAlignment="1">
      <alignment horizontal="center" vertical="center"/>
    </xf>
    <xf numFmtId="0" fontId="8" fillId="0" borderId="115" xfId="0" applyFont="1" applyFill="1" applyBorder="1" applyAlignment="1">
      <alignment horizontal="center" vertical="center"/>
    </xf>
    <xf numFmtId="0" fontId="3" fillId="0" borderId="116" xfId="0" applyFont="1"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79"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28" fillId="0" borderId="51" xfId="0" applyFont="1" applyFill="1" applyBorder="1" applyAlignment="1">
      <alignment horizontal="left" vertical="center"/>
    </xf>
    <xf numFmtId="0" fontId="21" fillId="0" borderId="75" xfId="0" applyFont="1" applyBorder="1" applyAlignment="1">
      <alignment vertical="center"/>
    </xf>
    <xf numFmtId="0" fontId="21" fillId="0" borderId="117" xfId="0" applyFont="1" applyBorder="1" applyAlignment="1">
      <alignment vertical="center"/>
    </xf>
    <xf numFmtId="0" fontId="21" fillId="0" borderId="12" xfId="0" applyFont="1" applyBorder="1" applyAlignment="1">
      <alignment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3" fontId="27" fillId="0" borderId="1" xfId="0" applyNumberFormat="1" applyFont="1" applyBorder="1" applyAlignment="1">
      <alignment vertical="center"/>
    </xf>
    <xf numFmtId="0" fontId="21" fillId="0" borderId="30" xfId="0" applyFont="1" applyBorder="1" applyAlignment="1">
      <alignment vertical="center"/>
    </xf>
    <xf numFmtId="3" fontId="27" fillId="0" borderId="77" xfId="0" applyNumberFormat="1" applyFont="1" applyBorder="1" applyAlignment="1">
      <alignment vertical="center"/>
    </xf>
    <xf numFmtId="0" fontId="21" fillId="0" borderId="120" xfId="0" applyFont="1" applyBorder="1" applyAlignment="1">
      <alignment vertical="center"/>
    </xf>
    <xf numFmtId="3" fontId="27" fillId="0" borderId="121" xfId="0" applyNumberFormat="1" applyFont="1" applyBorder="1" applyAlignment="1">
      <alignment vertical="center"/>
    </xf>
    <xf numFmtId="0" fontId="21" fillId="0" borderId="122" xfId="0" applyFont="1" applyBorder="1" applyAlignment="1">
      <alignment vertical="center"/>
    </xf>
    <xf numFmtId="3" fontId="27" fillId="0" borderId="82" xfId="0" applyNumberFormat="1" applyFont="1" applyBorder="1" applyAlignment="1">
      <alignment vertical="center"/>
    </xf>
    <xf numFmtId="0" fontId="21" fillId="0" borderId="123" xfId="0" applyFont="1" applyBorder="1" applyAlignment="1">
      <alignment vertical="center"/>
    </xf>
    <xf numFmtId="0" fontId="21" fillId="0" borderId="1" xfId="0" applyFont="1" applyBorder="1" applyAlignment="1">
      <alignment vertical="center"/>
    </xf>
    <xf numFmtId="0" fontId="21" fillId="0" borderId="77" xfId="0" applyFont="1" applyBorder="1" applyAlignment="1">
      <alignment vertical="center"/>
    </xf>
    <xf numFmtId="0" fontId="21" fillId="0" borderId="121" xfId="0" applyFont="1" applyBorder="1" applyAlignment="1">
      <alignment vertical="center"/>
    </xf>
    <xf numFmtId="0" fontId="21" fillId="0" borderId="82" xfId="0" applyFont="1" applyBorder="1" applyAlignment="1">
      <alignment vertical="center"/>
    </xf>
    <xf numFmtId="3" fontId="27" fillId="0" borderId="121" xfId="0" applyNumberFormat="1" applyFont="1" applyFill="1" applyBorder="1" applyAlignment="1">
      <alignment horizontal="right" vertical="center"/>
    </xf>
    <xf numFmtId="0" fontId="21" fillId="0" borderId="121" xfId="0" applyFont="1" applyBorder="1" applyAlignment="1">
      <alignment horizontal="right" vertical="center"/>
    </xf>
    <xf numFmtId="38" fontId="27" fillId="0" borderId="1" xfId="17" applyFont="1" applyBorder="1" applyAlignment="1">
      <alignment vertical="center"/>
    </xf>
    <xf numFmtId="38" fontId="21" fillId="0" borderId="1" xfId="17" applyFont="1" applyBorder="1" applyAlignment="1">
      <alignment vertical="center"/>
    </xf>
    <xf numFmtId="38" fontId="27" fillId="0" borderId="77" xfId="17" applyFont="1" applyBorder="1" applyAlignment="1">
      <alignment vertical="center"/>
    </xf>
    <xf numFmtId="38" fontId="21" fillId="0" borderId="77" xfId="17" applyFont="1" applyBorder="1" applyAlignment="1">
      <alignment vertical="center"/>
    </xf>
    <xf numFmtId="38" fontId="27" fillId="0" borderId="82" xfId="17" applyFont="1" applyBorder="1" applyAlignment="1">
      <alignment vertical="center"/>
    </xf>
    <xf numFmtId="38" fontId="21" fillId="0" borderId="82" xfId="17" applyFont="1" applyBorder="1" applyAlignment="1">
      <alignment vertical="center"/>
    </xf>
    <xf numFmtId="3" fontId="27" fillId="0" borderId="124" xfId="0" applyNumberFormat="1" applyFont="1" applyBorder="1" applyAlignment="1">
      <alignment vertical="center"/>
    </xf>
    <xf numFmtId="0" fontId="21" fillId="0" borderId="125" xfId="0" applyFont="1" applyBorder="1" applyAlignment="1">
      <alignment vertical="center"/>
    </xf>
    <xf numFmtId="3" fontId="27" fillId="0" borderId="126" xfId="0" applyNumberFormat="1" applyFont="1" applyFill="1" applyBorder="1" applyAlignment="1">
      <alignment vertical="center"/>
    </xf>
    <xf numFmtId="0" fontId="21" fillId="0" borderId="127" xfId="0" applyFont="1" applyBorder="1" applyAlignment="1">
      <alignment vertical="center"/>
    </xf>
    <xf numFmtId="3" fontId="27" fillId="0" borderId="128" xfId="0" applyNumberFormat="1" applyFont="1" applyBorder="1" applyAlignment="1">
      <alignment vertical="center"/>
    </xf>
    <xf numFmtId="3" fontId="27" fillId="0" borderId="129" xfId="0" applyNumberFormat="1" applyFont="1" applyBorder="1" applyAlignment="1">
      <alignment vertical="center"/>
    </xf>
    <xf numFmtId="3" fontId="27" fillId="0" borderId="76" xfId="0" applyNumberFormat="1" applyFont="1" applyFill="1" applyBorder="1" applyAlignment="1">
      <alignment horizontal="right" vertical="center"/>
    </xf>
    <xf numFmtId="3" fontId="27" fillId="0" borderId="130" xfId="0" applyNumberFormat="1" applyFont="1" applyBorder="1" applyAlignment="1">
      <alignment vertical="center"/>
    </xf>
    <xf numFmtId="0" fontId="7" fillId="0" borderId="88" xfId="0" applyFont="1" applyBorder="1" applyAlignment="1">
      <alignment horizontal="right"/>
    </xf>
    <xf numFmtId="0" fontId="0" fillId="0" borderId="88" xfId="0" applyBorder="1" applyAlignment="1">
      <alignment/>
    </xf>
    <xf numFmtId="3" fontId="27" fillId="0" borderId="54" xfId="0" applyNumberFormat="1" applyFont="1" applyBorder="1" applyAlignment="1">
      <alignment vertical="center"/>
    </xf>
    <xf numFmtId="0" fontId="21" fillId="0" borderId="131"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7" fillId="0" borderId="21" xfId="0" applyFont="1" applyFill="1" applyBorder="1" applyAlignment="1">
      <alignment horizontal="center" vertical="center"/>
    </xf>
    <xf numFmtId="0" fontId="27" fillId="0" borderId="13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33" xfId="0" applyFont="1" applyFill="1" applyBorder="1" applyAlignment="1">
      <alignment horizontal="center" vertical="center"/>
    </xf>
    <xf numFmtId="0" fontId="27" fillId="0" borderId="134" xfId="0" applyFont="1" applyFill="1" applyBorder="1" applyAlignment="1">
      <alignment horizontal="center" vertical="center"/>
    </xf>
    <xf numFmtId="0" fontId="27" fillId="0" borderId="135" xfId="0" applyFont="1" applyFill="1" applyBorder="1" applyAlignment="1">
      <alignment horizontal="center" vertical="center"/>
    </xf>
    <xf numFmtId="3" fontId="27" fillId="0" borderId="11" xfId="0" applyNumberFormat="1" applyFont="1" applyBorder="1" applyAlignment="1">
      <alignment vertical="center"/>
    </xf>
    <xf numFmtId="0" fontId="21" fillId="0" borderId="101" xfId="0" applyFont="1" applyBorder="1" applyAlignment="1">
      <alignment vertical="center"/>
    </xf>
    <xf numFmtId="0" fontId="22" fillId="0" borderId="0" xfId="0" applyFont="1" applyFill="1" applyBorder="1" applyAlignment="1">
      <alignment horizontal="left"/>
    </xf>
    <xf numFmtId="0" fontId="27" fillId="0" borderId="26" xfId="0" applyFont="1" applyFill="1" applyBorder="1" applyAlignment="1">
      <alignment horizontal="center" vertical="center"/>
    </xf>
    <xf numFmtId="0" fontId="27" fillId="0" borderId="13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37" xfId="0" applyFont="1" applyFill="1" applyBorder="1" applyAlignment="1">
      <alignment horizontal="center" vertical="center"/>
    </xf>
    <xf numFmtId="0" fontId="27" fillId="0" borderId="16"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81"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8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1"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38" xfId="0" applyFont="1" applyFill="1" applyBorder="1" applyAlignment="1">
      <alignment horizontal="center" vertical="center"/>
    </xf>
    <xf numFmtId="3" fontId="7" fillId="0" borderId="27" xfId="0" applyNumberFormat="1" applyFont="1" applyFill="1" applyBorder="1" applyAlignment="1">
      <alignment vertical="center"/>
    </xf>
    <xf numFmtId="3" fontId="7" fillId="0" borderId="60" xfId="0" applyNumberFormat="1" applyFont="1" applyFill="1" applyBorder="1" applyAlignment="1">
      <alignment vertical="center"/>
    </xf>
    <xf numFmtId="0" fontId="27" fillId="0" borderId="19" xfId="0" applyFont="1" applyFill="1" applyBorder="1" applyAlignment="1">
      <alignment horizontal="center" vertical="center"/>
    </xf>
    <xf numFmtId="0" fontId="27" fillId="0" borderId="139"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7" xfId="0" applyFont="1" applyFill="1" applyBorder="1" applyAlignment="1">
      <alignment horizontal="center" vertical="center"/>
    </xf>
    <xf numFmtId="3" fontId="7" fillId="0" borderId="5" xfId="0" applyNumberFormat="1" applyFont="1" applyFill="1" applyBorder="1" applyAlignment="1">
      <alignment vertical="center"/>
    </xf>
    <xf numFmtId="3" fontId="7" fillId="0" borderId="88" xfId="0" applyNumberFormat="1" applyFont="1" applyFill="1" applyBorder="1" applyAlignment="1">
      <alignment vertical="center"/>
    </xf>
    <xf numFmtId="3" fontId="7" fillId="0" borderId="90" xfId="0" applyNumberFormat="1" applyFont="1" applyFill="1" applyBorder="1" applyAlignment="1">
      <alignment vertical="center"/>
    </xf>
    <xf numFmtId="3" fontId="7" fillId="0" borderId="140" xfId="0" applyNumberFormat="1" applyFont="1" applyFill="1" applyBorder="1" applyAlignment="1">
      <alignment vertical="center"/>
    </xf>
    <xf numFmtId="3" fontId="7" fillId="0" borderId="141"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81"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101"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95" xfId="0" applyFont="1" applyBorder="1" applyAlignment="1">
      <alignment/>
    </xf>
    <xf numFmtId="3" fontId="7" fillId="0" borderId="142" xfId="0" applyNumberFormat="1" applyFont="1" applyFill="1" applyBorder="1" applyAlignment="1">
      <alignment vertical="center"/>
    </xf>
    <xf numFmtId="3" fontId="7" fillId="0" borderId="143"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84" xfId="0" applyNumberFormat="1" applyFont="1" applyFill="1" applyBorder="1" applyAlignment="1">
      <alignment vertical="center"/>
    </xf>
    <xf numFmtId="0" fontId="7" fillId="0" borderId="4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0"/>
          <c:order val="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
          <c:order val="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4"/>
          <c:order val="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
          <c:order val="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5"/>
          <c:order val="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7"/>
          <c:order val="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6"/>
          <c:order val="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8"/>
          <c:order val="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0"/>
          <c:order val="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9"/>
          <c:order val="1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1"/>
          <c:order val="1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3"/>
          <c:order val="1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2"/>
          <c:order val="1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4"/>
          <c:order val="1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6"/>
          <c:order val="1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5"/>
          <c:order val="1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7"/>
          <c:order val="1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9"/>
          <c:order val="1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8"/>
          <c:order val="1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0"/>
          <c:order val="2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2"/>
          <c:order val="2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1"/>
          <c:order val="2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3"/>
          <c:order val="2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5"/>
          <c:order val="2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4"/>
          <c:order val="2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6"/>
          <c:order val="2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8"/>
          <c:order val="2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7"/>
          <c:order val="2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9"/>
          <c:order val="2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1"/>
          <c:order val="3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0"/>
          <c:order val="3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2"/>
          <c:order val="3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4"/>
          <c:order val="3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3"/>
          <c:order val="3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5"/>
          <c:order val="3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gapWidth val="20"/>
        <c:axId val="11132834"/>
        <c:axId val="33086643"/>
      </c:barChart>
      <c:catAx>
        <c:axId val="11132834"/>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33086643"/>
        <c:crosses val="autoZero"/>
        <c:auto val="1"/>
        <c:lblOffset val="100"/>
        <c:noMultiLvlLbl val="0"/>
      </c:catAx>
      <c:valAx>
        <c:axId val="33086643"/>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1132834"/>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29344332"/>
        <c:axId val="62772397"/>
      </c:barChart>
      <c:catAx>
        <c:axId val="29344332"/>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62772397"/>
        <c:crosses val="autoZero"/>
        <c:auto val="1"/>
        <c:lblOffset val="100"/>
        <c:noMultiLvlLbl val="0"/>
      </c:catAx>
      <c:valAx>
        <c:axId val="62772397"/>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2934433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080662"/>
        <c:axId val="51399367"/>
      </c:barChart>
      <c:catAx>
        <c:axId val="28080662"/>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51399367"/>
        <c:crosses val="autoZero"/>
        <c:auto val="1"/>
        <c:lblOffset val="100"/>
        <c:noMultiLvlLbl val="0"/>
      </c:catAx>
      <c:valAx>
        <c:axId val="51399367"/>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8080662"/>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941120"/>
        <c:axId val="2599169"/>
      </c:barChart>
      <c:catAx>
        <c:axId val="5994112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599169"/>
        <c:crosses val="autoZero"/>
        <c:auto val="1"/>
        <c:lblOffset val="100"/>
        <c:noMultiLvlLbl val="0"/>
      </c:catAx>
      <c:valAx>
        <c:axId val="2599169"/>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994112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25"/>
          <c:w val="0.99325"/>
          <c:h val="0.85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1303762</c:v>
                </c:pt>
                <c:pt idx="1">
                  <c:v>1359848</c:v>
                </c:pt>
                <c:pt idx="2">
                  <c:v>1422812</c:v>
                </c:pt>
                <c:pt idx="3">
                  <c:v>1370867</c:v>
                </c:pt>
                <c:pt idx="4">
                  <c:v>1476736</c:v>
                </c:pt>
                <c:pt idx="5">
                  <c:v>1478860</c:v>
                </c:pt>
                <c:pt idx="6">
                  <c:v>1448366</c:v>
                </c:pt>
                <c:pt idx="7">
                  <c:v>1521241</c:v>
                </c:pt>
                <c:pt idx="8">
                  <c:v>1469177</c:v>
                </c:pt>
                <c:pt idx="9">
                  <c:v>1485616</c:v>
                </c:pt>
                <c:pt idx="10">
                  <c:v>1453325</c:v>
                </c:pt>
                <c:pt idx="11">
                  <c:v>1447444</c:v>
                </c:pt>
              </c:numCache>
            </c:numRef>
          </c:val>
        </c:ser>
        <c:axId val="23392522"/>
        <c:axId val="9206107"/>
      </c:barChart>
      <c:catAx>
        <c:axId val="23392522"/>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206107"/>
        <c:crossesAt val="0"/>
        <c:auto val="1"/>
        <c:lblOffset val="100"/>
        <c:noMultiLvlLbl val="0"/>
      </c:catAx>
      <c:valAx>
        <c:axId val="9206107"/>
        <c:scaling>
          <c:orientation val="minMax"/>
          <c:max val="1600000"/>
          <c:min val="70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392522"/>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保険給付費合計　年度別推移</a:t>
            </a:r>
          </a:p>
        </c:rich>
      </c:tx>
      <c:layout/>
      <c:spPr>
        <a:noFill/>
        <a:ln>
          <a:noFill/>
        </a:ln>
      </c:spPr>
    </c:title>
    <c:plotArea>
      <c:layout>
        <c:manualLayout>
          <c:xMode val="edge"/>
          <c:yMode val="edge"/>
          <c:x val="0.06375"/>
          <c:y val="0.143"/>
          <c:w val="0.917"/>
          <c:h val="0.821"/>
        </c:manualLayout>
      </c:layout>
      <c:barChart>
        <c:barDir val="col"/>
        <c:grouping val="clustered"/>
        <c:varyColors val="0"/>
        <c:ser>
          <c:idx val="0"/>
          <c:order val="0"/>
          <c:tx>
            <c:strRef>
              <c:f>'２の給付費データグラフテーブル。印刷しないこと'!$E$3</c:f>
              <c:strCache>
                <c:ptCount val="1"/>
                <c:pt idx="0">
                  <c:v>保険給付費合計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'２の給付費データグラフテーブル。印刷しないこと'!$D$4:$D$6</c:f>
              <c:strCache>
                <c:ptCount val="3"/>
                <c:pt idx="0">
                  <c:v>12年度</c:v>
                </c:pt>
                <c:pt idx="1">
                  <c:v>13年度</c:v>
                </c:pt>
                <c:pt idx="2">
                  <c:v>14年度</c:v>
                </c:pt>
              </c:strCache>
            </c:strRef>
          </c:cat>
          <c:val>
            <c:numRef>
              <c:f>'２の給付費データグラフテーブル。印刷しないこと'!$E$4:$E$6</c:f>
              <c:numCache>
                <c:ptCount val="3"/>
                <c:pt idx="0">
                  <c:v>11298928</c:v>
                </c:pt>
                <c:pt idx="1">
                  <c:v>14830378</c:v>
                </c:pt>
                <c:pt idx="2">
                  <c:v>17238054</c:v>
                </c:pt>
              </c:numCache>
            </c:numRef>
          </c:val>
        </c:ser>
        <c:axId val="15746100"/>
        <c:axId val="7497173"/>
      </c:barChart>
      <c:catAx>
        <c:axId val="15746100"/>
        <c:scaling>
          <c:orientation val="minMax"/>
        </c:scaling>
        <c:axPos val="b"/>
        <c:delete val="0"/>
        <c:numFmt formatCode="General" sourceLinked="1"/>
        <c:majorTickMark val="in"/>
        <c:minorTickMark val="none"/>
        <c:tickLblPos val="nextTo"/>
        <c:crossAx val="7497173"/>
        <c:crosses val="autoZero"/>
        <c:auto val="1"/>
        <c:lblOffset val="100"/>
        <c:noMultiLvlLbl val="0"/>
      </c:catAx>
      <c:valAx>
        <c:axId val="7497173"/>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（単位：千円）</a:t>
                </a:r>
              </a:p>
            </c:rich>
          </c:tx>
          <c:layout>
            <c:manualLayout>
              <c:xMode val="factor"/>
              <c:yMode val="factor"/>
              <c:x val="0.03325"/>
              <c:y val="0.175"/>
            </c:manualLayout>
          </c:layout>
          <c:overlay val="0"/>
          <c:spPr>
            <a:noFill/>
            <a:ln>
              <a:noFill/>
            </a:ln>
          </c:spPr>
        </c:title>
        <c:majorGridlines/>
        <c:delete val="0"/>
        <c:numFmt formatCode="General" sourceLinked="1"/>
        <c:majorTickMark val="in"/>
        <c:minorTickMark val="none"/>
        <c:tickLblPos val="nextTo"/>
        <c:crossAx val="1574610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14225"/>
          <c:w val="0.92725"/>
          <c:h val="0.831"/>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43.05</c:v>
                </c:pt>
                <c:pt idx="1">
                  <c:v>44.019999999999996</c:v>
                </c:pt>
                <c:pt idx="2">
                  <c:v>42.449999999999996</c:v>
                </c:pt>
                <c:pt idx="3">
                  <c:v>45.24</c:v>
                </c:pt>
                <c:pt idx="4">
                  <c:v>44.41</c:v>
                </c:pt>
                <c:pt idx="5">
                  <c:v>42.53</c:v>
                </c:pt>
                <c:pt idx="6">
                  <c:v>45.31</c:v>
                </c:pt>
                <c:pt idx="7">
                  <c:v>43.68</c:v>
                </c:pt>
                <c:pt idx="8">
                  <c:v>42.76</c:v>
                </c:pt>
                <c:pt idx="9">
                  <c:v>40.47</c:v>
                </c:pt>
                <c:pt idx="10">
                  <c:v>41.77</c:v>
                </c:pt>
                <c:pt idx="11">
                  <c:v>44.14</c:v>
                </c:pt>
              </c:numCache>
            </c:numRef>
          </c:val>
        </c:ser>
        <c:axId val="365694"/>
        <c:axId val="3291247"/>
      </c:barChart>
      <c:catAx>
        <c:axId val="36569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291247"/>
        <c:crosses val="autoZero"/>
        <c:auto val="1"/>
        <c:lblOffset val="100"/>
        <c:noMultiLvlLbl val="0"/>
      </c:catAx>
      <c:valAx>
        <c:axId val="3291247"/>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6569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14325"/>
          <c:w val="0.89775"/>
          <c:h val="0.8297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39.7</c:v>
                </c:pt>
                <c:pt idx="1">
                  <c:v>31.77</c:v>
                </c:pt>
                <c:pt idx="2">
                  <c:v>43.65</c:v>
                </c:pt>
                <c:pt idx="3">
                  <c:v>49.93</c:v>
                </c:pt>
                <c:pt idx="4">
                  <c:v>49.9</c:v>
                </c:pt>
                <c:pt idx="5">
                  <c:v>53.239999999999995</c:v>
                </c:pt>
              </c:numCache>
            </c:numRef>
          </c:val>
        </c:ser>
        <c:axId val="29621224"/>
        <c:axId val="65264425"/>
      </c:barChart>
      <c:catAx>
        <c:axId val="2962122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5264425"/>
        <c:crosses val="autoZero"/>
        <c:auto val="1"/>
        <c:lblOffset val="100"/>
        <c:noMultiLvlLbl val="0"/>
      </c:catAx>
      <c:valAx>
        <c:axId val="65264425"/>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962122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50508914"/>
        <c:axId val="51927043"/>
      </c:barChart>
      <c:catAx>
        <c:axId val="50508914"/>
        <c:scaling>
          <c:orientation val="minMax"/>
        </c:scaling>
        <c:axPos val="b"/>
        <c:delete val="0"/>
        <c:numFmt formatCode="General" sourceLinked="1"/>
        <c:majorTickMark val="in"/>
        <c:minorTickMark val="none"/>
        <c:tickLblPos val="nextTo"/>
        <c:crossAx val="51927043"/>
        <c:crosses val="autoZero"/>
        <c:auto val="1"/>
        <c:lblOffset val="100"/>
        <c:noMultiLvlLbl val="0"/>
      </c:catAx>
      <c:valAx>
        <c:axId val="51927043"/>
        <c:scaling>
          <c:orientation val="minMax"/>
        </c:scaling>
        <c:axPos val="l"/>
        <c:majorGridlines/>
        <c:delete val="0"/>
        <c:numFmt formatCode="General" sourceLinked="1"/>
        <c:majorTickMark val="in"/>
        <c:minorTickMark val="none"/>
        <c:tickLblPos val="nextTo"/>
        <c:crossAx val="505089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0.14825</cdr:y>
    </cdr:from>
    <cdr:to>
      <cdr:x>0.07075</cdr:x>
      <cdr:y>0.2075</cdr:y>
    </cdr:to>
    <cdr:sp>
      <cdr:nvSpPr>
        <cdr:cNvPr id="1" name="AutoShape 1"/>
        <cdr:cNvSpPr>
          <a:spLocks/>
        </cdr:cNvSpPr>
      </cdr:nvSpPr>
      <cdr:spPr>
        <a:xfrm>
          <a:off x="104775" y="0"/>
          <a:ext cx="36195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5913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0.08775</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0.0975</cdr:x>
      <cdr:y>0.1345</cdr:y>
    </cdr:to>
    <cdr:sp>
      <cdr:nvSpPr>
        <cdr:cNvPr id="1" name="TextBox 4"/>
        <cdr:cNvSpPr txBox="1">
          <a:spLocks noChangeArrowheads="1"/>
        </cdr:cNvSpPr>
      </cdr:nvSpPr>
      <cdr:spPr>
        <a:xfrm>
          <a:off x="0" y="0"/>
          <a:ext cx="704850" cy="3714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0.402</cdr:x>
      <cdr:y>0.05075</cdr:y>
    </cdr:from>
    <cdr:to>
      <cdr:x>0.625</cdr:x>
      <cdr:y>0.107</cdr:y>
    </cdr:to>
    <cdr:sp>
      <cdr:nvSpPr>
        <cdr:cNvPr id="2" name="Rectangle 5"/>
        <cdr:cNvSpPr>
          <a:spLocks/>
        </cdr:cNvSpPr>
      </cdr:nvSpPr>
      <cdr:spPr>
        <a:xfrm>
          <a:off x="2886075" y="133350"/>
          <a:ext cx="1600200" cy="15240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0.00925</cdr:x>
      <cdr:y>0.00525</cdr:y>
    </cdr:from>
    <cdr:to>
      <cdr:x>0.12525</cdr:x>
      <cdr:y>0.079</cdr:y>
    </cdr:to>
    <cdr:sp>
      <cdr:nvSpPr>
        <cdr:cNvPr id="3" name="Rectangle 6"/>
        <cdr:cNvSpPr>
          <a:spLocks/>
        </cdr:cNvSpPr>
      </cdr:nvSpPr>
      <cdr:spPr>
        <a:xfrm>
          <a:off x="57150" y="9525"/>
          <a:ext cx="828675" cy="209550"/>
        </a:xfrm>
        <a:prstGeom prst="rect">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65</xdr:row>
      <xdr:rowOff>47625</xdr:rowOff>
    </xdr:from>
    <xdr:to>
      <xdr:col>11</xdr:col>
      <xdr:colOff>19050</xdr:colOff>
      <xdr:row>83</xdr:row>
      <xdr:rowOff>95250</xdr:rowOff>
    </xdr:to>
    <xdr:graphicFrame>
      <xdr:nvGraphicFramePr>
        <xdr:cNvPr id="1" name="Chart 6"/>
        <xdr:cNvGraphicFramePr/>
      </xdr:nvGraphicFramePr>
      <xdr:xfrm>
        <a:off x="66675" y="9972675"/>
        <a:ext cx="7181850" cy="2790825"/>
      </xdr:xfrm>
      <a:graphic>
        <a:graphicData uri="http://schemas.openxmlformats.org/drawingml/2006/chart">
          <c:chart xmlns:c="http://schemas.openxmlformats.org/drawingml/2006/chart" r:id="rId1"/>
        </a:graphicData>
      </a:graphic>
    </xdr:graphicFrame>
    <xdr:clientData/>
  </xdr:twoCellAnchor>
  <xdr:twoCellAnchor>
    <xdr:from>
      <xdr:col>13</xdr:col>
      <xdr:colOff>66675</xdr:colOff>
      <xdr:row>65</xdr:row>
      <xdr:rowOff>114300</xdr:rowOff>
    </xdr:from>
    <xdr:to>
      <xdr:col>20</xdr:col>
      <xdr:colOff>314325</xdr:colOff>
      <xdr:row>82</xdr:row>
      <xdr:rowOff>142875</xdr:rowOff>
    </xdr:to>
    <xdr:graphicFrame>
      <xdr:nvGraphicFramePr>
        <xdr:cNvPr id="2" name="Chart 9"/>
        <xdr:cNvGraphicFramePr/>
      </xdr:nvGraphicFramePr>
      <xdr:xfrm>
        <a:off x="8724900" y="10039350"/>
        <a:ext cx="5000625" cy="2619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0.332</cdr:x>
      <cdr:y>0.0755</cdr:y>
    </cdr:from>
    <cdr:to>
      <cdr:x>0.6805</cdr:x>
      <cdr:y>0.13625</cdr:y>
    </cdr:to>
    <cdr:sp>
      <cdr:nvSpPr>
        <cdr:cNvPr id="1" name="Rectangle 1"/>
        <cdr:cNvSpPr>
          <a:spLocks/>
        </cdr:cNvSpPr>
      </cdr:nvSpPr>
      <cdr:spPr>
        <a:xfrm>
          <a:off x="1885950" y="266700"/>
          <a:ext cx="1990725"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0.076</cdr:y>
    </cdr:from>
    <cdr:to>
      <cdr:x>0.844</cdr:x>
      <cdr:y>0.13525</cdr:y>
    </cdr:to>
    <cdr:sp>
      <cdr:nvSpPr>
        <cdr:cNvPr id="1" name="Rectangle 1"/>
        <cdr:cNvSpPr>
          <a:spLocks/>
        </cdr:cNvSpPr>
      </cdr:nvSpPr>
      <cdr:spPr>
        <a:xfrm>
          <a:off x="1676400" y="266700"/>
          <a:ext cx="2724150" cy="209550"/>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89"/>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62" t="s">
        <v>201</v>
      </c>
      <c r="B2" s="262"/>
      <c r="C2" s="262"/>
      <c r="D2" s="262"/>
      <c r="E2" s="262"/>
      <c r="F2" s="262"/>
      <c r="G2" s="262"/>
      <c r="H2" s="262"/>
      <c r="I2" s="262"/>
      <c r="J2" s="262"/>
      <c r="K2" s="262"/>
      <c r="L2" s="262"/>
      <c r="M2" s="262"/>
    </row>
    <row r="3" spans="2:27" ht="18" customHeight="1" thickBot="1">
      <c r="B3" s="70" t="s">
        <v>185</v>
      </c>
      <c r="X3" s="71"/>
      <c r="Y3" s="71"/>
      <c r="Z3" s="72" t="s">
        <v>134</v>
      </c>
      <c r="AA3" s="71"/>
    </row>
    <row r="4" spans="1:26" ht="18" customHeight="1">
      <c r="A4" s="276" t="s">
        <v>174</v>
      </c>
      <c r="B4" s="277"/>
      <c r="C4" s="261" t="s">
        <v>175</v>
      </c>
      <c r="D4" s="268"/>
      <c r="E4" s="268"/>
      <c r="F4" s="268"/>
      <c r="G4" s="268"/>
      <c r="H4" s="261" t="s">
        <v>70</v>
      </c>
      <c r="I4" s="261"/>
      <c r="J4" s="261"/>
      <c r="K4" s="261" t="s">
        <v>83</v>
      </c>
      <c r="L4" s="261"/>
      <c r="M4" s="261"/>
      <c r="N4" s="261" t="s">
        <v>84</v>
      </c>
      <c r="O4" s="261"/>
      <c r="P4" s="261"/>
      <c r="Q4" s="261" t="s">
        <v>85</v>
      </c>
      <c r="R4" s="261"/>
      <c r="S4" s="261"/>
      <c r="T4" s="261" t="s">
        <v>86</v>
      </c>
      <c r="U4" s="261"/>
      <c r="V4" s="261"/>
      <c r="W4" s="261" t="s">
        <v>87</v>
      </c>
      <c r="X4" s="261"/>
      <c r="Y4" s="261"/>
      <c r="Z4" s="282" t="s">
        <v>124</v>
      </c>
    </row>
    <row r="5" spans="1:26" ht="18" customHeight="1">
      <c r="A5" s="278"/>
      <c r="B5" s="279"/>
      <c r="C5" s="269"/>
      <c r="D5" s="269"/>
      <c r="E5" s="269"/>
      <c r="F5" s="269"/>
      <c r="G5" s="269"/>
      <c r="H5" s="240"/>
      <c r="I5" s="240"/>
      <c r="J5" s="240"/>
      <c r="K5" s="240"/>
      <c r="L5" s="240"/>
      <c r="M5" s="240"/>
      <c r="N5" s="240"/>
      <c r="O5" s="240"/>
      <c r="P5" s="240"/>
      <c r="Q5" s="240"/>
      <c r="R5" s="240"/>
      <c r="S5" s="240"/>
      <c r="T5" s="240"/>
      <c r="U5" s="240"/>
      <c r="V5" s="240"/>
      <c r="W5" s="240"/>
      <c r="X5" s="240"/>
      <c r="Y5" s="240"/>
      <c r="Z5" s="283"/>
    </row>
    <row r="6" spans="1:26" ht="18" customHeight="1">
      <c r="A6" s="270" t="s">
        <v>74</v>
      </c>
      <c r="B6" s="271"/>
      <c r="C6" s="244" t="s">
        <v>114</v>
      </c>
      <c r="D6" s="245"/>
      <c r="E6" s="245"/>
      <c r="F6" s="245"/>
      <c r="G6" s="245"/>
      <c r="H6" s="246">
        <v>506</v>
      </c>
      <c r="I6" s="246"/>
      <c r="J6" s="246"/>
      <c r="K6" s="246">
        <v>2212</v>
      </c>
      <c r="L6" s="246"/>
      <c r="M6" s="246"/>
      <c r="N6" s="246">
        <v>1584</v>
      </c>
      <c r="O6" s="246"/>
      <c r="P6" s="246"/>
      <c r="Q6" s="246">
        <v>810</v>
      </c>
      <c r="R6" s="246"/>
      <c r="S6" s="246"/>
      <c r="T6" s="246">
        <v>633</v>
      </c>
      <c r="U6" s="246"/>
      <c r="V6" s="246"/>
      <c r="W6" s="246">
        <v>474</v>
      </c>
      <c r="X6" s="246"/>
      <c r="Y6" s="246"/>
      <c r="Z6" s="140">
        <f aca="true" t="shared" si="0" ref="Z6:Z41">SUM(H6:Y6)</f>
        <v>6219</v>
      </c>
    </row>
    <row r="7" spans="1:26" ht="18" customHeight="1">
      <c r="A7" s="270"/>
      <c r="B7" s="271"/>
      <c r="C7" s="250" t="s">
        <v>115</v>
      </c>
      <c r="D7" s="230"/>
      <c r="E7" s="230"/>
      <c r="F7" s="230"/>
      <c r="G7" s="230"/>
      <c r="H7" s="249">
        <v>5</v>
      </c>
      <c r="I7" s="249"/>
      <c r="J7" s="249"/>
      <c r="K7" s="249">
        <v>50</v>
      </c>
      <c r="L7" s="249"/>
      <c r="M7" s="249"/>
      <c r="N7" s="249">
        <v>91</v>
      </c>
      <c r="O7" s="249"/>
      <c r="P7" s="249"/>
      <c r="Q7" s="249">
        <v>57</v>
      </c>
      <c r="R7" s="249"/>
      <c r="S7" s="249"/>
      <c r="T7" s="249">
        <v>48</v>
      </c>
      <c r="U7" s="249"/>
      <c r="V7" s="249"/>
      <c r="W7" s="249">
        <v>34</v>
      </c>
      <c r="X7" s="249"/>
      <c r="Y7" s="249"/>
      <c r="Z7" s="141">
        <f t="shared" si="0"/>
        <v>285</v>
      </c>
    </row>
    <row r="8" spans="1:26" ht="18" customHeight="1">
      <c r="A8" s="272"/>
      <c r="B8" s="273"/>
      <c r="C8" s="231" t="s">
        <v>136</v>
      </c>
      <c r="D8" s="232"/>
      <c r="E8" s="232"/>
      <c r="F8" s="232"/>
      <c r="G8" s="232"/>
      <c r="H8" s="233">
        <f>SUM(H6:J7)</f>
        <v>511</v>
      </c>
      <c r="I8" s="233"/>
      <c r="J8" s="233"/>
      <c r="K8" s="233">
        <f>SUM(K6:M7)</f>
        <v>2262</v>
      </c>
      <c r="L8" s="233"/>
      <c r="M8" s="233"/>
      <c r="N8" s="233">
        <f>SUM(N6:P7)</f>
        <v>1675</v>
      </c>
      <c r="O8" s="233"/>
      <c r="P8" s="233"/>
      <c r="Q8" s="233">
        <f>SUM(Q6:S7)</f>
        <v>867</v>
      </c>
      <c r="R8" s="233"/>
      <c r="S8" s="233"/>
      <c r="T8" s="233">
        <f>SUM(T6:V7)</f>
        <v>681</v>
      </c>
      <c r="U8" s="233"/>
      <c r="V8" s="233"/>
      <c r="W8" s="233">
        <f>SUM(W6:Y7)</f>
        <v>508</v>
      </c>
      <c r="X8" s="233"/>
      <c r="Y8" s="233"/>
      <c r="Z8" s="142">
        <f t="shared" si="0"/>
        <v>6504</v>
      </c>
    </row>
    <row r="9" spans="1:26" ht="18" customHeight="1">
      <c r="A9" s="274" t="s">
        <v>142</v>
      </c>
      <c r="B9" s="275"/>
      <c r="C9" s="244" t="s">
        <v>114</v>
      </c>
      <c r="D9" s="245"/>
      <c r="E9" s="245"/>
      <c r="F9" s="245"/>
      <c r="G9" s="245"/>
      <c r="H9" s="246">
        <v>525</v>
      </c>
      <c r="I9" s="246"/>
      <c r="J9" s="246"/>
      <c r="K9" s="246">
        <v>2232</v>
      </c>
      <c r="L9" s="246"/>
      <c r="M9" s="246"/>
      <c r="N9" s="246">
        <v>1622</v>
      </c>
      <c r="O9" s="246"/>
      <c r="P9" s="246"/>
      <c r="Q9" s="246">
        <v>839</v>
      </c>
      <c r="R9" s="246"/>
      <c r="S9" s="246"/>
      <c r="T9" s="246">
        <v>659</v>
      </c>
      <c r="U9" s="246"/>
      <c r="V9" s="246"/>
      <c r="W9" s="246">
        <v>490</v>
      </c>
      <c r="X9" s="246"/>
      <c r="Y9" s="246"/>
      <c r="Z9" s="140">
        <f t="shared" si="0"/>
        <v>6367</v>
      </c>
    </row>
    <row r="10" spans="1:26" s="73" customFormat="1" ht="18" customHeight="1">
      <c r="A10" s="270"/>
      <c r="B10" s="271"/>
      <c r="C10" s="250" t="s">
        <v>115</v>
      </c>
      <c r="D10" s="230"/>
      <c r="E10" s="230"/>
      <c r="F10" s="230"/>
      <c r="G10" s="230"/>
      <c r="H10" s="249">
        <v>3</v>
      </c>
      <c r="I10" s="249"/>
      <c r="J10" s="249"/>
      <c r="K10" s="249">
        <v>54</v>
      </c>
      <c r="L10" s="249"/>
      <c r="M10" s="249"/>
      <c r="N10" s="249">
        <v>96</v>
      </c>
      <c r="O10" s="249"/>
      <c r="P10" s="249"/>
      <c r="Q10" s="249">
        <v>59</v>
      </c>
      <c r="R10" s="249"/>
      <c r="S10" s="249"/>
      <c r="T10" s="249">
        <v>52</v>
      </c>
      <c r="U10" s="249"/>
      <c r="V10" s="249"/>
      <c r="W10" s="249">
        <v>33</v>
      </c>
      <c r="X10" s="249"/>
      <c r="Y10" s="249"/>
      <c r="Z10" s="141">
        <f t="shared" si="0"/>
        <v>297</v>
      </c>
    </row>
    <row r="11" spans="1:26" s="73" customFormat="1" ht="18" customHeight="1">
      <c r="A11" s="272"/>
      <c r="B11" s="273"/>
      <c r="C11" s="231" t="s">
        <v>136</v>
      </c>
      <c r="D11" s="232"/>
      <c r="E11" s="232"/>
      <c r="F11" s="232"/>
      <c r="G11" s="232"/>
      <c r="H11" s="243">
        <f>SUM(H9:J10)</f>
        <v>528</v>
      </c>
      <c r="I11" s="243"/>
      <c r="J11" s="243"/>
      <c r="K11" s="243">
        <f>SUM(K9:M10)</f>
        <v>2286</v>
      </c>
      <c r="L11" s="243"/>
      <c r="M11" s="243"/>
      <c r="N11" s="243">
        <f>SUM(N9:P10)</f>
        <v>1718</v>
      </c>
      <c r="O11" s="243"/>
      <c r="P11" s="243"/>
      <c r="Q11" s="243">
        <f>SUM(Q9:S10)</f>
        <v>898</v>
      </c>
      <c r="R11" s="243"/>
      <c r="S11" s="243"/>
      <c r="T11" s="243">
        <f>SUM(T9:V10)</f>
        <v>711</v>
      </c>
      <c r="U11" s="243"/>
      <c r="V11" s="243"/>
      <c r="W11" s="243">
        <f>SUM(W9:Y10)</f>
        <v>523</v>
      </c>
      <c r="X11" s="243"/>
      <c r="Y11" s="243"/>
      <c r="Z11" s="143">
        <f t="shared" si="0"/>
        <v>6664</v>
      </c>
    </row>
    <row r="12" spans="1:26" ht="18" customHeight="1">
      <c r="A12" s="270" t="s">
        <v>9</v>
      </c>
      <c r="B12" s="271"/>
      <c r="C12" s="244" t="s">
        <v>114</v>
      </c>
      <c r="D12" s="245"/>
      <c r="E12" s="245"/>
      <c r="F12" s="245"/>
      <c r="G12" s="245"/>
      <c r="H12" s="246">
        <v>533</v>
      </c>
      <c r="I12" s="246"/>
      <c r="J12" s="246"/>
      <c r="K12" s="246">
        <v>2299</v>
      </c>
      <c r="L12" s="246"/>
      <c r="M12" s="246"/>
      <c r="N12" s="246">
        <v>1650</v>
      </c>
      <c r="O12" s="246"/>
      <c r="P12" s="246"/>
      <c r="Q12" s="246">
        <v>858</v>
      </c>
      <c r="R12" s="246"/>
      <c r="S12" s="246"/>
      <c r="T12" s="246">
        <v>654</v>
      </c>
      <c r="U12" s="246"/>
      <c r="V12" s="246"/>
      <c r="W12" s="246">
        <v>500</v>
      </c>
      <c r="X12" s="246"/>
      <c r="Y12" s="246"/>
      <c r="Z12" s="140">
        <f>SUM(H12:Y12)</f>
        <v>6494</v>
      </c>
    </row>
    <row r="13" spans="1:26" ht="18" customHeight="1">
      <c r="A13" s="270"/>
      <c r="B13" s="271"/>
      <c r="C13" s="250" t="s">
        <v>115</v>
      </c>
      <c r="D13" s="230"/>
      <c r="E13" s="230"/>
      <c r="F13" s="230"/>
      <c r="G13" s="230"/>
      <c r="H13" s="249">
        <v>4</v>
      </c>
      <c r="I13" s="249"/>
      <c r="J13" s="249"/>
      <c r="K13" s="249">
        <v>57</v>
      </c>
      <c r="L13" s="249"/>
      <c r="M13" s="249"/>
      <c r="N13" s="249">
        <v>97</v>
      </c>
      <c r="O13" s="249"/>
      <c r="P13" s="249"/>
      <c r="Q13" s="249">
        <v>60</v>
      </c>
      <c r="R13" s="249"/>
      <c r="S13" s="249"/>
      <c r="T13" s="249">
        <v>48</v>
      </c>
      <c r="U13" s="249"/>
      <c r="V13" s="249"/>
      <c r="W13" s="249">
        <v>34</v>
      </c>
      <c r="X13" s="249"/>
      <c r="Y13" s="249"/>
      <c r="Z13" s="141">
        <f t="shared" si="0"/>
        <v>300</v>
      </c>
    </row>
    <row r="14" spans="1:26" ht="18" customHeight="1">
      <c r="A14" s="272"/>
      <c r="B14" s="273"/>
      <c r="C14" s="231" t="s">
        <v>136</v>
      </c>
      <c r="D14" s="232"/>
      <c r="E14" s="232"/>
      <c r="F14" s="232"/>
      <c r="G14" s="232"/>
      <c r="H14" s="233">
        <f>SUM(H12:J13)</f>
        <v>537</v>
      </c>
      <c r="I14" s="233"/>
      <c r="J14" s="233"/>
      <c r="K14" s="233">
        <f>SUM(K12:M13)</f>
        <v>2356</v>
      </c>
      <c r="L14" s="233"/>
      <c r="M14" s="233"/>
      <c r="N14" s="233">
        <f>SUM(N12:P13)</f>
        <v>1747</v>
      </c>
      <c r="O14" s="233"/>
      <c r="P14" s="233"/>
      <c r="Q14" s="233">
        <f>SUM(Q12:S13)</f>
        <v>918</v>
      </c>
      <c r="R14" s="233"/>
      <c r="S14" s="233"/>
      <c r="T14" s="233">
        <f>SUM(T12:V13)</f>
        <v>702</v>
      </c>
      <c r="U14" s="233"/>
      <c r="V14" s="233"/>
      <c r="W14" s="233">
        <f>SUM(W12:Y13)</f>
        <v>534</v>
      </c>
      <c r="X14" s="233"/>
      <c r="Y14" s="233"/>
      <c r="Z14" s="142">
        <f t="shared" si="0"/>
        <v>6794</v>
      </c>
    </row>
    <row r="15" spans="1:26" ht="18" customHeight="1">
      <c r="A15" s="274" t="s">
        <v>10</v>
      </c>
      <c r="B15" s="275"/>
      <c r="C15" s="244" t="s">
        <v>114</v>
      </c>
      <c r="D15" s="245"/>
      <c r="E15" s="245"/>
      <c r="F15" s="245"/>
      <c r="G15" s="245"/>
      <c r="H15" s="229">
        <v>581</v>
      </c>
      <c r="I15" s="229"/>
      <c r="J15" s="229"/>
      <c r="K15" s="229">
        <v>2400</v>
      </c>
      <c r="L15" s="229"/>
      <c r="M15" s="229"/>
      <c r="N15" s="229">
        <v>1707</v>
      </c>
      <c r="O15" s="229"/>
      <c r="P15" s="229"/>
      <c r="Q15" s="229">
        <v>861</v>
      </c>
      <c r="R15" s="229"/>
      <c r="S15" s="229"/>
      <c r="T15" s="229">
        <v>664</v>
      </c>
      <c r="U15" s="229"/>
      <c r="V15" s="229"/>
      <c r="W15" s="229">
        <v>512</v>
      </c>
      <c r="X15" s="229"/>
      <c r="Y15" s="229"/>
      <c r="Z15" s="144">
        <f t="shared" si="0"/>
        <v>6725</v>
      </c>
    </row>
    <row r="16" spans="1:26" ht="18" customHeight="1">
      <c r="A16" s="270"/>
      <c r="B16" s="271"/>
      <c r="C16" s="250" t="s">
        <v>115</v>
      </c>
      <c r="D16" s="230"/>
      <c r="E16" s="230"/>
      <c r="F16" s="230"/>
      <c r="G16" s="230"/>
      <c r="H16" s="249">
        <v>4</v>
      </c>
      <c r="I16" s="249"/>
      <c r="J16" s="249"/>
      <c r="K16" s="249">
        <v>61</v>
      </c>
      <c r="L16" s="249"/>
      <c r="M16" s="249"/>
      <c r="N16" s="249">
        <v>106</v>
      </c>
      <c r="O16" s="249"/>
      <c r="P16" s="249"/>
      <c r="Q16" s="249">
        <v>59</v>
      </c>
      <c r="R16" s="249"/>
      <c r="S16" s="249"/>
      <c r="T16" s="249">
        <v>52</v>
      </c>
      <c r="U16" s="249"/>
      <c r="V16" s="249"/>
      <c r="W16" s="249">
        <v>36</v>
      </c>
      <c r="X16" s="249"/>
      <c r="Y16" s="249"/>
      <c r="Z16" s="141">
        <f t="shared" si="0"/>
        <v>318</v>
      </c>
    </row>
    <row r="17" spans="1:26" ht="18" customHeight="1">
      <c r="A17" s="272"/>
      <c r="B17" s="273"/>
      <c r="C17" s="231" t="s">
        <v>136</v>
      </c>
      <c r="D17" s="232"/>
      <c r="E17" s="232"/>
      <c r="F17" s="232"/>
      <c r="G17" s="232"/>
      <c r="H17" s="243">
        <f>SUM(H15:J16)</f>
        <v>585</v>
      </c>
      <c r="I17" s="243"/>
      <c r="J17" s="243"/>
      <c r="K17" s="243">
        <f>SUM(K15:M16)</f>
        <v>2461</v>
      </c>
      <c r="L17" s="243"/>
      <c r="M17" s="243"/>
      <c r="N17" s="243">
        <f>SUM(N15:P16)</f>
        <v>1813</v>
      </c>
      <c r="O17" s="243"/>
      <c r="P17" s="243"/>
      <c r="Q17" s="243">
        <f>SUM(Q15:S16)</f>
        <v>920</v>
      </c>
      <c r="R17" s="243"/>
      <c r="S17" s="243"/>
      <c r="T17" s="243">
        <f>SUM(T15:V16)</f>
        <v>716</v>
      </c>
      <c r="U17" s="243"/>
      <c r="V17" s="243"/>
      <c r="W17" s="243">
        <f>SUM(W15:Y16)</f>
        <v>548</v>
      </c>
      <c r="X17" s="243"/>
      <c r="Y17" s="243"/>
      <c r="Z17" s="143">
        <f t="shared" si="0"/>
        <v>7043</v>
      </c>
    </row>
    <row r="18" spans="1:26" ht="18" customHeight="1">
      <c r="A18" s="270" t="s">
        <v>11</v>
      </c>
      <c r="B18" s="271"/>
      <c r="C18" s="244" t="s">
        <v>114</v>
      </c>
      <c r="D18" s="245"/>
      <c r="E18" s="245"/>
      <c r="F18" s="245"/>
      <c r="G18" s="245"/>
      <c r="H18" s="246">
        <v>595</v>
      </c>
      <c r="I18" s="246"/>
      <c r="J18" s="246"/>
      <c r="K18" s="246">
        <v>2488</v>
      </c>
      <c r="L18" s="246"/>
      <c r="M18" s="246"/>
      <c r="N18" s="246">
        <v>1703</v>
      </c>
      <c r="O18" s="246"/>
      <c r="P18" s="246"/>
      <c r="Q18" s="246">
        <v>855</v>
      </c>
      <c r="R18" s="246"/>
      <c r="S18" s="246"/>
      <c r="T18" s="246">
        <v>634</v>
      </c>
      <c r="U18" s="246"/>
      <c r="V18" s="246"/>
      <c r="W18" s="246">
        <v>505</v>
      </c>
      <c r="X18" s="246"/>
      <c r="Y18" s="246"/>
      <c r="Z18" s="140">
        <f t="shared" si="0"/>
        <v>6780</v>
      </c>
    </row>
    <row r="19" spans="1:26" ht="18" customHeight="1">
      <c r="A19" s="270"/>
      <c r="B19" s="271"/>
      <c r="C19" s="250" t="s">
        <v>115</v>
      </c>
      <c r="D19" s="230"/>
      <c r="E19" s="230"/>
      <c r="F19" s="230"/>
      <c r="G19" s="230"/>
      <c r="H19" s="249">
        <v>5</v>
      </c>
      <c r="I19" s="249"/>
      <c r="J19" s="249"/>
      <c r="K19" s="249">
        <v>59</v>
      </c>
      <c r="L19" s="249"/>
      <c r="M19" s="249"/>
      <c r="N19" s="249">
        <v>102</v>
      </c>
      <c r="O19" s="249"/>
      <c r="P19" s="249"/>
      <c r="Q19" s="249">
        <v>59</v>
      </c>
      <c r="R19" s="249"/>
      <c r="S19" s="249"/>
      <c r="T19" s="249">
        <v>50</v>
      </c>
      <c r="U19" s="249"/>
      <c r="V19" s="249"/>
      <c r="W19" s="249">
        <v>35</v>
      </c>
      <c r="X19" s="249"/>
      <c r="Y19" s="249"/>
      <c r="Z19" s="141">
        <f t="shared" si="0"/>
        <v>310</v>
      </c>
    </row>
    <row r="20" spans="1:26" ht="18" customHeight="1">
      <c r="A20" s="272"/>
      <c r="B20" s="273"/>
      <c r="C20" s="231" t="s">
        <v>136</v>
      </c>
      <c r="D20" s="232"/>
      <c r="E20" s="232"/>
      <c r="F20" s="232"/>
      <c r="G20" s="232"/>
      <c r="H20" s="233">
        <f>SUM(H18:J19)</f>
        <v>600</v>
      </c>
      <c r="I20" s="233"/>
      <c r="J20" s="233"/>
      <c r="K20" s="233">
        <f>SUM(K18:M19)</f>
        <v>2547</v>
      </c>
      <c r="L20" s="233"/>
      <c r="M20" s="233"/>
      <c r="N20" s="233">
        <f>SUM(N18:P19)</f>
        <v>1805</v>
      </c>
      <c r="O20" s="233"/>
      <c r="P20" s="233"/>
      <c r="Q20" s="233">
        <f>SUM(Q18:S19)</f>
        <v>914</v>
      </c>
      <c r="R20" s="233"/>
      <c r="S20" s="233"/>
      <c r="T20" s="233">
        <f>SUM(T18:V19)</f>
        <v>684</v>
      </c>
      <c r="U20" s="233"/>
      <c r="V20" s="233"/>
      <c r="W20" s="233">
        <f>SUM(W18:Y19)</f>
        <v>540</v>
      </c>
      <c r="X20" s="233"/>
      <c r="Y20" s="233"/>
      <c r="Z20" s="142">
        <f t="shared" si="0"/>
        <v>7090</v>
      </c>
    </row>
    <row r="21" spans="1:26" ht="18" customHeight="1">
      <c r="A21" s="274" t="s">
        <v>12</v>
      </c>
      <c r="B21" s="275"/>
      <c r="C21" s="244" t="s">
        <v>114</v>
      </c>
      <c r="D21" s="245"/>
      <c r="E21" s="245"/>
      <c r="F21" s="245"/>
      <c r="G21" s="245"/>
      <c r="H21" s="229">
        <v>617</v>
      </c>
      <c r="I21" s="229"/>
      <c r="J21" s="229"/>
      <c r="K21" s="229">
        <v>2555</v>
      </c>
      <c r="L21" s="229"/>
      <c r="M21" s="229"/>
      <c r="N21" s="229">
        <v>1710</v>
      </c>
      <c r="O21" s="229"/>
      <c r="P21" s="229"/>
      <c r="Q21" s="229">
        <v>872</v>
      </c>
      <c r="R21" s="229"/>
      <c r="S21" s="229"/>
      <c r="T21" s="229">
        <v>640</v>
      </c>
      <c r="U21" s="229"/>
      <c r="V21" s="229"/>
      <c r="W21" s="229">
        <v>516</v>
      </c>
      <c r="X21" s="229"/>
      <c r="Y21" s="229"/>
      <c r="Z21" s="144">
        <f t="shared" si="0"/>
        <v>6910</v>
      </c>
    </row>
    <row r="22" spans="1:26" ht="18" customHeight="1">
      <c r="A22" s="270"/>
      <c r="B22" s="271"/>
      <c r="C22" s="250" t="s">
        <v>115</v>
      </c>
      <c r="D22" s="230"/>
      <c r="E22" s="230"/>
      <c r="F22" s="230"/>
      <c r="G22" s="230"/>
      <c r="H22" s="249">
        <v>7</v>
      </c>
      <c r="I22" s="249"/>
      <c r="J22" s="249"/>
      <c r="K22" s="249">
        <v>60</v>
      </c>
      <c r="L22" s="249"/>
      <c r="M22" s="249"/>
      <c r="N22" s="249">
        <v>101</v>
      </c>
      <c r="O22" s="249"/>
      <c r="P22" s="249"/>
      <c r="Q22" s="249">
        <v>62</v>
      </c>
      <c r="R22" s="249"/>
      <c r="S22" s="249"/>
      <c r="T22" s="249">
        <v>49</v>
      </c>
      <c r="U22" s="249"/>
      <c r="V22" s="249"/>
      <c r="W22" s="249">
        <v>38</v>
      </c>
      <c r="X22" s="249"/>
      <c r="Y22" s="249"/>
      <c r="Z22" s="141">
        <f t="shared" si="0"/>
        <v>317</v>
      </c>
    </row>
    <row r="23" spans="1:26" ht="18" customHeight="1">
      <c r="A23" s="272"/>
      <c r="B23" s="273"/>
      <c r="C23" s="231" t="s">
        <v>136</v>
      </c>
      <c r="D23" s="232"/>
      <c r="E23" s="232"/>
      <c r="F23" s="232"/>
      <c r="G23" s="232"/>
      <c r="H23" s="243">
        <f>SUM(H21:J22)</f>
        <v>624</v>
      </c>
      <c r="I23" s="243"/>
      <c r="J23" s="243"/>
      <c r="K23" s="243">
        <f>SUM(K21:M22)</f>
        <v>2615</v>
      </c>
      <c r="L23" s="243"/>
      <c r="M23" s="243"/>
      <c r="N23" s="243">
        <f>SUM(N21:P22)</f>
        <v>1811</v>
      </c>
      <c r="O23" s="243"/>
      <c r="P23" s="243"/>
      <c r="Q23" s="243">
        <f>SUM(Q21:S22)</f>
        <v>934</v>
      </c>
      <c r="R23" s="243"/>
      <c r="S23" s="243"/>
      <c r="T23" s="243">
        <f>SUM(T21:V22)</f>
        <v>689</v>
      </c>
      <c r="U23" s="243"/>
      <c r="V23" s="243"/>
      <c r="W23" s="243">
        <f>SUM(W21:Y22)</f>
        <v>554</v>
      </c>
      <c r="X23" s="243"/>
      <c r="Y23" s="243"/>
      <c r="Z23" s="143">
        <f t="shared" si="0"/>
        <v>7227</v>
      </c>
    </row>
    <row r="24" spans="1:26" ht="18" customHeight="1">
      <c r="A24" s="270" t="s">
        <v>13</v>
      </c>
      <c r="B24" s="271"/>
      <c r="C24" s="244" t="s">
        <v>114</v>
      </c>
      <c r="D24" s="245"/>
      <c r="E24" s="245"/>
      <c r="F24" s="245"/>
      <c r="G24" s="245"/>
      <c r="H24" s="246">
        <v>634</v>
      </c>
      <c r="I24" s="246"/>
      <c r="J24" s="246"/>
      <c r="K24" s="246">
        <v>2658</v>
      </c>
      <c r="L24" s="246"/>
      <c r="M24" s="246"/>
      <c r="N24" s="246">
        <v>1729</v>
      </c>
      <c r="O24" s="246"/>
      <c r="P24" s="246"/>
      <c r="Q24" s="246">
        <v>869</v>
      </c>
      <c r="R24" s="246"/>
      <c r="S24" s="246"/>
      <c r="T24" s="246">
        <v>656</v>
      </c>
      <c r="U24" s="246"/>
      <c r="V24" s="246"/>
      <c r="W24" s="246">
        <v>528</v>
      </c>
      <c r="X24" s="246"/>
      <c r="Y24" s="246"/>
      <c r="Z24" s="140">
        <f t="shared" si="0"/>
        <v>7074</v>
      </c>
    </row>
    <row r="25" spans="1:26" ht="18" customHeight="1">
      <c r="A25" s="270"/>
      <c r="B25" s="271"/>
      <c r="C25" s="250" t="s">
        <v>115</v>
      </c>
      <c r="D25" s="230"/>
      <c r="E25" s="230"/>
      <c r="F25" s="230"/>
      <c r="G25" s="230"/>
      <c r="H25" s="249">
        <v>5</v>
      </c>
      <c r="I25" s="249"/>
      <c r="J25" s="249"/>
      <c r="K25" s="249">
        <v>63</v>
      </c>
      <c r="L25" s="249"/>
      <c r="M25" s="249"/>
      <c r="N25" s="249">
        <v>97</v>
      </c>
      <c r="O25" s="249"/>
      <c r="P25" s="249"/>
      <c r="Q25" s="249">
        <v>63</v>
      </c>
      <c r="R25" s="249"/>
      <c r="S25" s="249"/>
      <c r="T25" s="249">
        <v>43</v>
      </c>
      <c r="U25" s="249"/>
      <c r="V25" s="249"/>
      <c r="W25" s="249">
        <v>38</v>
      </c>
      <c r="X25" s="249"/>
      <c r="Y25" s="249"/>
      <c r="Z25" s="141">
        <f t="shared" si="0"/>
        <v>309</v>
      </c>
    </row>
    <row r="26" spans="1:26" ht="18" customHeight="1">
      <c r="A26" s="272"/>
      <c r="B26" s="273"/>
      <c r="C26" s="231" t="s">
        <v>136</v>
      </c>
      <c r="D26" s="232"/>
      <c r="E26" s="232"/>
      <c r="F26" s="232"/>
      <c r="G26" s="232"/>
      <c r="H26" s="233">
        <f>SUM(H24:J25)</f>
        <v>639</v>
      </c>
      <c r="I26" s="233"/>
      <c r="J26" s="233"/>
      <c r="K26" s="233">
        <f>SUM(K24:M25)</f>
        <v>2721</v>
      </c>
      <c r="L26" s="233"/>
      <c r="M26" s="233"/>
      <c r="N26" s="233">
        <f>SUM(N24:P25)</f>
        <v>1826</v>
      </c>
      <c r="O26" s="233"/>
      <c r="P26" s="233"/>
      <c r="Q26" s="233">
        <f>SUM(Q24:S25)</f>
        <v>932</v>
      </c>
      <c r="R26" s="233"/>
      <c r="S26" s="233"/>
      <c r="T26" s="233">
        <f>SUM(T24:V25)</f>
        <v>699</v>
      </c>
      <c r="U26" s="233"/>
      <c r="V26" s="233"/>
      <c r="W26" s="233">
        <f>SUM(W24:Y25)</f>
        <v>566</v>
      </c>
      <c r="X26" s="233"/>
      <c r="Y26" s="233"/>
      <c r="Z26" s="142">
        <f t="shared" si="0"/>
        <v>7383</v>
      </c>
    </row>
    <row r="27" spans="1:26" ht="18" customHeight="1">
      <c r="A27" s="274" t="s">
        <v>14</v>
      </c>
      <c r="B27" s="275"/>
      <c r="C27" s="244" t="s">
        <v>114</v>
      </c>
      <c r="D27" s="245"/>
      <c r="E27" s="245"/>
      <c r="F27" s="245"/>
      <c r="G27" s="245"/>
      <c r="H27" s="229">
        <v>651</v>
      </c>
      <c r="I27" s="229"/>
      <c r="J27" s="229"/>
      <c r="K27" s="229">
        <v>2756</v>
      </c>
      <c r="L27" s="229"/>
      <c r="M27" s="229"/>
      <c r="N27" s="229">
        <v>1731</v>
      </c>
      <c r="O27" s="229"/>
      <c r="P27" s="229"/>
      <c r="Q27" s="229">
        <v>897</v>
      </c>
      <c r="R27" s="229"/>
      <c r="S27" s="229"/>
      <c r="T27" s="229">
        <v>677</v>
      </c>
      <c r="U27" s="229"/>
      <c r="V27" s="229"/>
      <c r="W27" s="229">
        <v>521</v>
      </c>
      <c r="X27" s="229"/>
      <c r="Y27" s="229"/>
      <c r="Z27" s="144">
        <f t="shared" si="0"/>
        <v>7233</v>
      </c>
    </row>
    <row r="28" spans="1:26" ht="18" customHeight="1">
      <c r="A28" s="270"/>
      <c r="B28" s="271"/>
      <c r="C28" s="250" t="s">
        <v>115</v>
      </c>
      <c r="D28" s="230"/>
      <c r="E28" s="230"/>
      <c r="F28" s="230"/>
      <c r="G28" s="230"/>
      <c r="H28" s="249">
        <v>6</v>
      </c>
      <c r="I28" s="249"/>
      <c r="J28" s="249"/>
      <c r="K28" s="249">
        <v>67</v>
      </c>
      <c r="L28" s="249"/>
      <c r="M28" s="249"/>
      <c r="N28" s="249">
        <v>95</v>
      </c>
      <c r="O28" s="249"/>
      <c r="P28" s="249"/>
      <c r="Q28" s="249">
        <v>59</v>
      </c>
      <c r="R28" s="249"/>
      <c r="S28" s="249"/>
      <c r="T28" s="249">
        <v>48</v>
      </c>
      <c r="U28" s="249"/>
      <c r="V28" s="249"/>
      <c r="W28" s="249">
        <v>40</v>
      </c>
      <c r="X28" s="249"/>
      <c r="Y28" s="249"/>
      <c r="Z28" s="141">
        <f t="shared" si="0"/>
        <v>315</v>
      </c>
    </row>
    <row r="29" spans="1:26" ht="18" customHeight="1">
      <c r="A29" s="272"/>
      <c r="B29" s="273"/>
      <c r="C29" s="231" t="s">
        <v>136</v>
      </c>
      <c r="D29" s="232"/>
      <c r="E29" s="232"/>
      <c r="F29" s="232"/>
      <c r="G29" s="232"/>
      <c r="H29" s="243">
        <f>SUM(H27:J28)</f>
        <v>657</v>
      </c>
      <c r="I29" s="243"/>
      <c r="J29" s="243"/>
      <c r="K29" s="243">
        <f>SUM(K27:M28)</f>
        <v>2823</v>
      </c>
      <c r="L29" s="243"/>
      <c r="M29" s="243"/>
      <c r="N29" s="243">
        <f>SUM(N27:P28)</f>
        <v>1826</v>
      </c>
      <c r="O29" s="243"/>
      <c r="P29" s="243"/>
      <c r="Q29" s="243">
        <f>SUM(Q27:S28)</f>
        <v>956</v>
      </c>
      <c r="R29" s="243"/>
      <c r="S29" s="243"/>
      <c r="T29" s="243">
        <f>SUM(T27:V28)</f>
        <v>725</v>
      </c>
      <c r="U29" s="243"/>
      <c r="V29" s="243"/>
      <c r="W29" s="243">
        <f>SUM(W27:Y28)</f>
        <v>561</v>
      </c>
      <c r="X29" s="243"/>
      <c r="Y29" s="243"/>
      <c r="Z29" s="143">
        <f t="shared" si="0"/>
        <v>7548</v>
      </c>
    </row>
    <row r="30" spans="1:26" ht="18" customHeight="1">
      <c r="A30" s="270" t="s">
        <v>15</v>
      </c>
      <c r="B30" s="271"/>
      <c r="C30" s="244" t="s">
        <v>114</v>
      </c>
      <c r="D30" s="245"/>
      <c r="E30" s="245"/>
      <c r="F30" s="245"/>
      <c r="G30" s="245"/>
      <c r="H30" s="280">
        <v>666</v>
      </c>
      <c r="I30" s="280"/>
      <c r="J30" s="280"/>
      <c r="K30" s="280">
        <v>2800</v>
      </c>
      <c r="L30" s="280"/>
      <c r="M30" s="280"/>
      <c r="N30" s="280">
        <v>1741</v>
      </c>
      <c r="O30" s="280"/>
      <c r="P30" s="280"/>
      <c r="Q30" s="280">
        <v>889</v>
      </c>
      <c r="R30" s="280"/>
      <c r="S30" s="280"/>
      <c r="T30" s="280">
        <v>682</v>
      </c>
      <c r="U30" s="280"/>
      <c r="V30" s="280"/>
      <c r="W30" s="280">
        <v>502</v>
      </c>
      <c r="X30" s="280"/>
      <c r="Y30" s="280"/>
      <c r="Z30" s="140">
        <f t="shared" si="0"/>
        <v>7280</v>
      </c>
    </row>
    <row r="31" spans="1:26" ht="18" customHeight="1">
      <c r="A31" s="270"/>
      <c r="B31" s="271"/>
      <c r="C31" s="250" t="s">
        <v>115</v>
      </c>
      <c r="D31" s="230"/>
      <c r="E31" s="230"/>
      <c r="F31" s="230"/>
      <c r="G31" s="230"/>
      <c r="H31" s="249">
        <v>5</v>
      </c>
      <c r="I31" s="249"/>
      <c r="J31" s="249"/>
      <c r="K31" s="249">
        <v>71</v>
      </c>
      <c r="L31" s="249"/>
      <c r="M31" s="249"/>
      <c r="N31" s="249">
        <v>97</v>
      </c>
      <c r="O31" s="249"/>
      <c r="P31" s="249"/>
      <c r="Q31" s="249">
        <v>59</v>
      </c>
      <c r="R31" s="249"/>
      <c r="S31" s="249"/>
      <c r="T31" s="249">
        <v>45</v>
      </c>
      <c r="U31" s="249"/>
      <c r="V31" s="249"/>
      <c r="W31" s="249">
        <v>45</v>
      </c>
      <c r="X31" s="249"/>
      <c r="Y31" s="249"/>
      <c r="Z31" s="141">
        <f t="shared" si="0"/>
        <v>322</v>
      </c>
    </row>
    <row r="32" spans="1:26" ht="18" customHeight="1">
      <c r="A32" s="272"/>
      <c r="B32" s="273"/>
      <c r="C32" s="231" t="s">
        <v>136</v>
      </c>
      <c r="D32" s="232"/>
      <c r="E32" s="232"/>
      <c r="F32" s="232"/>
      <c r="G32" s="232"/>
      <c r="H32" s="233">
        <f>SUM(H30:J31)</f>
        <v>671</v>
      </c>
      <c r="I32" s="233"/>
      <c r="J32" s="233"/>
      <c r="K32" s="233">
        <f>SUM(K30:M31)</f>
        <v>2871</v>
      </c>
      <c r="L32" s="233"/>
      <c r="M32" s="233"/>
      <c r="N32" s="233">
        <f>SUM(N30:P31)</f>
        <v>1838</v>
      </c>
      <c r="O32" s="233"/>
      <c r="P32" s="233"/>
      <c r="Q32" s="233">
        <f>SUM(Q30:S31)</f>
        <v>948</v>
      </c>
      <c r="R32" s="233"/>
      <c r="S32" s="233"/>
      <c r="T32" s="233">
        <f>SUM(T30:V31)</f>
        <v>727</v>
      </c>
      <c r="U32" s="233"/>
      <c r="V32" s="233"/>
      <c r="W32" s="233">
        <f>SUM(W30:Y31)</f>
        <v>547</v>
      </c>
      <c r="X32" s="233"/>
      <c r="Y32" s="233"/>
      <c r="Z32" s="142">
        <f t="shared" si="0"/>
        <v>7602</v>
      </c>
    </row>
    <row r="33" spans="1:26" ht="18" customHeight="1">
      <c r="A33" s="274" t="s">
        <v>16</v>
      </c>
      <c r="B33" s="275"/>
      <c r="C33" s="244" t="s">
        <v>114</v>
      </c>
      <c r="D33" s="245"/>
      <c r="E33" s="245"/>
      <c r="F33" s="245"/>
      <c r="G33" s="245"/>
      <c r="H33" s="229">
        <v>698</v>
      </c>
      <c r="I33" s="229"/>
      <c r="J33" s="229"/>
      <c r="K33" s="229">
        <v>2791</v>
      </c>
      <c r="L33" s="229"/>
      <c r="M33" s="229"/>
      <c r="N33" s="229">
        <v>1743</v>
      </c>
      <c r="O33" s="229"/>
      <c r="P33" s="229"/>
      <c r="Q33" s="229">
        <v>887</v>
      </c>
      <c r="R33" s="229"/>
      <c r="S33" s="229"/>
      <c r="T33" s="229">
        <v>690</v>
      </c>
      <c r="U33" s="229"/>
      <c r="V33" s="229"/>
      <c r="W33" s="229">
        <v>506</v>
      </c>
      <c r="X33" s="229"/>
      <c r="Y33" s="229"/>
      <c r="Z33" s="144">
        <f t="shared" si="0"/>
        <v>7315</v>
      </c>
    </row>
    <row r="34" spans="1:26" ht="18" customHeight="1">
      <c r="A34" s="270"/>
      <c r="B34" s="271"/>
      <c r="C34" s="250" t="s">
        <v>115</v>
      </c>
      <c r="D34" s="230"/>
      <c r="E34" s="230"/>
      <c r="F34" s="230"/>
      <c r="G34" s="230"/>
      <c r="H34" s="249">
        <v>5</v>
      </c>
      <c r="I34" s="249"/>
      <c r="J34" s="249"/>
      <c r="K34" s="249">
        <v>67</v>
      </c>
      <c r="L34" s="249"/>
      <c r="M34" s="249"/>
      <c r="N34" s="249">
        <v>96</v>
      </c>
      <c r="O34" s="249"/>
      <c r="P34" s="249"/>
      <c r="Q34" s="249">
        <v>60</v>
      </c>
      <c r="R34" s="249"/>
      <c r="S34" s="249"/>
      <c r="T34" s="249">
        <v>42</v>
      </c>
      <c r="U34" s="249"/>
      <c r="V34" s="249"/>
      <c r="W34" s="249">
        <v>48</v>
      </c>
      <c r="X34" s="249"/>
      <c r="Y34" s="249"/>
      <c r="Z34" s="141">
        <f t="shared" si="0"/>
        <v>318</v>
      </c>
    </row>
    <row r="35" spans="1:26" ht="18" customHeight="1">
      <c r="A35" s="272"/>
      <c r="B35" s="273"/>
      <c r="C35" s="231" t="s">
        <v>136</v>
      </c>
      <c r="D35" s="232"/>
      <c r="E35" s="232"/>
      <c r="F35" s="232"/>
      <c r="G35" s="232"/>
      <c r="H35" s="243">
        <f>SUM(H33:J34)</f>
        <v>703</v>
      </c>
      <c r="I35" s="243"/>
      <c r="J35" s="243"/>
      <c r="K35" s="243">
        <f>SUM(K33:M34)</f>
        <v>2858</v>
      </c>
      <c r="L35" s="243"/>
      <c r="M35" s="243"/>
      <c r="N35" s="243">
        <f>SUM(N33:P34)</f>
        <v>1839</v>
      </c>
      <c r="O35" s="243"/>
      <c r="P35" s="243"/>
      <c r="Q35" s="243">
        <f>SUM(Q33:S34)</f>
        <v>947</v>
      </c>
      <c r="R35" s="243"/>
      <c r="S35" s="243"/>
      <c r="T35" s="243">
        <f>SUM(T33:V34)</f>
        <v>732</v>
      </c>
      <c r="U35" s="243"/>
      <c r="V35" s="243"/>
      <c r="W35" s="243">
        <f>SUM(W33:Y34)</f>
        <v>554</v>
      </c>
      <c r="X35" s="243"/>
      <c r="Y35" s="243"/>
      <c r="Z35" s="143">
        <f t="shared" si="0"/>
        <v>7633</v>
      </c>
    </row>
    <row r="36" spans="1:26" ht="18" customHeight="1">
      <c r="A36" s="270" t="s">
        <v>17</v>
      </c>
      <c r="B36" s="271"/>
      <c r="C36" s="244" t="s">
        <v>114</v>
      </c>
      <c r="D36" s="245"/>
      <c r="E36" s="245"/>
      <c r="F36" s="245"/>
      <c r="G36" s="245"/>
      <c r="H36" s="246">
        <v>720</v>
      </c>
      <c r="I36" s="246"/>
      <c r="J36" s="246"/>
      <c r="K36" s="246">
        <v>2815</v>
      </c>
      <c r="L36" s="246"/>
      <c r="M36" s="246"/>
      <c r="N36" s="246">
        <v>1775</v>
      </c>
      <c r="O36" s="246"/>
      <c r="P36" s="246"/>
      <c r="Q36" s="246">
        <v>916</v>
      </c>
      <c r="R36" s="246"/>
      <c r="S36" s="246"/>
      <c r="T36" s="246">
        <v>684</v>
      </c>
      <c r="U36" s="246"/>
      <c r="V36" s="246"/>
      <c r="W36" s="246">
        <v>519</v>
      </c>
      <c r="X36" s="246"/>
      <c r="Y36" s="246"/>
      <c r="Z36" s="140">
        <f t="shared" si="0"/>
        <v>7429</v>
      </c>
    </row>
    <row r="37" spans="1:26" ht="18" customHeight="1">
      <c r="A37" s="270"/>
      <c r="B37" s="271"/>
      <c r="C37" s="250" t="s">
        <v>115</v>
      </c>
      <c r="D37" s="230"/>
      <c r="E37" s="230"/>
      <c r="F37" s="230"/>
      <c r="G37" s="230"/>
      <c r="H37" s="249">
        <v>6</v>
      </c>
      <c r="I37" s="249"/>
      <c r="J37" s="249"/>
      <c r="K37" s="249">
        <v>67</v>
      </c>
      <c r="L37" s="249"/>
      <c r="M37" s="249"/>
      <c r="N37" s="249">
        <v>97</v>
      </c>
      <c r="O37" s="249"/>
      <c r="P37" s="249"/>
      <c r="Q37" s="249">
        <v>61</v>
      </c>
      <c r="R37" s="249"/>
      <c r="S37" s="249"/>
      <c r="T37" s="249">
        <v>43</v>
      </c>
      <c r="U37" s="249"/>
      <c r="V37" s="249"/>
      <c r="W37" s="249">
        <v>44</v>
      </c>
      <c r="X37" s="249"/>
      <c r="Y37" s="249"/>
      <c r="Z37" s="141">
        <f t="shared" si="0"/>
        <v>318</v>
      </c>
    </row>
    <row r="38" spans="1:26" ht="18" customHeight="1">
      <c r="A38" s="272"/>
      <c r="B38" s="273"/>
      <c r="C38" s="231" t="s">
        <v>136</v>
      </c>
      <c r="D38" s="232"/>
      <c r="E38" s="232"/>
      <c r="F38" s="232"/>
      <c r="G38" s="232"/>
      <c r="H38" s="233">
        <f>SUM(H36:J37)</f>
        <v>726</v>
      </c>
      <c r="I38" s="233"/>
      <c r="J38" s="233"/>
      <c r="K38" s="233">
        <f>SUM(K36:M37)</f>
        <v>2882</v>
      </c>
      <c r="L38" s="233"/>
      <c r="M38" s="233"/>
      <c r="N38" s="233">
        <f>SUM(N36:P37)</f>
        <v>1872</v>
      </c>
      <c r="O38" s="233"/>
      <c r="P38" s="233"/>
      <c r="Q38" s="233">
        <f>SUM(Q36:S37)</f>
        <v>977</v>
      </c>
      <c r="R38" s="233"/>
      <c r="S38" s="233"/>
      <c r="T38" s="233">
        <f>SUM(T36:V37)</f>
        <v>727</v>
      </c>
      <c r="U38" s="233"/>
      <c r="V38" s="233"/>
      <c r="W38" s="233">
        <f>SUM(W36:Y37)</f>
        <v>563</v>
      </c>
      <c r="X38" s="233"/>
      <c r="Y38" s="233"/>
      <c r="Z38" s="142">
        <f t="shared" si="0"/>
        <v>7747</v>
      </c>
    </row>
    <row r="39" spans="1:26" ht="18" customHeight="1">
      <c r="A39" s="274" t="s">
        <v>36</v>
      </c>
      <c r="B39" s="275"/>
      <c r="C39" s="244" t="s">
        <v>114</v>
      </c>
      <c r="D39" s="245"/>
      <c r="E39" s="245"/>
      <c r="F39" s="245"/>
      <c r="G39" s="245"/>
      <c r="H39" s="229">
        <v>758</v>
      </c>
      <c r="I39" s="229"/>
      <c r="J39" s="229"/>
      <c r="K39" s="229">
        <v>2878</v>
      </c>
      <c r="L39" s="229"/>
      <c r="M39" s="229"/>
      <c r="N39" s="229">
        <v>1812</v>
      </c>
      <c r="O39" s="229"/>
      <c r="P39" s="229"/>
      <c r="Q39" s="229">
        <v>912</v>
      </c>
      <c r="R39" s="229"/>
      <c r="S39" s="229"/>
      <c r="T39" s="229">
        <v>728</v>
      </c>
      <c r="U39" s="229"/>
      <c r="V39" s="229"/>
      <c r="W39" s="229">
        <v>519</v>
      </c>
      <c r="X39" s="229"/>
      <c r="Y39" s="229"/>
      <c r="Z39" s="144">
        <f t="shared" si="0"/>
        <v>7607</v>
      </c>
    </row>
    <row r="40" spans="1:26" ht="18" customHeight="1">
      <c r="A40" s="270"/>
      <c r="B40" s="271"/>
      <c r="C40" s="250" t="s">
        <v>115</v>
      </c>
      <c r="D40" s="230"/>
      <c r="E40" s="230"/>
      <c r="F40" s="230"/>
      <c r="G40" s="230"/>
      <c r="H40" s="249">
        <v>7</v>
      </c>
      <c r="I40" s="249"/>
      <c r="J40" s="249"/>
      <c r="K40" s="249">
        <v>67</v>
      </c>
      <c r="L40" s="249"/>
      <c r="M40" s="249"/>
      <c r="N40" s="249">
        <v>99</v>
      </c>
      <c r="O40" s="249"/>
      <c r="P40" s="249"/>
      <c r="Q40" s="249">
        <v>56</v>
      </c>
      <c r="R40" s="249"/>
      <c r="S40" s="249"/>
      <c r="T40" s="249">
        <v>46</v>
      </c>
      <c r="U40" s="249"/>
      <c r="V40" s="249"/>
      <c r="W40" s="249">
        <v>41</v>
      </c>
      <c r="X40" s="249"/>
      <c r="Y40" s="249"/>
      <c r="Z40" s="141">
        <f t="shared" si="0"/>
        <v>316</v>
      </c>
    </row>
    <row r="41" spans="1:26" ht="18" customHeight="1" thickBot="1">
      <c r="A41" s="270"/>
      <c r="B41" s="271"/>
      <c r="C41" s="247" t="s">
        <v>136</v>
      </c>
      <c r="D41" s="248"/>
      <c r="E41" s="248"/>
      <c r="F41" s="248"/>
      <c r="G41" s="248"/>
      <c r="H41" s="243">
        <f>SUM(H39:J40)</f>
        <v>765</v>
      </c>
      <c r="I41" s="243"/>
      <c r="J41" s="243"/>
      <c r="K41" s="243">
        <f>SUM(K39:M40)</f>
        <v>2945</v>
      </c>
      <c r="L41" s="243"/>
      <c r="M41" s="243"/>
      <c r="N41" s="243">
        <f>SUM(N39:P40)</f>
        <v>1911</v>
      </c>
      <c r="O41" s="243"/>
      <c r="P41" s="243"/>
      <c r="Q41" s="243">
        <f>SUM(Q39:S40)</f>
        <v>968</v>
      </c>
      <c r="R41" s="243"/>
      <c r="S41" s="243"/>
      <c r="T41" s="243">
        <f>SUM(T39:V40)</f>
        <v>774</v>
      </c>
      <c r="U41" s="243"/>
      <c r="V41" s="243"/>
      <c r="W41" s="243">
        <f>SUM(W39:Y40)</f>
        <v>560</v>
      </c>
      <c r="X41" s="243"/>
      <c r="Y41" s="243"/>
      <c r="Z41" s="143">
        <f t="shared" si="0"/>
        <v>7923</v>
      </c>
    </row>
    <row r="42" spans="1:26" ht="18" customHeight="1">
      <c r="A42" s="281" t="s">
        <v>217</v>
      </c>
      <c r="B42" s="261"/>
      <c r="C42" s="261"/>
      <c r="D42" s="261"/>
      <c r="E42" s="261"/>
      <c r="F42" s="261"/>
      <c r="G42" s="261"/>
      <c r="H42" s="290">
        <f>SUM(H41,H38,H35,H32,H29,H26,H23,H20,H17,H14,H11,H8)</f>
        <v>7546</v>
      </c>
      <c r="I42" s="290"/>
      <c r="J42" s="290"/>
      <c r="K42" s="290">
        <f>SUM(K41,K38,K35,K32,K29,K26,K23,K20,K17,K14,K11,K8)</f>
        <v>31627</v>
      </c>
      <c r="L42" s="290"/>
      <c r="M42" s="290"/>
      <c r="N42" s="290">
        <f>SUM(N41,N38,N35,N32,N29,N26,N23,N20,N17,N14,N11,N8)</f>
        <v>21681</v>
      </c>
      <c r="O42" s="290"/>
      <c r="P42" s="290"/>
      <c r="Q42" s="290">
        <f>SUM(Q41,Q38,Q35,Q32,Q29,Q26,Q23,Q20,Q17,Q14,Q11,Q8)</f>
        <v>11179</v>
      </c>
      <c r="R42" s="290"/>
      <c r="S42" s="290"/>
      <c r="T42" s="290">
        <f>SUM(T41,T38,T35,T32,T29,T26,T23,T20,T17,T14,T11,T8)</f>
        <v>8567</v>
      </c>
      <c r="U42" s="290"/>
      <c r="V42" s="290"/>
      <c r="W42" s="290">
        <f>SUM(W41,W38,W35,W32,W29,W26,W23,W20,W17,W14,W11,W8)</f>
        <v>6558</v>
      </c>
      <c r="X42" s="290"/>
      <c r="Y42" s="290"/>
      <c r="Z42" s="217">
        <f>SUM(Z41,Z38,Z35,Z32,Z29,Z26,Z23,Z20,Z17,Z14,Z11,Z8)</f>
        <v>87158</v>
      </c>
    </row>
    <row r="43" spans="1:26" ht="18" customHeight="1">
      <c r="A43" s="239" t="s">
        <v>216</v>
      </c>
      <c r="B43" s="240"/>
      <c r="C43" s="240"/>
      <c r="D43" s="240"/>
      <c r="E43" s="240"/>
      <c r="F43" s="240"/>
      <c r="G43" s="240"/>
      <c r="H43" s="235">
        <v>5588</v>
      </c>
      <c r="I43" s="235"/>
      <c r="J43" s="235"/>
      <c r="K43" s="235">
        <v>23572</v>
      </c>
      <c r="L43" s="235"/>
      <c r="M43" s="235"/>
      <c r="N43" s="235">
        <v>17377</v>
      </c>
      <c r="O43" s="235"/>
      <c r="P43" s="235"/>
      <c r="Q43" s="235">
        <v>9183</v>
      </c>
      <c r="R43" s="235"/>
      <c r="S43" s="235"/>
      <c r="T43" s="235">
        <v>7525</v>
      </c>
      <c r="U43" s="235"/>
      <c r="V43" s="235"/>
      <c r="W43" s="235">
        <v>5902</v>
      </c>
      <c r="X43" s="235"/>
      <c r="Y43" s="235"/>
      <c r="Z43" s="145">
        <f>SUM(H43:Y43)</f>
        <v>69147</v>
      </c>
    </row>
    <row r="44" spans="1:26" ht="18" customHeight="1">
      <c r="A44" s="239" t="s">
        <v>232</v>
      </c>
      <c r="B44" s="240"/>
      <c r="C44" s="240"/>
      <c r="D44" s="240"/>
      <c r="E44" s="240"/>
      <c r="F44" s="240"/>
      <c r="G44" s="240"/>
      <c r="H44" s="235">
        <v>5020</v>
      </c>
      <c r="I44" s="235"/>
      <c r="J44" s="235"/>
      <c r="K44" s="235">
        <v>16177</v>
      </c>
      <c r="L44" s="235"/>
      <c r="M44" s="235"/>
      <c r="N44" s="235">
        <v>12382</v>
      </c>
      <c r="O44" s="235"/>
      <c r="P44" s="235"/>
      <c r="Q44" s="235">
        <v>7562</v>
      </c>
      <c r="R44" s="235"/>
      <c r="S44" s="235"/>
      <c r="T44" s="235">
        <v>6309</v>
      </c>
      <c r="U44" s="235"/>
      <c r="V44" s="235"/>
      <c r="W44" s="235">
        <v>5353</v>
      </c>
      <c r="X44" s="235"/>
      <c r="Y44" s="235"/>
      <c r="Z44" s="145">
        <f>SUM(H44:Y44)</f>
        <v>52803</v>
      </c>
    </row>
    <row r="45" spans="1:28" ht="18" customHeight="1" thickBot="1">
      <c r="A45" s="241" t="s">
        <v>187</v>
      </c>
      <c r="B45" s="242"/>
      <c r="C45" s="242"/>
      <c r="D45" s="242"/>
      <c r="E45" s="242"/>
      <c r="F45" s="242"/>
      <c r="G45" s="242"/>
      <c r="H45" s="234">
        <f>H42/H43</f>
        <v>1.3503937007874016</v>
      </c>
      <c r="I45" s="234"/>
      <c r="J45" s="234"/>
      <c r="K45" s="234">
        <f>K42/K43</f>
        <v>1.3417189886305787</v>
      </c>
      <c r="L45" s="234"/>
      <c r="M45" s="234"/>
      <c r="N45" s="234">
        <f>N42/N43</f>
        <v>1.2476837198595845</v>
      </c>
      <c r="O45" s="234"/>
      <c r="P45" s="234"/>
      <c r="Q45" s="234">
        <f>Q42/Q43</f>
        <v>1.2173581618207558</v>
      </c>
      <c r="R45" s="234"/>
      <c r="S45" s="234"/>
      <c r="T45" s="234">
        <f>T42/T43</f>
        <v>1.1384717607973422</v>
      </c>
      <c r="U45" s="234"/>
      <c r="V45" s="234"/>
      <c r="W45" s="234">
        <f>W42/W43</f>
        <v>1.111148763131142</v>
      </c>
      <c r="X45" s="234"/>
      <c r="Y45" s="234"/>
      <c r="Z45" s="146">
        <f>Z42/Z43</f>
        <v>1.2604740625045194</v>
      </c>
      <c r="AA45" s="216"/>
      <c r="AB45" s="216"/>
    </row>
    <row r="46" spans="1:26" ht="18" customHeight="1">
      <c r="A46" s="262" t="s">
        <v>200</v>
      </c>
      <c r="B46" s="262"/>
      <c r="C46" s="262"/>
      <c r="D46" s="262"/>
      <c r="E46" s="262"/>
      <c r="F46" s="262"/>
      <c r="G46" s="262"/>
      <c r="H46" s="262"/>
      <c r="I46" s="262"/>
      <c r="J46" s="262"/>
      <c r="K46" s="262"/>
      <c r="L46" s="262"/>
      <c r="M46" s="262"/>
      <c r="Z46" s="139"/>
    </row>
    <row r="47" spans="2:26" ht="18" customHeight="1" thickBot="1">
      <c r="B47" s="70" t="s">
        <v>185</v>
      </c>
      <c r="Z47" s="72" t="s">
        <v>134</v>
      </c>
    </row>
    <row r="48" spans="1:26" ht="18" customHeight="1">
      <c r="A48" s="276" t="s">
        <v>174</v>
      </c>
      <c r="B48" s="277"/>
      <c r="C48" s="261" t="s">
        <v>175</v>
      </c>
      <c r="D48" s="268"/>
      <c r="E48" s="268"/>
      <c r="F48" s="268"/>
      <c r="G48" s="268"/>
      <c r="H48" s="257" t="s">
        <v>177</v>
      </c>
      <c r="I48" s="258"/>
      <c r="J48" s="263"/>
      <c r="K48" s="263"/>
      <c r="L48" s="264"/>
      <c r="M48" s="257" t="s">
        <v>176</v>
      </c>
      <c r="N48" s="258"/>
      <c r="O48" s="258"/>
      <c r="P48" s="258"/>
      <c r="Q48" s="258"/>
      <c r="R48" s="257" t="s">
        <v>178</v>
      </c>
      <c r="S48" s="258"/>
      <c r="T48" s="258"/>
      <c r="U48" s="258"/>
      <c r="V48" s="258"/>
      <c r="W48" s="284" t="s">
        <v>157</v>
      </c>
      <c r="X48" s="285"/>
      <c r="Y48" s="285"/>
      <c r="Z48" s="286"/>
    </row>
    <row r="49" spans="1:26" ht="18" customHeight="1">
      <c r="A49" s="278"/>
      <c r="B49" s="279"/>
      <c r="C49" s="269"/>
      <c r="D49" s="269"/>
      <c r="E49" s="269"/>
      <c r="F49" s="269"/>
      <c r="G49" s="269"/>
      <c r="H49" s="265"/>
      <c r="I49" s="266"/>
      <c r="J49" s="266"/>
      <c r="K49" s="266"/>
      <c r="L49" s="267"/>
      <c r="M49" s="259"/>
      <c r="N49" s="260"/>
      <c r="O49" s="260"/>
      <c r="P49" s="260"/>
      <c r="Q49" s="260"/>
      <c r="R49" s="259"/>
      <c r="S49" s="260"/>
      <c r="T49" s="260"/>
      <c r="U49" s="260"/>
      <c r="V49" s="260"/>
      <c r="W49" s="287"/>
      <c r="X49" s="288"/>
      <c r="Y49" s="288"/>
      <c r="Z49" s="289"/>
    </row>
    <row r="50" spans="1:26" ht="18" customHeight="1">
      <c r="A50" s="270" t="s">
        <v>74</v>
      </c>
      <c r="B50" s="271"/>
      <c r="C50" s="244" t="s">
        <v>114</v>
      </c>
      <c r="D50" s="245"/>
      <c r="E50" s="245"/>
      <c r="F50" s="245"/>
      <c r="G50" s="245"/>
      <c r="H50" s="227">
        <v>1201</v>
      </c>
      <c r="I50" s="228"/>
      <c r="J50" s="228"/>
      <c r="K50" s="228"/>
      <c r="L50" s="226"/>
      <c r="M50" s="227">
        <v>631</v>
      </c>
      <c r="N50" s="228"/>
      <c r="O50" s="228"/>
      <c r="P50" s="228"/>
      <c r="Q50" s="228"/>
      <c r="R50" s="227">
        <v>349</v>
      </c>
      <c r="S50" s="228"/>
      <c r="T50" s="228"/>
      <c r="U50" s="228"/>
      <c r="V50" s="228"/>
      <c r="W50" s="85" t="s">
        <v>154</v>
      </c>
      <c r="X50" s="86"/>
      <c r="Y50" s="86"/>
      <c r="Z50" s="147">
        <f>SUM(H50:Y50)</f>
        <v>2181</v>
      </c>
    </row>
    <row r="51" spans="1:26" ht="18" customHeight="1">
      <c r="A51" s="270"/>
      <c r="B51" s="271"/>
      <c r="C51" s="250" t="s">
        <v>115</v>
      </c>
      <c r="D51" s="230"/>
      <c r="E51" s="230"/>
      <c r="F51" s="230"/>
      <c r="G51" s="230"/>
      <c r="H51" s="251">
        <v>24</v>
      </c>
      <c r="I51" s="252"/>
      <c r="J51" s="252"/>
      <c r="K51" s="252"/>
      <c r="L51" s="253"/>
      <c r="M51" s="251">
        <v>5</v>
      </c>
      <c r="N51" s="252"/>
      <c r="O51" s="252"/>
      <c r="P51" s="252"/>
      <c r="Q51" s="252"/>
      <c r="R51" s="251">
        <v>13</v>
      </c>
      <c r="S51" s="252"/>
      <c r="T51" s="252"/>
      <c r="U51" s="252"/>
      <c r="V51" s="252"/>
      <c r="W51" s="87" t="s">
        <v>154</v>
      </c>
      <c r="X51" s="88"/>
      <c r="Y51" s="88"/>
      <c r="Z51" s="147">
        <f aca="true" t="shared" si="1" ref="Z51:Z85">SUM(H51:Y51)</f>
        <v>42</v>
      </c>
    </row>
    <row r="52" spans="1:26" ht="18" customHeight="1">
      <c r="A52" s="272"/>
      <c r="B52" s="273"/>
      <c r="C52" s="231" t="s">
        <v>136</v>
      </c>
      <c r="D52" s="232"/>
      <c r="E52" s="232"/>
      <c r="F52" s="232"/>
      <c r="G52" s="232"/>
      <c r="H52" s="254">
        <f>SUM(H50:H51)</f>
        <v>1225</v>
      </c>
      <c r="I52" s="255"/>
      <c r="J52" s="255"/>
      <c r="K52" s="255"/>
      <c r="L52" s="256"/>
      <c r="M52" s="254">
        <f>SUM(M50:Q51)</f>
        <v>636</v>
      </c>
      <c r="N52" s="255"/>
      <c r="O52" s="255"/>
      <c r="P52" s="255"/>
      <c r="Q52" s="255"/>
      <c r="R52" s="254">
        <f>SUM(R50:V51)</f>
        <v>362</v>
      </c>
      <c r="S52" s="255"/>
      <c r="T52" s="255"/>
      <c r="U52" s="255"/>
      <c r="V52" s="255"/>
      <c r="W52" s="89" t="s">
        <v>155</v>
      </c>
      <c r="X52" s="90"/>
      <c r="Y52" s="90"/>
      <c r="Z52" s="148">
        <f t="shared" si="1"/>
        <v>2223</v>
      </c>
    </row>
    <row r="53" spans="1:26" ht="18" customHeight="1">
      <c r="A53" s="274" t="s">
        <v>142</v>
      </c>
      <c r="B53" s="275"/>
      <c r="C53" s="244" t="s">
        <v>114</v>
      </c>
      <c r="D53" s="245"/>
      <c r="E53" s="245"/>
      <c r="F53" s="245"/>
      <c r="G53" s="245"/>
      <c r="H53" s="246">
        <v>1194</v>
      </c>
      <c r="I53" s="246"/>
      <c r="J53" s="246"/>
      <c r="K53" s="246"/>
      <c r="L53" s="246"/>
      <c r="M53" s="246">
        <v>624</v>
      </c>
      <c r="N53" s="246"/>
      <c r="O53" s="246"/>
      <c r="P53" s="246"/>
      <c r="Q53" s="246"/>
      <c r="R53" s="246">
        <v>363</v>
      </c>
      <c r="S53" s="246"/>
      <c r="T53" s="246"/>
      <c r="U53" s="246"/>
      <c r="V53" s="246"/>
      <c r="W53" s="92" t="s">
        <v>154</v>
      </c>
      <c r="X53" s="93"/>
      <c r="Y53" s="93"/>
      <c r="Z53" s="147">
        <f t="shared" si="1"/>
        <v>2181</v>
      </c>
    </row>
    <row r="54" spans="1:26" ht="18" customHeight="1">
      <c r="A54" s="270"/>
      <c r="B54" s="271"/>
      <c r="C54" s="250" t="s">
        <v>115</v>
      </c>
      <c r="D54" s="230"/>
      <c r="E54" s="230"/>
      <c r="F54" s="230"/>
      <c r="G54" s="230"/>
      <c r="H54" s="249">
        <v>24</v>
      </c>
      <c r="I54" s="249"/>
      <c r="J54" s="249"/>
      <c r="K54" s="249"/>
      <c r="L54" s="249"/>
      <c r="M54" s="249">
        <v>5</v>
      </c>
      <c r="N54" s="249"/>
      <c r="O54" s="249"/>
      <c r="P54" s="249"/>
      <c r="Q54" s="249"/>
      <c r="R54" s="249">
        <v>13</v>
      </c>
      <c r="S54" s="249"/>
      <c r="T54" s="249"/>
      <c r="U54" s="249"/>
      <c r="V54" s="249"/>
      <c r="W54" s="87" t="s">
        <v>154</v>
      </c>
      <c r="X54" s="88"/>
      <c r="Y54" s="88"/>
      <c r="Z54" s="147">
        <f t="shared" si="1"/>
        <v>42</v>
      </c>
    </row>
    <row r="55" spans="1:26" ht="18" customHeight="1">
      <c r="A55" s="272"/>
      <c r="B55" s="273"/>
      <c r="C55" s="231" t="s">
        <v>136</v>
      </c>
      <c r="D55" s="232"/>
      <c r="E55" s="232"/>
      <c r="F55" s="232"/>
      <c r="G55" s="232"/>
      <c r="H55" s="233">
        <f>SUM(H53:H54)</f>
        <v>1218</v>
      </c>
      <c r="I55" s="233"/>
      <c r="J55" s="233"/>
      <c r="K55" s="233"/>
      <c r="L55" s="233"/>
      <c r="M55" s="233">
        <f>SUM(M53:Q54)</f>
        <v>629</v>
      </c>
      <c r="N55" s="233"/>
      <c r="O55" s="233"/>
      <c r="P55" s="233"/>
      <c r="Q55" s="233"/>
      <c r="R55" s="233">
        <f>SUM(R53:V54)</f>
        <v>376</v>
      </c>
      <c r="S55" s="233"/>
      <c r="T55" s="233"/>
      <c r="U55" s="233"/>
      <c r="V55" s="233"/>
      <c r="W55" s="94" t="s">
        <v>155</v>
      </c>
      <c r="X55" s="95"/>
      <c r="Y55" s="95"/>
      <c r="Z55" s="148">
        <f t="shared" si="1"/>
        <v>2223</v>
      </c>
    </row>
    <row r="56" spans="1:26" ht="18" customHeight="1">
      <c r="A56" s="270" t="s">
        <v>9</v>
      </c>
      <c r="B56" s="271"/>
      <c r="C56" s="244" t="s">
        <v>114</v>
      </c>
      <c r="D56" s="245"/>
      <c r="E56" s="245"/>
      <c r="F56" s="245"/>
      <c r="G56" s="245"/>
      <c r="H56" s="229">
        <v>1143</v>
      </c>
      <c r="I56" s="229"/>
      <c r="J56" s="229"/>
      <c r="K56" s="229"/>
      <c r="L56" s="229"/>
      <c r="M56" s="229">
        <v>609</v>
      </c>
      <c r="N56" s="229"/>
      <c r="O56" s="229"/>
      <c r="P56" s="229"/>
      <c r="Q56" s="229"/>
      <c r="R56" s="229">
        <v>361</v>
      </c>
      <c r="S56" s="229"/>
      <c r="T56" s="229"/>
      <c r="U56" s="229"/>
      <c r="V56" s="229"/>
      <c r="W56" s="85" t="s">
        <v>154</v>
      </c>
      <c r="X56" s="86"/>
      <c r="Y56" s="86"/>
      <c r="Z56" s="147">
        <f t="shared" si="1"/>
        <v>2113</v>
      </c>
    </row>
    <row r="57" spans="1:26" ht="18" customHeight="1">
      <c r="A57" s="270"/>
      <c r="B57" s="271"/>
      <c r="C57" s="250" t="s">
        <v>115</v>
      </c>
      <c r="D57" s="230"/>
      <c r="E57" s="230"/>
      <c r="F57" s="230"/>
      <c r="G57" s="230"/>
      <c r="H57" s="249">
        <v>23</v>
      </c>
      <c r="I57" s="249"/>
      <c r="J57" s="249"/>
      <c r="K57" s="249"/>
      <c r="L57" s="249"/>
      <c r="M57" s="249">
        <v>5</v>
      </c>
      <c r="N57" s="249"/>
      <c r="O57" s="249"/>
      <c r="P57" s="249"/>
      <c r="Q57" s="249"/>
      <c r="R57" s="249">
        <v>11</v>
      </c>
      <c r="S57" s="249"/>
      <c r="T57" s="249"/>
      <c r="U57" s="249"/>
      <c r="V57" s="249"/>
      <c r="W57" s="87" t="s">
        <v>154</v>
      </c>
      <c r="X57" s="88"/>
      <c r="Y57" s="88"/>
      <c r="Z57" s="147">
        <f t="shared" si="1"/>
        <v>39</v>
      </c>
    </row>
    <row r="58" spans="1:26" ht="18" customHeight="1">
      <c r="A58" s="272"/>
      <c r="B58" s="273"/>
      <c r="C58" s="231" t="s">
        <v>136</v>
      </c>
      <c r="D58" s="232"/>
      <c r="E58" s="232"/>
      <c r="F58" s="232"/>
      <c r="G58" s="232"/>
      <c r="H58" s="243">
        <f>SUM(H56:H57)</f>
        <v>1166</v>
      </c>
      <c r="I58" s="243"/>
      <c r="J58" s="243"/>
      <c r="K58" s="243"/>
      <c r="L58" s="243"/>
      <c r="M58" s="243">
        <f>SUM(M56:Q57)</f>
        <v>614</v>
      </c>
      <c r="N58" s="243"/>
      <c r="O58" s="243"/>
      <c r="P58" s="243"/>
      <c r="Q58" s="243"/>
      <c r="R58" s="243">
        <f>SUM(R56:V57)</f>
        <v>372</v>
      </c>
      <c r="S58" s="243"/>
      <c r="T58" s="243"/>
      <c r="U58" s="243"/>
      <c r="V58" s="243"/>
      <c r="W58" s="89" t="s">
        <v>155</v>
      </c>
      <c r="X58" s="90"/>
      <c r="Y58" s="90"/>
      <c r="Z58" s="148">
        <f t="shared" si="1"/>
        <v>2152</v>
      </c>
    </row>
    <row r="59" spans="1:26" ht="18" customHeight="1">
      <c r="A59" s="274" t="s">
        <v>10</v>
      </c>
      <c r="B59" s="275"/>
      <c r="C59" s="244" t="s">
        <v>114</v>
      </c>
      <c r="D59" s="245"/>
      <c r="E59" s="245"/>
      <c r="F59" s="245"/>
      <c r="G59" s="245"/>
      <c r="H59" s="246">
        <v>1165</v>
      </c>
      <c r="I59" s="246"/>
      <c r="J59" s="246"/>
      <c r="K59" s="246"/>
      <c r="L59" s="246"/>
      <c r="M59" s="246">
        <v>637</v>
      </c>
      <c r="N59" s="246"/>
      <c r="O59" s="246"/>
      <c r="P59" s="246"/>
      <c r="Q59" s="246"/>
      <c r="R59" s="246">
        <v>376</v>
      </c>
      <c r="S59" s="246"/>
      <c r="T59" s="246"/>
      <c r="U59" s="246"/>
      <c r="V59" s="246"/>
      <c r="W59" s="92" t="s">
        <v>154</v>
      </c>
      <c r="X59" s="93"/>
      <c r="Y59" s="93"/>
      <c r="Z59" s="147">
        <f t="shared" si="1"/>
        <v>2178</v>
      </c>
    </row>
    <row r="60" spans="1:26" ht="18" customHeight="1">
      <c r="A60" s="270"/>
      <c r="B60" s="271"/>
      <c r="C60" s="250" t="s">
        <v>115</v>
      </c>
      <c r="D60" s="230"/>
      <c r="E60" s="230"/>
      <c r="F60" s="230"/>
      <c r="G60" s="230"/>
      <c r="H60" s="249">
        <v>22</v>
      </c>
      <c r="I60" s="249"/>
      <c r="J60" s="249"/>
      <c r="K60" s="249"/>
      <c r="L60" s="249"/>
      <c r="M60" s="249">
        <v>4</v>
      </c>
      <c r="N60" s="249"/>
      <c r="O60" s="249"/>
      <c r="P60" s="249"/>
      <c r="Q60" s="249"/>
      <c r="R60" s="249">
        <v>14</v>
      </c>
      <c r="S60" s="249"/>
      <c r="T60" s="249"/>
      <c r="U60" s="249"/>
      <c r="V60" s="249"/>
      <c r="W60" s="87" t="s">
        <v>154</v>
      </c>
      <c r="X60" s="88"/>
      <c r="Y60" s="88"/>
      <c r="Z60" s="147">
        <f t="shared" si="1"/>
        <v>40</v>
      </c>
    </row>
    <row r="61" spans="1:26" ht="18" customHeight="1">
      <c r="A61" s="272"/>
      <c r="B61" s="273"/>
      <c r="C61" s="231" t="s">
        <v>136</v>
      </c>
      <c r="D61" s="232"/>
      <c r="E61" s="232"/>
      <c r="F61" s="232"/>
      <c r="G61" s="232"/>
      <c r="H61" s="233">
        <f>SUM(H59:H60)</f>
        <v>1187</v>
      </c>
      <c r="I61" s="233"/>
      <c r="J61" s="233"/>
      <c r="K61" s="233"/>
      <c r="L61" s="233"/>
      <c r="M61" s="233">
        <f>SUM(M59:Q60)</f>
        <v>641</v>
      </c>
      <c r="N61" s="233"/>
      <c r="O61" s="233"/>
      <c r="P61" s="233"/>
      <c r="Q61" s="233"/>
      <c r="R61" s="233">
        <f>SUM(R59:V60)</f>
        <v>390</v>
      </c>
      <c r="S61" s="233"/>
      <c r="T61" s="233"/>
      <c r="U61" s="233"/>
      <c r="V61" s="233"/>
      <c r="W61" s="94" t="s">
        <v>155</v>
      </c>
      <c r="X61" s="95"/>
      <c r="Y61" s="95"/>
      <c r="Z61" s="148">
        <f t="shared" si="1"/>
        <v>2218</v>
      </c>
    </row>
    <row r="62" spans="1:26" ht="18" customHeight="1">
      <c r="A62" s="270" t="s">
        <v>11</v>
      </c>
      <c r="B62" s="271"/>
      <c r="C62" s="244" t="s">
        <v>114</v>
      </c>
      <c r="D62" s="245"/>
      <c r="E62" s="245"/>
      <c r="F62" s="245"/>
      <c r="G62" s="245"/>
      <c r="H62" s="229">
        <v>1188</v>
      </c>
      <c r="I62" s="229"/>
      <c r="J62" s="229"/>
      <c r="K62" s="229"/>
      <c r="L62" s="229"/>
      <c r="M62" s="229">
        <v>626</v>
      </c>
      <c r="N62" s="229"/>
      <c r="O62" s="229"/>
      <c r="P62" s="229"/>
      <c r="Q62" s="229"/>
      <c r="R62" s="229">
        <v>379</v>
      </c>
      <c r="S62" s="229"/>
      <c r="T62" s="229"/>
      <c r="U62" s="229"/>
      <c r="V62" s="229"/>
      <c r="W62" s="85" t="s">
        <v>154</v>
      </c>
      <c r="X62" s="86"/>
      <c r="Y62" s="86"/>
      <c r="Z62" s="147">
        <f t="shared" si="1"/>
        <v>2193</v>
      </c>
    </row>
    <row r="63" spans="1:26" ht="18" customHeight="1">
      <c r="A63" s="270"/>
      <c r="B63" s="271"/>
      <c r="C63" s="250" t="s">
        <v>115</v>
      </c>
      <c r="D63" s="230"/>
      <c r="E63" s="230"/>
      <c r="F63" s="230"/>
      <c r="G63" s="230"/>
      <c r="H63" s="249">
        <v>20</v>
      </c>
      <c r="I63" s="249"/>
      <c r="J63" s="249"/>
      <c r="K63" s="249"/>
      <c r="L63" s="249"/>
      <c r="M63" s="249">
        <v>4</v>
      </c>
      <c r="N63" s="249"/>
      <c r="O63" s="249"/>
      <c r="P63" s="249"/>
      <c r="Q63" s="249"/>
      <c r="R63" s="249">
        <v>14</v>
      </c>
      <c r="S63" s="249"/>
      <c r="T63" s="249"/>
      <c r="U63" s="249"/>
      <c r="V63" s="249"/>
      <c r="W63" s="87" t="s">
        <v>154</v>
      </c>
      <c r="X63" s="88"/>
      <c r="Y63" s="88"/>
      <c r="Z63" s="147">
        <f t="shared" si="1"/>
        <v>38</v>
      </c>
    </row>
    <row r="64" spans="1:26" ht="18" customHeight="1">
      <c r="A64" s="272"/>
      <c r="B64" s="273"/>
      <c r="C64" s="231" t="s">
        <v>136</v>
      </c>
      <c r="D64" s="232"/>
      <c r="E64" s="232"/>
      <c r="F64" s="232"/>
      <c r="G64" s="232"/>
      <c r="H64" s="243">
        <f>SUM(H62:H63)</f>
        <v>1208</v>
      </c>
      <c r="I64" s="243"/>
      <c r="J64" s="243"/>
      <c r="K64" s="243"/>
      <c r="L64" s="243"/>
      <c r="M64" s="243">
        <f>SUM(M62:Q63)</f>
        <v>630</v>
      </c>
      <c r="N64" s="243"/>
      <c r="O64" s="243"/>
      <c r="P64" s="243"/>
      <c r="Q64" s="243"/>
      <c r="R64" s="243">
        <f>SUM(R62:V63)</f>
        <v>393</v>
      </c>
      <c r="S64" s="243"/>
      <c r="T64" s="243"/>
      <c r="U64" s="243"/>
      <c r="V64" s="243"/>
      <c r="W64" s="89" t="s">
        <v>155</v>
      </c>
      <c r="X64" s="90"/>
      <c r="Y64" s="90"/>
      <c r="Z64" s="148">
        <f t="shared" si="1"/>
        <v>2231</v>
      </c>
    </row>
    <row r="65" spans="1:26" ht="18" customHeight="1">
      <c r="A65" s="274" t="s">
        <v>12</v>
      </c>
      <c r="B65" s="275"/>
      <c r="C65" s="244" t="s">
        <v>114</v>
      </c>
      <c r="D65" s="245"/>
      <c r="E65" s="245"/>
      <c r="F65" s="245"/>
      <c r="G65" s="245"/>
      <c r="H65" s="246">
        <v>1201</v>
      </c>
      <c r="I65" s="246"/>
      <c r="J65" s="246"/>
      <c r="K65" s="246"/>
      <c r="L65" s="246"/>
      <c r="M65" s="246">
        <v>647</v>
      </c>
      <c r="N65" s="246"/>
      <c r="O65" s="246"/>
      <c r="P65" s="246"/>
      <c r="Q65" s="246"/>
      <c r="R65" s="246">
        <v>388</v>
      </c>
      <c r="S65" s="246"/>
      <c r="T65" s="246"/>
      <c r="U65" s="246"/>
      <c r="V65" s="246"/>
      <c r="W65" s="92" t="s">
        <v>154</v>
      </c>
      <c r="X65" s="93"/>
      <c r="Y65" s="93"/>
      <c r="Z65" s="147">
        <f t="shared" si="1"/>
        <v>2236</v>
      </c>
    </row>
    <row r="66" spans="1:26" ht="18" customHeight="1">
      <c r="A66" s="270"/>
      <c r="B66" s="271"/>
      <c r="C66" s="250" t="s">
        <v>115</v>
      </c>
      <c r="D66" s="230"/>
      <c r="E66" s="230"/>
      <c r="F66" s="230"/>
      <c r="G66" s="230"/>
      <c r="H66" s="249">
        <v>19</v>
      </c>
      <c r="I66" s="249"/>
      <c r="J66" s="249"/>
      <c r="K66" s="249"/>
      <c r="L66" s="249"/>
      <c r="M66" s="249">
        <v>6</v>
      </c>
      <c r="N66" s="249"/>
      <c r="O66" s="249"/>
      <c r="P66" s="249"/>
      <c r="Q66" s="249"/>
      <c r="R66" s="249">
        <v>13</v>
      </c>
      <c r="S66" s="249"/>
      <c r="T66" s="249"/>
      <c r="U66" s="249"/>
      <c r="V66" s="249"/>
      <c r="W66" s="87" t="s">
        <v>154</v>
      </c>
      <c r="X66" s="88"/>
      <c r="Y66" s="88"/>
      <c r="Z66" s="147">
        <f t="shared" si="1"/>
        <v>38</v>
      </c>
    </row>
    <row r="67" spans="1:26" ht="18" customHeight="1">
      <c r="A67" s="272"/>
      <c r="B67" s="273"/>
      <c r="C67" s="231" t="s">
        <v>136</v>
      </c>
      <c r="D67" s="232"/>
      <c r="E67" s="232"/>
      <c r="F67" s="232"/>
      <c r="G67" s="232"/>
      <c r="H67" s="233">
        <f>SUM(H65:H66)</f>
        <v>1220</v>
      </c>
      <c r="I67" s="233"/>
      <c r="J67" s="233"/>
      <c r="K67" s="233"/>
      <c r="L67" s="233"/>
      <c r="M67" s="233">
        <f>SUM(M65:Q66)</f>
        <v>653</v>
      </c>
      <c r="N67" s="233"/>
      <c r="O67" s="233"/>
      <c r="P67" s="233"/>
      <c r="Q67" s="233"/>
      <c r="R67" s="233">
        <f>SUM(R65:V66)</f>
        <v>401</v>
      </c>
      <c r="S67" s="233"/>
      <c r="T67" s="233"/>
      <c r="U67" s="233"/>
      <c r="V67" s="233"/>
      <c r="W67" s="94" t="s">
        <v>155</v>
      </c>
      <c r="X67" s="95"/>
      <c r="Y67" s="95"/>
      <c r="Z67" s="148">
        <f t="shared" si="1"/>
        <v>2274</v>
      </c>
    </row>
    <row r="68" spans="1:26" ht="18" customHeight="1">
      <c r="A68" s="270" t="s">
        <v>13</v>
      </c>
      <c r="B68" s="271"/>
      <c r="C68" s="244" t="s">
        <v>114</v>
      </c>
      <c r="D68" s="245"/>
      <c r="E68" s="245"/>
      <c r="F68" s="245"/>
      <c r="G68" s="245"/>
      <c r="H68" s="229">
        <v>1188</v>
      </c>
      <c r="I68" s="229"/>
      <c r="J68" s="229"/>
      <c r="K68" s="229"/>
      <c r="L68" s="229"/>
      <c r="M68" s="229">
        <v>638</v>
      </c>
      <c r="N68" s="229"/>
      <c r="O68" s="229"/>
      <c r="P68" s="229"/>
      <c r="Q68" s="229"/>
      <c r="R68" s="229">
        <v>388</v>
      </c>
      <c r="S68" s="229"/>
      <c r="T68" s="229"/>
      <c r="U68" s="229"/>
      <c r="V68" s="229"/>
      <c r="W68" s="85" t="s">
        <v>154</v>
      </c>
      <c r="X68" s="86"/>
      <c r="Y68" s="86"/>
      <c r="Z68" s="147">
        <f t="shared" si="1"/>
        <v>2214</v>
      </c>
    </row>
    <row r="69" spans="1:26" ht="18" customHeight="1">
      <c r="A69" s="270"/>
      <c r="B69" s="271"/>
      <c r="C69" s="250" t="s">
        <v>115</v>
      </c>
      <c r="D69" s="230"/>
      <c r="E69" s="230"/>
      <c r="F69" s="230"/>
      <c r="G69" s="230"/>
      <c r="H69" s="249">
        <v>19</v>
      </c>
      <c r="I69" s="249"/>
      <c r="J69" s="249"/>
      <c r="K69" s="249"/>
      <c r="L69" s="249"/>
      <c r="M69" s="249">
        <v>6</v>
      </c>
      <c r="N69" s="249"/>
      <c r="O69" s="249"/>
      <c r="P69" s="249"/>
      <c r="Q69" s="249"/>
      <c r="R69" s="249">
        <v>12</v>
      </c>
      <c r="S69" s="249"/>
      <c r="T69" s="249"/>
      <c r="U69" s="249"/>
      <c r="V69" s="249"/>
      <c r="W69" s="87" t="s">
        <v>154</v>
      </c>
      <c r="X69" s="88"/>
      <c r="Y69" s="88"/>
      <c r="Z69" s="147">
        <f t="shared" si="1"/>
        <v>37</v>
      </c>
    </row>
    <row r="70" spans="1:26" ht="18" customHeight="1">
      <c r="A70" s="272"/>
      <c r="B70" s="273"/>
      <c r="C70" s="231" t="s">
        <v>136</v>
      </c>
      <c r="D70" s="232"/>
      <c r="E70" s="232"/>
      <c r="F70" s="232"/>
      <c r="G70" s="232"/>
      <c r="H70" s="243">
        <f>SUM(H68:H69)</f>
        <v>1207</v>
      </c>
      <c r="I70" s="243"/>
      <c r="J70" s="243"/>
      <c r="K70" s="243"/>
      <c r="L70" s="243"/>
      <c r="M70" s="243">
        <f>SUM(M68:Q69)</f>
        <v>644</v>
      </c>
      <c r="N70" s="243"/>
      <c r="O70" s="243"/>
      <c r="P70" s="243"/>
      <c r="Q70" s="243"/>
      <c r="R70" s="243">
        <f>SUM(R68:V69)</f>
        <v>400</v>
      </c>
      <c r="S70" s="243"/>
      <c r="T70" s="243"/>
      <c r="U70" s="243"/>
      <c r="V70" s="243"/>
      <c r="W70" s="89" t="s">
        <v>155</v>
      </c>
      <c r="X70" s="90"/>
      <c r="Y70" s="90"/>
      <c r="Z70" s="148">
        <f t="shared" si="1"/>
        <v>2251</v>
      </c>
    </row>
    <row r="71" spans="1:26" ht="18" customHeight="1">
      <c r="A71" s="274" t="s">
        <v>14</v>
      </c>
      <c r="B71" s="275"/>
      <c r="C71" s="244" t="s">
        <v>114</v>
      </c>
      <c r="D71" s="245"/>
      <c r="E71" s="245"/>
      <c r="F71" s="245"/>
      <c r="G71" s="245"/>
      <c r="H71" s="246">
        <v>1195</v>
      </c>
      <c r="I71" s="246"/>
      <c r="J71" s="246"/>
      <c r="K71" s="246"/>
      <c r="L71" s="246"/>
      <c r="M71" s="246">
        <v>635</v>
      </c>
      <c r="N71" s="246"/>
      <c r="O71" s="246"/>
      <c r="P71" s="246"/>
      <c r="Q71" s="246"/>
      <c r="R71" s="246">
        <v>402</v>
      </c>
      <c r="S71" s="246"/>
      <c r="T71" s="246"/>
      <c r="U71" s="246"/>
      <c r="V71" s="246"/>
      <c r="W71" s="92" t="s">
        <v>156</v>
      </c>
      <c r="X71" s="93"/>
      <c r="Y71" s="93"/>
      <c r="Z71" s="147">
        <f t="shared" si="1"/>
        <v>2232</v>
      </c>
    </row>
    <row r="72" spans="1:26" ht="18" customHeight="1">
      <c r="A72" s="270"/>
      <c r="B72" s="271"/>
      <c r="C72" s="250" t="s">
        <v>115</v>
      </c>
      <c r="D72" s="230"/>
      <c r="E72" s="230"/>
      <c r="F72" s="230"/>
      <c r="G72" s="230"/>
      <c r="H72" s="249">
        <v>19</v>
      </c>
      <c r="I72" s="249"/>
      <c r="J72" s="249"/>
      <c r="K72" s="249"/>
      <c r="L72" s="249"/>
      <c r="M72" s="249">
        <v>5</v>
      </c>
      <c r="N72" s="249"/>
      <c r="O72" s="249"/>
      <c r="P72" s="249"/>
      <c r="Q72" s="249"/>
      <c r="R72" s="249">
        <v>12</v>
      </c>
      <c r="S72" s="249"/>
      <c r="T72" s="249"/>
      <c r="U72" s="249"/>
      <c r="V72" s="249"/>
      <c r="W72" s="87" t="s">
        <v>154</v>
      </c>
      <c r="X72" s="88"/>
      <c r="Y72" s="88"/>
      <c r="Z72" s="147">
        <f t="shared" si="1"/>
        <v>36</v>
      </c>
    </row>
    <row r="73" spans="1:26" ht="18" customHeight="1">
      <c r="A73" s="272"/>
      <c r="B73" s="273"/>
      <c r="C73" s="231" t="s">
        <v>136</v>
      </c>
      <c r="D73" s="232"/>
      <c r="E73" s="232"/>
      <c r="F73" s="232"/>
      <c r="G73" s="232"/>
      <c r="H73" s="233">
        <f>SUM(H71:H72)</f>
        <v>1214</v>
      </c>
      <c r="I73" s="233"/>
      <c r="J73" s="233"/>
      <c r="K73" s="233"/>
      <c r="L73" s="233"/>
      <c r="M73" s="233">
        <f>SUM(M71:Q72)</f>
        <v>640</v>
      </c>
      <c r="N73" s="233"/>
      <c r="O73" s="233"/>
      <c r="P73" s="233"/>
      <c r="Q73" s="233"/>
      <c r="R73" s="233">
        <f>SUM(R71:V72)</f>
        <v>414</v>
      </c>
      <c r="S73" s="233"/>
      <c r="T73" s="233"/>
      <c r="U73" s="233"/>
      <c r="V73" s="233"/>
      <c r="W73" s="94" t="s">
        <v>155</v>
      </c>
      <c r="X73" s="95"/>
      <c r="Y73" s="95"/>
      <c r="Z73" s="148">
        <f t="shared" si="1"/>
        <v>2268</v>
      </c>
    </row>
    <row r="74" spans="1:26" ht="18" customHeight="1">
      <c r="A74" s="270" t="s">
        <v>15</v>
      </c>
      <c r="B74" s="271"/>
      <c r="C74" s="244" t="s">
        <v>114</v>
      </c>
      <c r="D74" s="245"/>
      <c r="E74" s="245"/>
      <c r="F74" s="245"/>
      <c r="G74" s="245"/>
      <c r="H74" s="229">
        <v>1185</v>
      </c>
      <c r="I74" s="229"/>
      <c r="J74" s="229"/>
      <c r="K74" s="229"/>
      <c r="L74" s="229"/>
      <c r="M74" s="229">
        <v>641</v>
      </c>
      <c r="N74" s="229"/>
      <c r="O74" s="229"/>
      <c r="P74" s="229"/>
      <c r="Q74" s="229"/>
      <c r="R74" s="229">
        <v>389</v>
      </c>
      <c r="S74" s="229"/>
      <c r="T74" s="229"/>
      <c r="U74" s="229"/>
      <c r="V74" s="229"/>
      <c r="W74" s="85" t="s">
        <v>156</v>
      </c>
      <c r="X74" s="86"/>
      <c r="Y74" s="86"/>
      <c r="Z74" s="147">
        <f t="shared" si="1"/>
        <v>2215</v>
      </c>
    </row>
    <row r="75" spans="1:26" ht="18" customHeight="1">
      <c r="A75" s="270"/>
      <c r="B75" s="271"/>
      <c r="C75" s="250" t="s">
        <v>115</v>
      </c>
      <c r="D75" s="230"/>
      <c r="E75" s="230"/>
      <c r="F75" s="230"/>
      <c r="G75" s="230"/>
      <c r="H75" s="249">
        <v>18</v>
      </c>
      <c r="I75" s="249"/>
      <c r="J75" s="249"/>
      <c r="K75" s="249"/>
      <c r="L75" s="249"/>
      <c r="M75" s="249">
        <v>6</v>
      </c>
      <c r="N75" s="249"/>
      <c r="O75" s="249"/>
      <c r="P75" s="249"/>
      <c r="Q75" s="249"/>
      <c r="R75" s="249">
        <v>14</v>
      </c>
      <c r="S75" s="249"/>
      <c r="T75" s="249"/>
      <c r="U75" s="249"/>
      <c r="V75" s="249"/>
      <c r="W75" s="87" t="s">
        <v>154</v>
      </c>
      <c r="X75" s="88"/>
      <c r="Y75" s="88"/>
      <c r="Z75" s="147">
        <f t="shared" si="1"/>
        <v>38</v>
      </c>
    </row>
    <row r="76" spans="1:26" ht="18" customHeight="1">
      <c r="A76" s="272"/>
      <c r="B76" s="273"/>
      <c r="C76" s="231" t="s">
        <v>136</v>
      </c>
      <c r="D76" s="232"/>
      <c r="E76" s="232"/>
      <c r="F76" s="232"/>
      <c r="G76" s="232"/>
      <c r="H76" s="243">
        <f>SUM(H74:H75)</f>
        <v>1203</v>
      </c>
      <c r="I76" s="243"/>
      <c r="J76" s="243"/>
      <c r="K76" s="243"/>
      <c r="L76" s="243"/>
      <c r="M76" s="243">
        <f>SUM(M74:Q75)</f>
        <v>647</v>
      </c>
      <c r="N76" s="243"/>
      <c r="O76" s="243"/>
      <c r="P76" s="243"/>
      <c r="Q76" s="243"/>
      <c r="R76" s="243">
        <f>SUM(R74:V75)</f>
        <v>403</v>
      </c>
      <c r="S76" s="243"/>
      <c r="T76" s="243"/>
      <c r="U76" s="243"/>
      <c r="V76" s="243"/>
      <c r="W76" s="89" t="s">
        <v>155</v>
      </c>
      <c r="X76" s="90"/>
      <c r="Y76" s="90"/>
      <c r="Z76" s="148">
        <f t="shared" si="1"/>
        <v>2253</v>
      </c>
    </row>
    <row r="77" spans="1:26" ht="18" customHeight="1">
      <c r="A77" s="274" t="s">
        <v>16</v>
      </c>
      <c r="B77" s="275"/>
      <c r="C77" s="244" t="s">
        <v>114</v>
      </c>
      <c r="D77" s="245"/>
      <c r="E77" s="245"/>
      <c r="F77" s="245"/>
      <c r="G77" s="245"/>
      <c r="H77" s="246">
        <v>1207</v>
      </c>
      <c r="I77" s="246"/>
      <c r="J77" s="246"/>
      <c r="K77" s="246"/>
      <c r="L77" s="246"/>
      <c r="M77" s="246">
        <v>647</v>
      </c>
      <c r="N77" s="246"/>
      <c r="O77" s="246"/>
      <c r="P77" s="246"/>
      <c r="Q77" s="246"/>
      <c r="R77" s="246">
        <v>381</v>
      </c>
      <c r="S77" s="246"/>
      <c r="T77" s="246"/>
      <c r="U77" s="246"/>
      <c r="V77" s="246"/>
      <c r="W77" s="92" t="s">
        <v>154</v>
      </c>
      <c r="X77" s="93"/>
      <c r="Y77" s="93"/>
      <c r="Z77" s="147">
        <f t="shared" si="1"/>
        <v>2235</v>
      </c>
    </row>
    <row r="78" spans="1:26" ht="18" customHeight="1">
      <c r="A78" s="270"/>
      <c r="B78" s="271"/>
      <c r="C78" s="250" t="s">
        <v>115</v>
      </c>
      <c r="D78" s="230"/>
      <c r="E78" s="230"/>
      <c r="F78" s="230"/>
      <c r="G78" s="230"/>
      <c r="H78" s="249">
        <v>18</v>
      </c>
      <c r="I78" s="249"/>
      <c r="J78" s="249"/>
      <c r="K78" s="249"/>
      <c r="L78" s="249"/>
      <c r="M78" s="249">
        <v>10</v>
      </c>
      <c r="N78" s="249"/>
      <c r="O78" s="249"/>
      <c r="P78" s="249"/>
      <c r="Q78" s="249"/>
      <c r="R78" s="249">
        <v>14</v>
      </c>
      <c r="S78" s="249"/>
      <c r="T78" s="249"/>
      <c r="U78" s="249"/>
      <c r="V78" s="249"/>
      <c r="W78" s="87" t="s">
        <v>154</v>
      </c>
      <c r="X78" s="88"/>
      <c r="Y78" s="88"/>
      <c r="Z78" s="147">
        <f t="shared" si="1"/>
        <v>42</v>
      </c>
    </row>
    <row r="79" spans="1:26" ht="18" customHeight="1">
      <c r="A79" s="272"/>
      <c r="B79" s="273"/>
      <c r="C79" s="231" t="s">
        <v>136</v>
      </c>
      <c r="D79" s="232"/>
      <c r="E79" s="232"/>
      <c r="F79" s="232"/>
      <c r="G79" s="232"/>
      <c r="H79" s="233">
        <f>SUM(H77:H78)</f>
        <v>1225</v>
      </c>
      <c r="I79" s="233"/>
      <c r="J79" s="233"/>
      <c r="K79" s="233"/>
      <c r="L79" s="233"/>
      <c r="M79" s="233">
        <f>SUM(M77:Q78)</f>
        <v>657</v>
      </c>
      <c r="N79" s="233"/>
      <c r="O79" s="233"/>
      <c r="P79" s="233"/>
      <c r="Q79" s="233"/>
      <c r="R79" s="233">
        <f>SUM(R77:V78)</f>
        <v>395</v>
      </c>
      <c r="S79" s="233"/>
      <c r="T79" s="233"/>
      <c r="U79" s="233"/>
      <c r="V79" s="233"/>
      <c r="W79" s="94" t="s">
        <v>155</v>
      </c>
      <c r="X79" s="95"/>
      <c r="Y79" s="95"/>
      <c r="Z79" s="148">
        <f t="shared" si="1"/>
        <v>2277</v>
      </c>
    </row>
    <row r="80" spans="1:26" ht="18" customHeight="1">
      <c r="A80" s="270" t="s">
        <v>17</v>
      </c>
      <c r="B80" s="271"/>
      <c r="C80" s="244" t="s">
        <v>114</v>
      </c>
      <c r="D80" s="245"/>
      <c r="E80" s="245"/>
      <c r="F80" s="245"/>
      <c r="G80" s="245"/>
      <c r="H80" s="229">
        <v>1205</v>
      </c>
      <c r="I80" s="229"/>
      <c r="J80" s="229"/>
      <c r="K80" s="229"/>
      <c r="L80" s="229"/>
      <c r="M80" s="229">
        <v>650</v>
      </c>
      <c r="N80" s="229"/>
      <c r="O80" s="229"/>
      <c r="P80" s="229"/>
      <c r="Q80" s="229"/>
      <c r="R80" s="229">
        <v>383</v>
      </c>
      <c r="S80" s="229"/>
      <c r="T80" s="229"/>
      <c r="U80" s="229"/>
      <c r="V80" s="229"/>
      <c r="W80" s="85" t="s">
        <v>154</v>
      </c>
      <c r="X80" s="86"/>
      <c r="Y80" s="86"/>
      <c r="Z80" s="147">
        <f t="shared" si="1"/>
        <v>2238</v>
      </c>
    </row>
    <row r="81" spans="1:26" ht="18" customHeight="1">
      <c r="A81" s="270"/>
      <c r="B81" s="271"/>
      <c r="C81" s="250" t="s">
        <v>115</v>
      </c>
      <c r="D81" s="230"/>
      <c r="E81" s="230"/>
      <c r="F81" s="230"/>
      <c r="G81" s="230"/>
      <c r="H81" s="249">
        <v>17</v>
      </c>
      <c r="I81" s="249"/>
      <c r="J81" s="249"/>
      <c r="K81" s="249"/>
      <c r="L81" s="249"/>
      <c r="M81" s="249">
        <v>10</v>
      </c>
      <c r="N81" s="249"/>
      <c r="O81" s="249"/>
      <c r="P81" s="249"/>
      <c r="Q81" s="249"/>
      <c r="R81" s="249">
        <v>16</v>
      </c>
      <c r="S81" s="249"/>
      <c r="T81" s="249"/>
      <c r="U81" s="249"/>
      <c r="V81" s="249"/>
      <c r="W81" s="87" t="s">
        <v>154</v>
      </c>
      <c r="X81" s="88"/>
      <c r="Y81" s="88"/>
      <c r="Z81" s="147">
        <f t="shared" si="1"/>
        <v>43</v>
      </c>
    </row>
    <row r="82" spans="1:26" ht="18" customHeight="1">
      <c r="A82" s="272"/>
      <c r="B82" s="273"/>
      <c r="C82" s="231" t="s">
        <v>136</v>
      </c>
      <c r="D82" s="232"/>
      <c r="E82" s="232"/>
      <c r="F82" s="232"/>
      <c r="G82" s="232"/>
      <c r="H82" s="243">
        <f>SUM(H80:H81)</f>
        <v>1222</v>
      </c>
      <c r="I82" s="243"/>
      <c r="J82" s="243"/>
      <c r="K82" s="243"/>
      <c r="L82" s="243"/>
      <c r="M82" s="243">
        <f>SUM(M80:Q81)</f>
        <v>660</v>
      </c>
      <c r="N82" s="243"/>
      <c r="O82" s="243"/>
      <c r="P82" s="243"/>
      <c r="Q82" s="243"/>
      <c r="R82" s="243">
        <f>SUM(R80:V81)</f>
        <v>399</v>
      </c>
      <c r="S82" s="243"/>
      <c r="T82" s="243"/>
      <c r="U82" s="243"/>
      <c r="V82" s="243"/>
      <c r="W82" s="89" t="s">
        <v>155</v>
      </c>
      <c r="X82" s="90"/>
      <c r="Y82" s="90"/>
      <c r="Z82" s="148">
        <f t="shared" si="1"/>
        <v>2281</v>
      </c>
    </row>
    <row r="83" spans="1:26" ht="18" customHeight="1">
      <c r="A83" s="274" t="s">
        <v>36</v>
      </c>
      <c r="B83" s="275"/>
      <c r="C83" s="244" t="s">
        <v>114</v>
      </c>
      <c r="D83" s="245"/>
      <c r="E83" s="245"/>
      <c r="F83" s="245"/>
      <c r="G83" s="245"/>
      <c r="H83" s="246">
        <v>1197</v>
      </c>
      <c r="I83" s="246"/>
      <c r="J83" s="246"/>
      <c r="K83" s="246"/>
      <c r="L83" s="246"/>
      <c r="M83" s="246">
        <v>648</v>
      </c>
      <c r="N83" s="246"/>
      <c r="O83" s="246"/>
      <c r="P83" s="246"/>
      <c r="Q83" s="246"/>
      <c r="R83" s="246">
        <v>403</v>
      </c>
      <c r="S83" s="246"/>
      <c r="T83" s="246"/>
      <c r="U83" s="246"/>
      <c r="V83" s="246"/>
      <c r="W83" s="92" t="s">
        <v>154</v>
      </c>
      <c r="X83" s="93"/>
      <c r="Y83" s="93"/>
      <c r="Z83" s="147">
        <f t="shared" si="1"/>
        <v>2248</v>
      </c>
    </row>
    <row r="84" spans="1:26" ht="18" customHeight="1">
      <c r="A84" s="270"/>
      <c r="B84" s="271"/>
      <c r="C84" s="250" t="s">
        <v>115</v>
      </c>
      <c r="D84" s="230"/>
      <c r="E84" s="230"/>
      <c r="F84" s="230"/>
      <c r="G84" s="230"/>
      <c r="H84" s="249">
        <v>16</v>
      </c>
      <c r="I84" s="249"/>
      <c r="J84" s="249"/>
      <c r="K84" s="249"/>
      <c r="L84" s="249"/>
      <c r="M84" s="249">
        <v>13</v>
      </c>
      <c r="N84" s="249"/>
      <c r="O84" s="249"/>
      <c r="P84" s="249"/>
      <c r="Q84" s="249"/>
      <c r="R84" s="249">
        <v>14</v>
      </c>
      <c r="S84" s="249"/>
      <c r="T84" s="249"/>
      <c r="U84" s="249"/>
      <c r="V84" s="249"/>
      <c r="W84" s="87" t="s">
        <v>154</v>
      </c>
      <c r="X84" s="88"/>
      <c r="Y84" s="88"/>
      <c r="Z84" s="147">
        <f t="shared" si="1"/>
        <v>43</v>
      </c>
    </row>
    <row r="85" spans="1:26" ht="18" customHeight="1" thickBot="1">
      <c r="A85" s="270"/>
      <c r="B85" s="271"/>
      <c r="C85" s="247" t="s">
        <v>136</v>
      </c>
      <c r="D85" s="248"/>
      <c r="E85" s="248"/>
      <c r="F85" s="248"/>
      <c r="G85" s="248"/>
      <c r="H85" s="243">
        <f>SUM(H83:H84)</f>
        <v>1213</v>
      </c>
      <c r="I85" s="243"/>
      <c r="J85" s="243"/>
      <c r="K85" s="243"/>
      <c r="L85" s="243"/>
      <c r="M85" s="243">
        <f>SUM(M83:Q84)</f>
        <v>661</v>
      </c>
      <c r="N85" s="243"/>
      <c r="O85" s="243"/>
      <c r="P85" s="243"/>
      <c r="Q85" s="243"/>
      <c r="R85" s="243">
        <f>SUM(R83:V84)</f>
        <v>417</v>
      </c>
      <c r="S85" s="243"/>
      <c r="T85" s="243"/>
      <c r="U85" s="243"/>
      <c r="V85" s="243"/>
      <c r="W85" s="89" t="s">
        <v>155</v>
      </c>
      <c r="X85" s="90"/>
      <c r="Y85" s="90"/>
      <c r="Z85" s="171">
        <f t="shared" si="1"/>
        <v>2291</v>
      </c>
    </row>
    <row r="86" spans="1:26" ht="18" customHeight="1" thickTop="1">
      <c r="A86" s="237" t="s">
        <v>217</v>
      </c>
      <c r="B86" s="238"/>
      <c r="C86" s="238"/>
      <c r="D86" s="238"/>
      <c r="E86" s="238"/>
      <c r="F86" s="238"/>
      <c r="G86" s="238"/>
      <c r="H86" s="236">
        <f>SUM(H85,H82,H79,H76,H73,H70,H67,H64,H61,H58,H55,H52)</f>
        <v>14508</v>
      </c>
      <c r="I86" s="236"/>
      <c r="J86" s="236"/>
      <c r="K86" s="236"/>
      <c r="L86" s="236"/>
      <c r="M86" s="236">
        <f>SUM(M85,M82,M79,M76,M73,M70,M67,M64,M61,M58,M55,M52)</f>
        <v>7712</v>
      </c>
      <c r="N86" s="236"/>
      <c r="O86" s="236"/>
      <c r="P86" s="236"/>
      <c r="Q86" s="236"/>
      <c r="R86" s="236">
        <f>SUM(R85,R82,R79,R76,R73,R70,R67,R64,R61,R58,R55,R52)</f>
        <v>4722</v>
      </c>
      <c r="S86" s="236"/>
      <c r="T86" s="236"/>
      <c r="U86" s="236"/>
      <c r="V86" s="236"/>
      <c r="W86" s="172" t="s">
        <v>81</v>
      </c>
      <c r="X86" s="173"/>
      <c r="Y86" s="173"/>
      <c r="Z86" s="174">
        <f>SUM(Z85,Z82,Z79,Z76,Z73,Z70,Z67,Z64,Z61,Z58,Z55,Z52)</f>
        <v>26942</v>
      </c>
    </row>
    <row r="87" spans="1:26" ht="18" customHeight="1">
      <c r="A87" s="239" t="s">
        <v>216</v>
      </c>
      <c r="B87" s="240"/>
      <c r="C87" s="240"/>
      <c r="D87" s="240"/>
      <c r="E87" s="240"/>
      <c r="F87" s="240"/>
      <c r="G87" s="240"/>
      <c r="H87" s="235">
        <v>14408</v>
      </c>
      <c r="I87" s="235"/>
      <c r="J87" s="235"/>
      <c r="K87" s="235"/>
      <c r="L87" s="235"/>
      <c r="M87" s="235">
        <v>7040</v>
      </c>
      <c r="N87" s="235"/>
      <c r="O87" s="235"/>
      <c r="P87" s="235"/>
      <c r="Q87" s="235"/>
      <c r="R87" s="235">
        <v>4441</v>
      </c>
      <c r="S87" s="235"/>
      <c r="T87" s="235"/>
      <c r="U87" s="235"/>
      <c r="V87" s="235"/>
      <c r="W87" s="149"/>
      <c r="X87" s="153"/>
      <c r="Y87" s="153"/>
      <c r="Z87" s="151">
        <v>25889</v>
      </c>
    </row>
    <row r="88" spans="1:26" ht="18" customHeight="1">
      <c r="A88" s="239" t="s">
        <v>232</v>
      </c>
      <c r="B88" s="240"/>
      <c r="C88" s="240"/>
      <c r="D88" s="240"/>
      <c r="E88" s="240"/>
      <c r="F88" s="240"/>
      <c r="G88" s="240"/>
      <c r="H88" s="235">
        <v>12093</v>
      </c>
      <c r="I88" s="235"/>
      <c r="J88" s="235"/>
      <c r="K88" s="235"/>
      <c r="L88" s="235"/>
      <c r="M88" s="235">
        <v>6620</v>
      </c>
      <c r="N88" s="235"/>
      <c r="O88" s="235"/>
      <c r="P88" s="235"/>
      <c r="Q88" s="235"/>
      <c r="R88" s="235">
        <v>4615</v>
      </c>
      <c r="S88" s="235"/>
      <c r="T88" s="235"/>
      <c r="U88" s="235"/>
      <c r="V88" s="235"/>
      <c r="W88" s="149"/>
      <c r="X88" s="153"/>
      <c r="Y88" s="153"/>
      <c r="Z88" s="151">
        <v>23328</v>
      </c>
    </row>
    <row r="89" spans="1:30" ht="18" customHeight="1" thickBot="1">
      <c r="A89" s="241" t="s">
        <v>187</v>
      </c>
      <c r="B89" s="242"/>
      <c r="C89" s="242"/>
      <c r="D89" s="242"/>
      <c r="E89" s="242"/>
      <c r="F89" s="242"/>
      <c r="G89" s="242"/>
      <c r="H89" s="234">
        <f>H86/H87</f>
        <v>1.00694058856191</v>
      </c>
      <c r="I89" s="234"/>
      <c r="J89" s="234"/>
      <c r="K89" s="234"/>
      <c r="L89" s="234"/>
      <c r="M89" s="234">
        <f>M86/M87</f>
        <v>1.0954545454545455</v>
      </c>
      <c r="N89" s="234"/>
      <c r="O89" s="234"/>
      <c r="P89" s="234"/>
      <c r="Q89" s="234"/>
      <c r="R89" s="234">
        <f>R86/R87</f>
        <v>1.0632740373789686</v>
      </c>
      <c r="S89" s="234"/>
      <c r="T89" s="234"/>
      <c r="U89" s="234"/>
      <c r="V89" s="234"/>
      <c r="W89" s="150"/>
      <c r="X89" s="154"/>
      <c r="Y89" s="154"/>
      <c r="Z89" s="152">
        <f>Z86/Z87</f>
        <v>1.0406736451774885</v>
      </c>
      <c r="AA89" s="216"/>
      <c r="AB89" s="216"/>
      <c r="AC89" s="216"/>
      <c r="AD89" s="216"/>
    </row>
    <row r="90" ht="18" customHeight="1"/>
    <row r="91" ht="18" customHeight="1"/>
    <row r="92" ht="18" customHeight="1"/>
    <row r="93" ht="18" customHeight="1"/>
    <row r="94" ht="18" customHeight="1"/>
    <row r="95" ht="18" customHeight="1"/>
    <row r="96" ht="18" customHeight="1"/>
  </sheetData>
  <mergeCells count="481">
    <mergeCell ref="A43:G43"/>
    <mergeCell ref="H43:J43"/>
    <mergeCell ref="K43:M43"/>
    <mergeCell ref="N43:P43"/>
    <mergeCell ref="H45:J45"/>
    <mergeCell ref="K45:M45"/>
    <mergeCell ref="N45:P45"/>
    <mergeCell ref="Q45:S45"/>
    <mergeCell ref="W43:Y43"/>
    <mergeCell ref="W42:Y42"/>
    <mergeCell ref="T45:V45"/>
    <mergeCell ref="W45:Y45"/>
    <mergeCell ref="T44:V44"/>
    <mergeCell ref="W44:Y44"/>
    <mergeCell ref="H42:J42"/>
    <mergeCell ref="K42:M42"/>
    <mergeCell ref="T42:V42"/>
    <mergeCell ref="H44:J44"/>
    <mergeCell ref="K44:M44"/>
    <mergeCell ref="N44:P44"/>
    <mergeCell ref="Q44:S44"/>
    <mergeCell ref="Q43:S43"/>
    <mergeCell ref="T43:V43"/>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8:Z49"/>
    <mergeCell ref="A39:B41"/>
    <mergeCell ref="A15:B17"/>
    <mergeCell ref="A18:B20"/>
    <mergeCell ref="A21:B23"/>
    <mergeCell ref="A24:B26"/>
    <mergeCell ref="A27:B29"/>
    <mergeCell ref="N42:P42"/>
    <mergeCell ref="Q42:S42"/>
    <mergeCell ref="A83:B85"/>
    <mergeCell ref="A68:B70"/>
    <mergeCell ref="A71:B73"/>
    <mergeCell ref="A74:B76"/>
    <mergeCell ref="A77:B79"/>
    <mergeCell ref="A59:B61"/>
    <mergeCell ref="A62:B64"/>
    <mergeCell ref="A65:B67"/>
    <mergeCell ref="A80:B82"/>
    <mergeCell ref="A53:B55"/>
    <mergeCell ref="A56:B58"/>
    <mergeCell ref="C39:G39"/>
    <mergeCell ref="C40:G40"/>
    <mergeCell ref="C41:G41"/>
    <mergeCell ref="C58:G58"/>
    <mergeCell ref="A48:B49"/>
    <mergeCell ref="A44:G44"/>
    <mergeCell ref="A45:G45"/>
    <mergeCell ref="A42:G42"/>
    <mergeCell ref="N38:P38"/>
    <mergeCell ref="A50:B52"/>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2:G52"/>
    <mergeCell ref="C50:G50"/>
    <mergeCell ref="C51:G51"/>
    <mergeCell ref="C48:G49"/>
    <mergeCell ref="C15:G15"/>
    <mergeCell ref="C19:G19"/>
    <mergeCell ref="C23:G23"/>
    <mergeCell ref="C24:G24"/>
    <mergeCell ref="W6:Y6"/>
    <mergeCell ref="N8:P8"/>
    <mergeCell ref="Q7:S7"/>
    <mergeCell ref="Q6:S6"/>
    <mergeCell ref="T6:V6"/>
    <mergeCell ref="Q8:S8"/>
    <mergeCell ref="T8:V8"/>
    <mergeCell ref="N7:P7"/>
    <mergeCell ref="H4:J5"/>
    <mergeCell ref="K4:M5"/>
    <mergeCell ref="R51:V51"/>
    <mergeCell ref="A46:M46"/>
    <mergeCell ref="H48:L49"/>
    <mergeCell ref="M48:Q49"/>
    <mergeCell ref="M51:Q51"/>
    <mergeCell ref="N10:P10"/>
    <mergeCell ref="H11:J11"/>
    <mergeCell ref="N4:P5"/>
    <mergeCell ref="R52:V52"/>
    <mergeCell ref="R48:V49"/>
    <mergeCell ref="R50:V50"/>
    <mergeCell ref="M52:Q52"/>
    <mergeCell ref="H50:L50"/>
    <mergeCell ref="H51:L51"/>
    <mergeCell ref="H52:L52"/>
    <mergeCell ref="M50:Q50"/>
    <mergeCell ref="R53:V53"/>
    <mergeCell ref="C54:G54"/>
    <mergeCell ref="H54:L54"/>
    <mergeCell ref="M54:Q54"/>
    <mergeCell ref="R54:V54"/>
    <mergeCell ref="C53:G53"/>
    <mergeCell ref="H53:L53"/>
    <mergeCell ref="M53:Q53"/>
    <mergeCell ref="R55:V55"/>
    <mergeCell ref="C56:G56"/>
    <mergeCell ref="H56:L56"/>
    <mergeCell ref="M56:Q56"/>
    <mergeCell ref="R56:V56"/>
    <mergeCell ref="C55:G55"/>
    <mergeCell ref="H55:L55"/>
    <mergeCell ref="M55:Q55"/>
    <mergeCell ref="H58:L58"/>
    <mergeCell ref="M58:Q58"/>
    <mergeCell ref="R58:V58"/>
    <mergeCell ref="C57:G57"/>
    <mergeCell ref="H57:L57"/>
    <mergeCell ref="M57:Q57"/>
    <mergeCell ref="R57:V57"/>
    <mergeCell ref="R59:V59"/>
    <mergeCell ref="C60:G60"/>
    <mergeCell ref="H60:L60"/>
    <mergeCell ref="M60:Q60"/>
    <mergeCell ref="R60:V60"/>
    <mergeCell ref="C59:G59"/>
    <mergeCell ref="H59:L59"/>
    <mergeCell ref="M59:Q59"/>
    <mergeCell ref="R61:V61"/>
    <mergeCell ref="C62:G62"/>
    <mergeCell ref="H62:L62"/>
    <mergeCell ref="M62:Q62"/>
    <mergeCell ref="R62:V62"/>
    <mergeCell ref="C61:G61"/>
    <mergeCell ref="H61:L61"/>
    <mergeCell ref="M61:Q61"/>
    <mergeCell ref="C64:G64"/>
    <mergeCell ref="H64:L64"/>
    <mergeCell ref="M64:Q64"/>
    <mergeCell ref="R64:V64"/>
    <mergeCell ref="C63:G63"/>
    <mergeCell ref="H63:L63"/>
    <mergeCell ref="M63:Q63"/>
    <mergeCell ref="R63:V63"/>
    <mergeCell ref="R65:V65"/>
    <mergeCell ref="C66:G66"/>
    <mergeCell ref="H66:L66"/>
    <mergeCell ref="M66:Q66"/>
    <mergeCell ref="R66:V66"/>
    <mergeCell ref="C65:G65"/>
    <mergeCell ref="H65:L65"/>
    <mergeCell ref="M65:Q65"/>
    <mergeCell ref="R67:V67"/>
    <mergeCell ref="C68:G68"/>
    <mergeCell ref="H68:L68"/>
    <mergeCell ref="M68:Q68"/>
    <mergeCell ref="R68:V68"/>
    <mergeCell ref="C67:G67"/>
    <mergeCell ref="H67:L67"/>
    <mergeCell ref="M67:Q67"/>
    <mergeCell ref="R69:V69"/>
    <mergeCell ref="C70:G70"/>
    <mergeCell ref="H70:L70"/>
    <mergeCell ref="M70:Q70"/>
    <mergeCell ref="R70:V70"/>
    <mergeCell ref="C73:G73"/>
    <mergeCell ref="C69:G69"/>
    <mergeCell ref="H69:L69"/>
    <mergeCell ref="M69:Q69"/>
    <mergeCell ref="H73:L73"/>
    <mergeCell ref="M73:Q73"/>
    <mergeCell ref="R71:V71"/>
    <mergeCell ref="C72:G72"/>
    <mergeCell ref="H72:L72"/>
    <mergeCell ref="M72:Q72"/>
    <mergeCell ref="R72:V72"/>
    <mergeCell ref="C71:G71"/>
    <mergeCell ref="H71:L71"/>
    <mergeCell ref="M71:Q71"/>
    <mergeCell ref="H75:L75"/>
    <mergeCell ref="M75:Q75"/>
    <mergeCell ref="R77:V77"/>
    <mergeCell ref="C74:G74"/>
    <mergeCell ref="H74:L74"/>
    <mergeCell ref="M74:Q74"/>
    <mergeCell ref="R75:V75"/>
    <mergeCell ref="R74:V74"/>
    <mergeCell ref="C77:G77"/>
    <mergeCell ref="H77:L77"/>
    <mergeCell ref="R78:V78"/>
    <mergeCell ref="R73:V73"/>
    <mergeCell ref="C79:G79"/>
    <mergeCell ref="H79:L79"/>
    <mergeCell ref="M79:Q79"/>
    <mergeCell ref="C76:G76"/>
    <mergeCell ref="H76:L76"/>
    <mergeCell ref="M76:Q76"/>
    <mergeCell ref="R76:V76"/>
    <mergeCell ref="C75:G75"/>
    <mergeCell ref="M77:Q77"/>
    <mergeCell ref="C80:G80"/>
    <mergeCell ref="H80:L80"/>
    <mergeCell ref="M80:Q80"/>
    <mergeCell ref="C78:G78"/>
    <mergeCell ref="H78:L78"/>
    <mergeCell ref="M78:Q78"/>
    <mergeCell ref="C81:G81"/>
    <mergeCell ref="H81:L81"/>
    <mergeCell ref="M82:Q82"/>
    <mergeCell ref="R79:V79"/>
    <mergeCell ref="R80:V80"/>
    <mergeCell ref="R82:V82"/>
    <mergeCell ref="M81:Q81"/>
    <mergeCell ref="R81:V81"/>
    <mergeCell ref="C84:G84"/>
    <mergeCell ref="H84:L84"/>
    <mergeCell ref="C82:G82"/>
    <mergeCell ref="H82:L82"/>
    <mergeCell ref="R85:V85"/>
    <mergeCell ref="C83:G83"/>
    <mergeCell ref="H83:L83"/>
    <mergeCell ref="M83:Q83"/>
    <mergeCell ref="C85:G85"/>
    <mergeCell ref="H85:L85"/>
    <mergeCell ref="M85:Q85"/>
    <mergeCell ref="R83:V83"/>
    <mergeCell ref="M84:Q84"/>
    <mergeCell ref="R84:V84"/>
    <mergeCell ref="A86:G86"/>
    <mergeCell ref="A88:G88"/>
    <mergeCell ref="A89:G89"/>
    <mergeCell ref="H86:L86"/>
    <mergeCell ref="H88:L88"/>
    <mergeCell ref="H89:L89"/>
    <mergeCell ref="A87:G87"/>
    <mergeCell ref="H87:L87"/>
    <mergeCell ref="M89:Q89"/>
    <mergeCell ref="M88:Q88"/>
    <mergeCell ref="M86:Q86"/>
    <mergeCell ref="R86:V86"/>
    <mergeCell ref="R88:V88"/>
    <mergeCell ref="R89:V89"/>
    <mergeCell ref="M87:Q87"/>
    <mergeCell ref="R87:V87"/>
  </mergeCells>
  <printOptions/>
  <pageMargins left="0.984251968503937" right="0.984251968503937" top="0.7874015748031497" bottom="0.5905511811023623" header="0.5118110236220472" footer="0.31496062992125984"/>
  <pageSetup horizontalDpi="300" verticalDpi="300" orientation="portrait" paperSize="9" scale="99" r:id="rId2"/>
  <headerFooter alignWithMargins="0">
    <oddFooter>&amp;C&amp;P+18</oddFooter>
  </headerFooter>
  <rowBreaks count="1" manualBreakCount="1">
    <brk id="45" max="25" man="1"/>
  </rowBreaks>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202</v>
      </c>
    </row>
    <row r="2" spans="2:8" ht="20.25" customHeight="1">
      <c r="B2" s="70" t="s">
        <v>185</v>
      </c>
      <c r="H2" s="176" t="s">
        <v>204</v>
      </c>
    </row>
    <row r="3" spans="1:8" ht="20.25" customHeight="1">
      <c r="A3" s="293" t="s">
        <v>39</v>
      </c>
      <c r="B3" s="295" t="s">
        <v>41</v>
      </c>
      <c r="C3" s="297" t="s">
        <v>79</v>
      </c>
      <c r="D3" s="298"/>
      <c r="E3" s="297" t="s">
        <v>80</v>
      </c>
      <c r="F3" s="298"/>
      <c r="G3" s="291" t="s">
        <v>43</v>
      </c>
      <c r="H3" s="292"/>
    </row>
    <row r="4" spans="1:8" ht="20.25" customHeight="1">
      <c r="A4" s="294"/>
      <c r="B4" s="296"/>
      <c r="C4" s="43" t="s">
        <v>42</v>
      </c>
      <c r="D4" s="175" t="s">
        <v>203</v>
      </c>
      <c r="E4" s="43" t="s">
        <v>42</v>
      </c>
      <c r="F4" s="175" t="s">
        <v>203</v>
      </c>
      <c r="G4" s="43" t="s">
        <v>42</v>
      </c>
      <c r="H4" s="175" t="s">
        <v>203</v>
      </c>
    </row>
    <row r="5" spans="1:8" ht="20.25" customHeight="1">
      <c r="A5" s="91" t="s">
        <v>37</v>
      </c>
      <c r="B5" s="132">
        <v>11667</v>
      </c>
      <c r="C5" s="155">
        <f>'１受給者状況'!Z8</f>
        <v>6504</v>
      </c>
      <c r="D5" s="177">
        <f>ROUND(C5/$B5,4)*100</f>
        <v>55.75</v>
      </c>
      <c r="E5" s="155">
        <f>'１受給者状況'!Z52</f>
        <v>2223</v>
      </c>
      <c r="F5" s="177">
        <f>ROUND(E5/$B5,4)*100</f>
        <v>19.05</v>
      </c>
      <c r="G5" s="155">
        <f aca="true" t="shared" si="0" ref="G5:G16">C5+E5</f>
        <v>8727</v>
      </c>
      <c r="H5" s="177">
        <f>ROUND(G5/$B5,4)*100</f>
        <v>74.8</v>
      </c>
    </row>
    <row r="6" spans="1:8" ht="20.25" customHeight="1">
      <c r="A6" s="91" t="s">
        <v>26</v>
      </c>
      <c r="B6" s="132">
        <v>11902</v>
      </c>
      <c r="C6" s="155">
        <f>'１受給者状況'!Z11</f>
        <v>6664</v>
      </c>
      <c r="D6" s="177">
        <f aca="true" t="shared" si="1" ref="D6:D16">ROUND(C6/$B6,4)*100</f>
        <v>55.989999999999995</v>
      </c>
      <c r="E6" s="155">
        <f>'１受給者状況'!Z55</f>
        <v>2223</v>
      </c>
      <c r="F6" s="177">
        <f aca="true" t="shared" si="2" ref="F6:F16">ROUND(E6/$B6,4)*100</f>
        <v>18.68</v>
      </c>
      <c r="G6" s="155">
        <f t="shared" si="0"/>
        <v>8887</v>
      </c>
      <c r="H6" s="177">
        <f aca="true" t="shared" si="3" ref="H6:H16">ROUND(G6/$B6,4)*100</f>
        <v>74.67</v>
      </c>
    </row>
    <row r="7" spans="1:8" ht="20.25" customHeight="1">
      <c r="A7" s="91" t="s">
        <v>9</v>
      </c>
      <c r="B7" s="132">
        <v>12131</v>
      </c>
      <c r="C7" s="155">
        <f>'１受給者状況'!Z14</f>
        <v>6794</v>
      </c>
      <c r="D7" s="177">
        <f t="shared" si="1"/>
        <v>56.010000000000005</v>
      </c>
      <c r="E7" s="155">
        <f>'１受給者状況'!Z58</f>
        <v>2152</v>
      </c>
      <c r="F7" s="177">
        <f t="shared" si="2"/>
        <v>17.740000000000002</v>
      </c>
      <c r="G7" s="155">
        <f t="shared" si="0"/>
        <v>8946</v>
      </c>
      <c r="H7" s="177">
        <f t="shared" si="3"/>
        <v>73.74000000000001</v>
      </c>
    </row>
    <row r="8" spans="1:8" ht="20.25" customHeight="1">
      <c r="A8" s="91" t="s">
        <v>10</v>
      </c>
      <c r="B8" s="132">
        <v>12379</v>
      </c>
      <c r="C8" s="155">
        <f>'１受給者状況'!Z17</f>
        <v>7043</v>
      </c>
      <c r="D8" s="177">
        <f t="shared" si="1"/>
        <v>56.88999999999999</v>
      </c>
      <c r="E8" s="155">
        <f>'１受給者状況'!Z61</f>
        <v>2218</v>
      </c>
      <c r="F8" s="177">
        <f t="shared" si="2"/>
        <v>17.919999999999998</v>
      </c>
      <c r="G8" s="155">
        <f t="shared" si="0"/>
        <v>9261</v>
      </c>
      <c r="H8" s="177">
        <f t="shared" si="3"/>
        <v>74.81</v>
      </c>
    </row>
    <row r="9" spans="1:8" ht="20.25" customHeight="1">
      <c r="A9" s="91" t="s">
        <v>11</v>
      </c>
      <c r="B9" s="132">
        <v>12543</v>
      </c>
      <c r="C9" s="155">
        <f>'１受給者状況'!Z20</f>
        <v>7090</v>
      </c>
      <c r="D9" s="177">
        <f t="shared" si="1"/>
        <v>56.53</v>
      </c>
      <c r="E9" s="155">
        <f>'１受給者状況'!Z64</f>
        <v>2231</v>
      </c>
      <c r="F9" s="177">
        <f t="shared" si="2"/>
        <v>17.79</v>
      </c>
      <c r="G9" s="155">
        <f t="shared" si="0"/>
        <v>9321</v>
      </c>
      <c r="H9" s="177">
        <f t="shared" si="3"/>
        <v>74.31</v>
      </c>
    </row>
    <row r="10" spans="1:8" ht="20.25" customHeight="1">
      <c r="A10" s="91" t="s">
        <v>12</v>
      </c>
      <c r="B10" s="132">
        <v>12739</v>
      </c>
      <c r="C10" s="155">
        <f>'１受給者状況'!Z23</f>
        <v>7227</v>
      </c>
      <c r="D10" s="177">
        <f t="shared" si="1"/>
        <v>56.730000000000004</v>
      </c>
      <c r="E10" s="155">
        <f>'１受給者状況'!Z67</f>
        <v>2274</v>
      </c>
      <c r="F10" s="177">
        <f t="shared" si="2"/>
        <v>17.849999999999998</v>
      </c>
      <c r="G10" s="155">
        <f t="shared" si="0"/>
        <v>9501</v>
      </c>
      <c r="H10" s="177">
        <f t="shared" si="3"/>
        <v>74.58</v>
      </c>
    </row>
    <row r="11" spans="1:8" ht="20.25" customHeight="1">
      <c r="A11" s="91" t="s">
        <v>13</v>
      </c>
      <c r="B11" s="132">
        <v>12946</v>
      </c>
      <c r="C11" s="155">
        <f>'１受給者状況'!Z26</f>
        <v>7383</v>
      </c>
      <c r="D11" s="177">
        <f t="shared" si="1"/>
        <v>57.03</v>
      </c>
      <c r="E11" s="155">
        <f>'１受給者状況'!Z70</f>
        <v>2251</v>
      </c>
      <c r="F11" s="177">
        <f t="shared" si="2"/>
        <v>17.39</v>
      </c>
      <c r="G11" s="155">
        <f t="shared" si="0"/>
        <v>9634</v>
      </c>
      <c r="H11" s="177">
        <f t="shared" si="3"/>
        <v>74.42</v>
      </c>
    </row>
    <row r="12" spans="1:8" ht="20.25" customHeight="1">
      <c r="A12" s="91" t="s">
        <v>14</v>
      </c>
      <c r="B12" s="132">
        <v>13110</v>
      </c>
      <c r="C12" s="155">
        <f>'１受給者状況'!Z29</f>
        <v>7548</v>
      </c>
      <c r="D12" s="177">
        <f t="shared" si="1"/>
        <v>57.57</v>
      </c>
      <c r="E12" s="155">
        <f>'１受給者状況'!Z73</f>
        <v>2268</v>
      </c>
      <c r="F12" s="177">
        <f t="shared" si="2"/>
        <v>17.299999999999997</v>
      </c>
      <c r="G12" s="155">
        <f t="shared" si="0"/>
        <v>9816</v>
      </c>
      <c r="H12" s="177">
        <f t="shared" si="3"/>
        <v>74.87</v>
      </c>
    </row>
    <row r="13" spans="1:8" ht="20.25" customHeight="1">
      <c r="A13" s="91" t="s">
        <v>15</v>
      </c>
      <c r="B13" s="132">
        <v>13185</v>
      </c>
      <c r="C13" s="155">
        <f>'１受給者状況'!Z32</f>
        <v>7602</v>
      </c>
      <c r="D13" s="177">
        <f t="shared" si="1"/>
        <v>57.66</v>
      </c>
      <c r="E13" s="155">
        <f>'１受給者状況'!Z76</f>
        <v>2253</v>
      </c>
      <c r="F13" s="177">
        <f t="shared" si="2"/>
        <v>17.09</v>
      </c>
      <c r="G13" s="155">
        <f t="shared" si="0"/>
        <v>9855</v>
      </c>
      <c r="H13" s="177">
        <f t="shared" si="3"/>
        <v>74.74</v>
      </c>
    </row>
    <row r="14" spans="1:8" ht="20.25" customHeight="1">
      <c r="A14" s="91" t="s">
        <v>16</v>
      </c>
      <c r="B14" s="132">
        <v>13279</v>
      </c>
      <c r="C14" s="155">
        <f>'１受給者状況'!Z35</f>
        <v>7633</v>
      </c>
      <c r="D14" s="177">
        <f t="shared" si="1"/>
        <v>57.48</v>
      </c>
      <c r="E14" s="155">
        <f>'１受給者状況'!Z79</f>
        <v>2277</v>
      </c>
      <c r="F14" s="177">
        <f t="shared" si="2"/>
        <v>17.150000000000002</v>
      </c>
      <c r="G14" s="155">
        <f t="shared" si="0"/>
        <v>9910</v>
      </c>
      <c r="H14" s="177">
        <f t="shared" si="3"/>
        <v>74.63</v>
      </c>
    </row>
    <row r="15" spans="1:8" ht="20.25" customHeight="1">
      <c r="A15" s="91" t="s">
        <v>17</v>
      </c>
      <c r="B15" s="132">
        <v>13431</v>
      </c>
      <c r="C15" s="155">
        <f>'１受給者状況'!Z38</f>
        <v>7747</v>
      </c>
      <c r="D15" s="177">
        <f t="shared" si="1"/>
        <v>57.68</v>
      </c>
      <c r="E15" s="155">
        <f>'１受給者状況'!Z82</f>
        <v>2281</v>
      </c>
      <c r="F15" s="177">
        <f t="shared" si="2"/>
        <v>16.98</v>
      </c>
      <c r="G15" s="155">
        <f t="shared" si="0"/>
        <v>10028</v>
      </c>
      <c r="H15" s="177">
        <f t="shared" si="3"/>
        <v>74.66000000000001</v>
      </c>
    </row>
    <row r="16" spans="1:8" ht="20.25" customHeight="1">
      <c r="A16" s="91" t="s">
        <v>36</v>
      </c>
      <c r="B16" s="132">
        <v>13635</v>
      </c>
      <c r="C16" s="155">
        <f>'１受給者状況'!Z41</f>
        <v>7923</v>
      </c>
      <c r="D16" s="177">
        <f t="shared" si="1"/>
        <v>58.10999999999999</v>
      </c>
      <c r="E16" s="155">
        <f>'１受給者状況'!Z85</f>
        <v>2291</v>
      </c>
      <c r="F16" s="177">
        <f t="shared" si="2"/>
        <v>16.8</v>
      </c>
      <c r="G16" s="155">
        <f t="shared" si="0"/>
        <v>10214</v>
      </c>
      <c r="H16" s="177">
        <f t="shared" si="3"/>
        <v>74.91</v>
      </c>
    </row>
    <row r="17" spans="1:8" ht="20.25" customHeight="1">
      <c r="A17" s="41" t="s">
        <v>40</v>
      </c>
      <c r="B17" s="53" t="s">
        <v>116</v>
      </c>
      <c r="C17" s="54" t="s">
        <v>116</v>
      </c>
      <c r="D17" s="177">
        <f>SUM(C5:C16)/SUM(B5:B16)*100</f>
        <v>56.98575323478068</v>
      </c>
      <c r="E17" s="54" t="s">
        <v>116</v>
      </c>
      <c r="F17" s="177">
        <f>SUM(E5:E16)/SUM(B5:B16)*100</f>
        <v>17.61525234231466</v>
      </c>
      <c r="G17" s="54" t="s">
        <v>116</v>
      </c>
      <c r="H17" s="177">
        <f>SUM(G5:G16)/SUM(B5:B16)*100</f>
        <v>74.60100557709534</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5"/>
  <sheetViews>
    <sheetView view="pageBreakPreview" zoomScale="60" workbookViewId="0" topLeftCell="A1">
      <selection activeCell="A1" sqref="A1"/>
    </sheetView>
  </sheetViews>
  <sheetFormatPr defaultColWidth="9.00390625" defaultRowHeight="12" customHeight="1"/>
  <cols>
    <col min="1" max="2" width="2.375" style="26" customWidth="1"/>
    <col min="3" max="3" width="12.625" style="26" customWidth="1"/>
    <col min="4" max="4" width="6.75390625" style="26" customWidth="1"/>
    <col min="5" max="5" width="12.625" style="26" customWidth="1"/>
    <col min="6" max="6" width="6.75390625" style="26" customWidth="1"/>
    <col min="7" max="7" width="12.625" style="26" customWidth="1"/>
    <col min="8" max="8" width="6.75390625" style="26" customWidth="1"/>
    <col min="9" max="9" width="12.625" style="26" customWidth="1"/>
    <col min="10" max="10" width="6.75390625" style="26" customWidth="1"/>
    <col min="11" max="11" width="12.625" style="26" customWidth="1"/>
    <col min="12" max="12" width="6.125" style="26" customWidth="1"/>
    <col min="13" max="13" width="12.625" style="26" customWidth="1"/>
    <col min="14" max="14" width="6.125" style="26" customWidth="1"/>
    <col min="15" max="15" width="12.625" style="26" customWidth="1"/>
    <col min="16" max="16" width="6.125" style="26" customWidth="1"/>
    <col min="17" max="17" width="12.625" style="26" customWidth="1"/>
    <col min="18" max="18" width="6.125" style="26" customWidth="1"/>
    <col min="19" max="19" width="12.625" style="26" customWidth="1"/>
    <col min="20" max="20" width="6.125" style="26" customWidth="1"/>
    <col min="21" max="21" width="12.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182</v>
      </c>
      <c r="F1" s="26" t="s">
        <v>183</v>
      </c>
      <c r="T1" s="27"/>
      <c r="U1" s="66" t="s">
        <v>52</v>
      </c>
    </row>
    <row r="2" spans="1:20" ht="8.25" customHeight="1">
      <c r="A2" s="25"/>
      <c r="T2" s="27"/>
    </row>
    <row r="3" spans="1:21" ht="12" customHeight="1">
      <c r="A3" s="331" t="s">
        <v>25</v>
      </c>
      <c r="B3" s="332"/>
      <c r="C3" s="332"/>
      <c r="D3" s="335" t="s">
        <v>53</v>
      </c>
      <c r="E3" s="338"/>
      <c r="F3" s="335" t="s">
        <v>54</v>
      </c>
      <c r="G3" s="338"/>
      <c r="H3" s="335" t="s">
        <v>104</v>
      </c>
      <c r="I3" s="336"/>
      <c r="J3" s="335" t="s">
        <v>105</v>
      </c>
      <c r="K3" s="336"/>
      <c r="L3" s="335" t="s">
        <v>106</v>
      </c>
      <c r="M3" s="336"/>
      <c r="N3" s="335" t="s">
        <v>107</v>
      </c>
      <c r="O3" s="336"/>
      <c r="P3" s="335" t="s">
        <v>112</v>
      </c>
      <c r="Q3" s="336"/>
      <c r="R3" s="335" t="s">
        <v>108</v>
      </c>
      <c r="S3" s="336"/>
      <c r="T3" s="335" t="s">
        <v>109</v>
      </c>
      <c r="U3" s="336"/>
    </row>
    <row r="4" spans="1:21" ht="12" customHeight="1">
      <c r="A4" s="333"/>
      <c r="B4" s="334"/>
      <c r="C4" s="334"/>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29" t="s">
        <v>0</v>
      </c>
      <c r="B5" s="329"/>
      <c r="C5" s="330"/>
      <c r="D5" s="29">
        <v>3971</v>
      </c>
      <c r="E5" s="29">
        <v>215620410</v>
      </c>
      <c r="F5" s="29">
        <v>4058</v>
      </c>
      <c r="G5" s="29">
        <v>223689824</v>
      </c>
      <c r="H5" s="29">
        <v>4212</v>
      </c>
      <c r="I5" s="29">
        <v>231548562</v>
      </c>
      <c r="J5" s="212">
        <v>4285</v>
      </c>
      <c r="K5" s="29">
        <v>229283810</v>
      </c>
      <c r="L5" s="212">
        <v>4489</v>
      </c>
      <c r="M5" s="29">
        <v>251961227</v>
      </c>
      <c r="N5" s="29">
        <v>4514</v>
      </c>
      <c r="O5" s="29">
        <v>245484669</v>
      </c>
      <c r="P5" s="212">
        <v>4546</v>
      </c>
      <c r="Q5" s="29">
        <v>244582977</v>
      </c>
      <c r="R5" s="29">
        <v>4846</v>
      </c>
      <c r="S5" s="29">
        <v>269775900</v>
      </c>
      <c r="T5" s="212">
        <v>4833</v>
      </c>
      <c r="U5" s="29">
        <v>262063651</v>
      </c>
    </row>
    <row r="6" spans="1:21" ht="12" customHeight="1">
      <c r="A6" s="323" t="s">
        <v>1</v>
      </c>
      <c r="B6" s="323"/>
      <c r="C6" s="324"/>
      <c r="D6" s="30">
        <v>281</v>
      </c>
      <c r="E6" s="30">
        <v>12092296</v>
      </c>
      <c r="F6" s="30">
        <v>277</v>
      </c>
      <c r="G6" s="30">
        <v>12741253</v>
      </c>
      <c r="H6" s="30">
        <v>276</v>
      </c>
      <c r="I6" s="30">
        <v>12565415</v>
      </c>
      <c r="J6" s="30">
        <v>298</v>
      </c>
      <c r="K6" s="30">
        <v>13012130</v>
      </c>
      <c r="L6" s="30">
        <v>302</v>
      </c>
      <c r="M6" s="30">
        <v>14581977</v>
      </c>
      <c r="N6" s="30">
        <v>279</v>
      </c>
      <c r="O6" s="30">
        <v>13220258</v>
      </c>
      <c r="P6" s="30">
        <v>269</v>
      </c>
      <c r="Q6" s="30">
        <v>12472968</v>
      </c>
      <c r="R6" s="30">
        <v>271</v>
      </c>
      <c r="S6" s="30">
        <v>12434229</v>
      </c>
      <c r="T6" s="30">
        <v>291</v>
      </c>
      <c r="U6" s="30">
        <v>12577595</v>
      </c>
    </row>
    <row r="7" spans="1:21" ht="12" customHeight="1">
      <c r="A7" s="323" t="s">
        <v>2</v>
      </c>
      <c r="B7" s="323"/>
      <c r="C7" s="324"/>
      <c r="D7" s="30">
        <v>1188</v>
      </c>
      <c r="E7" s="30">
        <v>49916697</v>
      </c>
      <c r="F7" s="30">
        <v>1191</v>
      </c>
      <c r="G7" s="30">
        <v>52839011</v>
      </c>
      <c r="H7" s="30">
        <v>1218</v>
      </c>
      <c r="I7" s="30">
        <v>54185333</v>
      </c>
      <c r="J7" s="30">
        <v>1201</v>
      </c>
      <c r="K7" s="30">
        <v>50735276</v>
      </c>
      <c r="L7" s="30">
        <v>1210</v>
      </c>
      <c r="M7" s="30">
        <v>55945744</v>
      </c>
      <c r="N7" s="30">
        <v>1224</v>
      </c>
      <c r="O7" s="30">
        <v>54544820</v>
      </c>
      <c r="P7" s="30">
        <v>1206</v>
      </c>
      <c r="Q7" s="30">
        <v>50455309</v>
      </c>
      <c r="R7" s="30">
        <v>1232</v>
      </c>
      <c r="S7" s="30">
        <v>56280880</v>
      </c>
      <c r="T7" s="30">
        <v>1315</v>
      </c>
      <c r="U7" s="30">
        <v>56102748</v>
      </c>
    </row>
    <row r="8" spans="1:21" ht="12" customHeight="1">
      <c r="A8" s="323" t="s">
        <v>3</v>
      </c>
      <c r="B8" s="323"/>
      <c r="C8" s="324"/>
      <c r="D8" s="30">
        <v>132</v>
      </c>
      <c r="E8" s="30">
        <v>2177604</v>
      </c>
      <c r="F8" s="30">
        <v>130</v>
      </c>
      <c r="G8" s="30">
        <v>2249676</v>
      </c>
      <c r="H8" s="30">
        <v>141</v>
      </c>
      <c r="I8" s="30">
        <v>2548260</v>
      </c>
      <c r="J8" s="30">
        <v>148</v>
      </c>
      <c r="K8" s="30">
        <v>2337192</v>
      </c>
      <c r="L8" s="30">
        <v>156</v>
      </c>
      <c r="M8" s="30">
        <v>2713164</v>
      </c>
      <c r="N8" s="30">
        <v>152</v>
      </c>
      <c r="O8" s="30">
        <v>2620332</v>
      </c>
      <c r="P8" s="30">
        <v>144</v>
      </c>
      <c r="Q8" s="30">
        <v>2326896</v>
      </c>
      <c r="R8" s="30">
        <v>164</v>
      </c>
      <c r="S8" s="30">
        <v>3021876</v>
      </c>
      <c r="T8" s="30">
        <v>168</v>
      </c>
      <c r="U8" s="30">
        <v>2821104</v>
      </c>
    </row>
    <row r="9" spans="1:21" ht="12" customHeight="1">
      <c r="A9" s="323" t="s">
        <v>4</v>
      </c>
      <c r="B9" s="323"/>
      <c r="C9" s="324"/>
      <c r="D9" s="30">
        <v>1515</v>
      </c>
      <c r="E9" s="30">
        <v>83947042</v>
      </c>
      <c r="F9" s="30">
        <v>1598</v>
      </c>
      <c r="G9" s="30">
        <v>88466148</v>
      </c>
      <c r="H9" s="30">
        <v>1702</v>
      </c>
      <c r="I9" s="30">
        <v>97288558</v>
      </c>
      <c r="J9" s="30">
        <v>1724</v>
      </c>
      <c r="K9" s="30">
        <v>94907407</v>
      </c>
      <c r="L9" s="30">
        <v>1781</v>
      </c>
      <c r="M9" s="30">
        <v>104319295</v>
      </c>
      <c r="N9" s="30">
        <v>1793</v>
      </c>
      <c r="O9" s="30">
        <v>102763007</v>
      </c>
      <c r="P9" s="30">
        <v>1882</v>
      </c>
      <c r="Q9" s="30">
        <v>105091059</v>
      </c>
      <c r="R9" s="30">
        <v>1937</v>
      </c>
      <c r="S9" s="30">
        <v>113759096</v>
      </c>
      <c r="T9" s="30">
        <v>1985</v>
      </c>
      <c r="U9" s="30">
        <v>112574001</v>
      </c>
    </row>
    <row r="10" spans="1:21" ht="12" customHeight="1">
      <c r="A10" s="323" t="s">
        <v>5</v>
      </c>
      <c r="B10" s="323"/>
      <c r="C10" s="324"/>
      <c r="D10" s="30">
        <v>1250</v>
      </c>
      <c r="E10" s="30">
        <v>88115114</v>
      </c>
      <c r="F10" s="30">
        <v>1266</v>
      </c>
      <c r="G10" s="30">
        <v>90130430</v>
      </c>
      <c r="H10" s="30">
        <v>1266</v>
      </c>
      <c r="I10" s="30">
        <v>90300028</v>
      </c>
      <c r="J10" s="30">
        <v>1247</v>
      </c>
      <c r="K10" s="30">
        <v>88201146</v>
      </c>
      <c r="L10" s="30">
        <v>1270</v>
      </c>
      <c r="M10" s="30">
        <v>96515010</v>
      </c>
      <c r="N10" s="30">
        <v>1245</v>
      </c>
      <c r="O10" s="30">
        <v>93741167</v>
      </c>
      <c r="P10" s="30">
        <v>1251</v>
      </c>
      <c r="Q10" s="30">
        <v>86198823</v>
      </c>
      <c r="R10" s="30">
        <v>1278</v>
      </c>
      <c r="S10" s="30">
        <v>95921826</v>
      </c>
      <c r="T10" s="30">
        <v>1277</v>
      </c>
      <c r="U10" s="30">
        <v>89704481</v>
      </c>
    </row>
    <row r="11" spans="1:21" ht="12" customHeight="1">
      <c r="A11" s="299" t="s">
        <v>6</v>
      </c>
      <c r="B11" s="299"/>
      <c r="C11" s="300"/>
      <c r="D11" s="31">
        <v>2211</v>
      </c>
      <c r="E11" s="31">
        <v>28164672</v>
      </c>
      <c r="F11" s="31">
        <v>2275</v>
      </c>
      <c r="G11" s="31">
        <v>29473002</v>
      </c>
      <c r="H11" s="31">
        <v>2492</v>
      </c>
      <c r="I11" s="31">
        <v>32388714</v>
      </c>
      <c r="J11" s="31">
        <v>2572</v>
      </c>
      <c r="K11" s="31">
        <v>33673860</v>
      </c>
      <c r="L11" s="31">
        <v>2779</v>
      </c>
      <c r="M11" s="31">
        <v>36552636</v>
      </c>
      <c r="N11" s="31">
        <v>2829</v>
      </c>
      <c r="O11" s="31">
        <v>36762192</v>
      </c>
      <c r="P11" s="31">
        <v>2890</v>
      </c>
      <c r="Q11" s="31">
        <v>37446282</v>
      </c>
      <c r="R11" s="31">
        <v>2940</v>
      </c>
      <c r="S11" s="31">
        <v>38740383</v>
      </c>
      <c r="T11" s="31">
        <v>3098</v>
      </c>
      <c r="U11" s="31">
        <v>40842234</v>
      </c>
    </row>
    <row r="12" spans="1:21" ht="12" customHeight="1">
      <c r="A12" s="301" t="s">
        <v>29</v>
      </c>
      <c r="B12" s="301"/>
      <c r="C12" s="302"/>
      <c r="D12" s="33">
        <f>SUM(D5:D11)</f>
        <v>10548</v>
      </c>
      <c r="E12" s="33">
        <f aca="true" t="shared" si="0" ref="E12:K12">SUM(E5:E11)</f>
        <v>480033835</v>
      </c>
      <c r="F12" s="33">
        <f>SUM(F5:F11)</f>
        <v>10795</v>
      </c>
      <c r="G12" s="33">
        <f t="shared" si="0"/>
        <v>499589344</v>
      </c>
      <c r="H12" s="33">
        <f>SUM(H5:H11)</f>
        <v>11307</v>
      </c>
      <c r="I12" s="33">
        <f>SUM(I5:I11)</f>
        <v>520824870</v>
      </c>
      <c r="J12" s="33">
        <f t="shared" si="0"/>
        <v>11475</v>
      </c>
      <c r="K12" s="33">
        <f t="shared" si="0"/>
        <v>512150821</v>
      </c>
      <c r="L12" s="33">
        <f aca="true" t="shared" si="1" ref="L12:U12">SUM(L5:L11)</f>
        <v>11987</v>
      </c>
      <c r="M12" s="33">
        <f t="shared" si="1"/>
        <v>562589053</v>
      </c>
      <c r="N12" s="33">
        <f t="shared" si="1"/>
        <v>12036</v>
      </c>
      <c r="O12" s="33">
        <f t="shared" si="1"/>
        <v>549136445</v>
      </c>
      <c r="P12" s="33">
        <f t="shared" si="1"/>
        <v>12188</v>
      </c>
      <c r="Q12" s="33">
        <f t="shared" si="1"/>
        <v>538574314</v>
      </c>
      <c r="R12" s="33">
        <f t="shared" si="1"/>
        <v>12668</v>
      </c>
      <c r="S12" s="33">
        <f t="shared" si="1"/>
        <v>589934190</v>
      </c>
      <c r="T12" s="33">
        <f t="shared" si="1"/>
        <v>12967</v>
      </c>
      <c r="U12" s="33">
        <f t="shared" si="1"/>
        <v>576685814</v>
      </c>
    </row>
    <row r="13" spans="1:21" ht="12" customHeight="1">
      <c r="A13" s="339" t="s">
        <v>158</v>
      </c>
      <c r="B13" s="339"/>
      <c r="C13" s="340"/>
      <c r="D13" s="34">
        <v>442</v>
      </c>
      <c r="E13" s="34">
        <v>39680024</v>
      </c>
      <c r="F13" s="34">
        <v>498</v>
      </c>
      <c r="G13" s="34">
        <v>44311980</v>
      </c>
      <c r="H13" s="34">
        <v>553</v>
      </c>
      <c r="I13" s="34">
        <v>49552094</v>
      </c>
      <c r="J13" s="34">
        <v>487</v>
      </c>
      <c r="K13" s="34">
        <v>46543025</v>
      </c>
      <c r="L13" s="34">
        <v>503</v>
      </c>
      <c r="M13" s="34">
        <v>50895654</v>
      </c>
      <c r="N13" s="34">
        <v>525</v>
      </c>
      <c r="O13" s="34">
        <v>50840670</v>
      </c>
      <c r="P13" s="34">
        <v>503</v>
      </c>
      <c r="Q13" s="34">
        <v>47343259</v>
      </c>
      <c r="R13" s="34">
        <v>488</v>
      </c>
      <c r="S13" s="34">
        <v>46729732</v>
      </c>
      <c r="T13" s="34">
        <v>527</v>
      </c>
      <c r="U13" s="34">
        <v>49715520</v>
      </c>
    </row>
    <row r="14" spans="1:21" ht="12" customHeight="1">
      <c r="A14" s="323" t="s">
        <v>159</v>
      </c>
      <c r="B14" s="323"/>
      <c r="C14" s="324"/>
      <c r="D14" s="30">
        <v>100</v>
      </c>
      <c r="E14" s="30">
        <v>7697921</v>
      </c>
      <c r="F14" s="30">
        <v>89</v>
      </c>
      <c r="G14" s="30">
        <v>6996569</v>
      </c>
      <c r="H14" s="30">
        <v>109</v>
      </c>
      <c r="I14" s="30">
        <v>7886810</v>
      </c>
      <c r="J14" s="30">
        <v>105</v>
      </c>
      <c r="K14" s="30">
        <v>8724535</v>
      </c>
      <c r="L14" s="30">
        <v>117</v>
      </c>
      <c r="M14" s="30">
        <v>9552053</v>
      </c>
      <c r="N14" s="30">
        <v>132</v>
      </c>
      <c r="O14" s="30">
        <v>11236478</v>
      </c>
      <c r="P14" s="30">
        <v>131</v>
      </c>
      <c r="Q14" s="30">
        <v>9967151</v>
      </c>
      <c r="R14" s="30">
        <v>127</v>
      </c>
      <c r="S14" s="30">
        <v>10333598</v>
      </c>
      <c r="T14" s="30">
        <v>119</v>
      </c>
      <c r="U14" s="30">
        <v>9852437</v>
      </c>
    </row>
    <row r="15" spans="1:21" ht="12" customHeight="1">
      <c r="A15" s="301" t="s">
        <v>30</v>
      </c>
      <c r="B15" s="301"/>
      <c r="C15" s="302"/>
      <c r="D15" s="33">
        <f aca="true" t="shared" si="2" ref="D15:U15">SUM(D13:D14)</f>
        <v>542</v>
      </c>
      <c r="E15" s="33">
        <f t="shared" si="2"/>
        <v>47377945</v>
      </c>
      <c r="F15" s="33">
        <f t="shared" si="2"/>
        <v>587</v>
      </c>
      <c r="G15" s="33">
        <f t="shared" si="2"/>
        <v>51308549</v>
      </c>
      <c r="H15" s="33">
        <f t="shared" si="2"/>
        <v>662</v>
      </c>
      <c r="I15" s="33">
        <f t="shared" si="2"/>
        <v>57438904</v>
      </c>
      <c r="J15" s="33">
        <f t="shared" si="2"/>
        <v>592</v>
      </c>
      <c r="K15" s="33">
        <f t="shared" si="2"/>
        <v>55267560</v>
      </c>
      <c r="L15" s="33">
        <f t="shared" si="2"/>
        <v>620</v>
      </c>
      <c r="M15" s="33">
        <f t="shared" si="2"/>
        <v>60447707</v>
      </c>
      <c r="N15" s="33">
        <f t="shared" si="2"/>
        <v>657</v>
      </c>
      <c r="O15" s="33">
        <f t="shared" si="2"/>
        <v>62077148</v>
      </c>
      <c r="P15" s="33">
        <f t="shared" si="2"/>
        <v>634</v>
      </c>
      <c r="Q15" s="33">
        <f t="shared" si="2"/>
        <v>57310410</v>
      </c>
      <c r="R15" s="33">
        <f t="shared" si="2"/>
        <v>615</v>
      </c>
      <c r="S15" s="33">
        <f t="shared" si="2"/>
        <v>57063330</v>
      </c>
      <c r="T15" s="33">
        <f t="shared" si="2"/>
        <v>646</v>
      </c>
      <c r="U15" s="33">
        <f t="shared" si="2"/>
        <v>59567957</v>
      </c>
    </row>
    <row r="16" spans="1:21" ht="12" customHeight="1">
      <c r="A16" s="329" t="s">
        <v>7</v>
      </c>
      <c r="B16" s="329"/>
      <c r="C16" s="330"/>
      <c r="D16" s="35">
        <v>981</v>
      </c>
      <c r="E16" s="35">
        <v>7303770</v>
      </c>
      <c r="F16" s="35">
        <v>1051</v>
      </c>
      <c r="G16" s="35">
        <v>7771590</v>
      </c>
      <c r="H16" s="35">
        <v>1133</v>
      </c>
      <c r="I16" s="35">
        <v>8440470</v>
      </c>
      <c r="J16" s="35">
        <v>1046</v>
      </c>
      <c r="K16" s="35">
        <v>7624620</v>
      </c>
      <c r="L16" s="35">
        <v>1080</v>
      </c>
      <c r="M16" s="35">
        <v>8094420</v>
      </c>
      <c r="N16" s="35">
        <v>1112</v>
      </c>
      <c r="O16" s="35">
        <v>8145000</v>
      </c>
      <c r="P16" s="35">
        <v>1065</v>
      </c>
      <c r="Q16" s="35">
        <v>7983180</v>
      </c>
      <c r="R16" s="35">
        <v>1024</v>
      </c>
      <c r="S16" s="35">
        <v>7831800</v>
      </c>
      <c r="T16" s="35">
        <v>1141</v>
      </c>
      <c r="U16" s="35">
        <v>8778600</v>
      </c>
    </row>
    <row r="17" spans="1:21" ht="12" customHeight="1">
      <c r="A17" s="323" t="s">
        <v>8</v>
      </c>
      <c r="B17" s="323"/>
      <c r="C17" s="324"/>
      <c r="D17" s="30">
        <v>64</v>
      </c>
      <c r="E17" s="30">
        <v>14628170</v>
      </c>
      <c r="F17" s="30">
        <v>65</v>
      </c>
      <c r="G17" s="30">
        <v>14327441</v>
      </c>
      <c r="H17" s="30">
        <v>66</v>
      </c>
      <c r="I17" s="30">
        <v>15311799</v>
      </c>
      <c r="J17" s="30">
        <v>69</v>
      </c>
      <c r="K17" s="30">
        <v>15124110</v>
      </c>
      <c r="L17" s="30">
        <v>79</v>
      </c>
      <c r="M17" s="30">
        <v>18461273</v>
      </c>
      <c r="N17" s="30">
        <v>78</v>
      </c>
      <c r="O17" s="30">
        <v>18400647</v>
      </c>
      <c r="P17" s="30">
        <v>80</v>
      </c>
      <c r="Q17" s="30">
        <v>18677153</v>
      </c>
      <c r="R17" s="30">
        <v>88</v>
      </c>
      <c r="S17" s="30">
        <v>20431591</v>
      </c>
      <c r="T17" s="30">
        <v>95</v>
      </c>
      <c r="U17" s="30">
        <v>20636091</v>
      </c>
    </row>
    <row r="18" spans="1:21" ht="12" customHeight="1">
      <c r="A18" s="323" t="s">
        <v>31</v>
      </c>
      <c r="B18" s="323"/>
      <c r="C18" s="324"/>
      <c r="D18" s="30">
        <v>46</v>
      </c>
      <c r="E18" s="30">
        <v>7867075</v>
      </c>
      <c r="F18" s="30">
        <v>44</v>
      </c>
      <c r="G18" s="30">
        <v>7873200</v>
      </c>
      <c r="H18" s="30">
        <v>47</v>
      </c>
      <c r="I18" s="30">
        <v>8016506</v>
      </c>
      <c r="J18" s="30">
        <v>48</v>
      </c>
      <c r="K18" s="30">
        <v>7827871</v>
      </c>
      <c r="L18" s="30">
        <v>45</v>
      </c>
      <c r="M18" s="30">
        <v>7623049</v>
      </c>
      <c r="N18" s="30">
        <v>49</v>
      </c>
      <c r="O18" s="30">
        <v>8152566</v>
      </c>
      <c r="P18" s="30">
        <v>47</v>
      </c>
      <c r="Q18" s="30">
        <v>7591885</v>
      </c>
      <c r="R18" s="30">
        <v>51</v>
      </c>
      <c r="S18" s="30">
        <v>8866617</v>
      </c>
      <c r="T18" s="30">
        <v>56</v>
      </c>
      <c r="U18" s="30">
        <v>9296489</v>
      </c>
    </row>
    <row r="19" spans="1:21" ht="12" customHeight="1">
      <c r="A19" s="299" t="s">
        <v>20</v>
      </c>
      <c r="B19" s="299"/>
      <c r="C19" s="300"/>
      <c r="D19" s="31">
        <v>6243</v>
      </c>
      <c r="E19" s="31">
        <v>47022600</v>
      </c>
      <c r="F19" s="31">
        <v>6272</v>
      </c>
      <c r="G19" s="31">
        <v>47192000</v>
      </c>
      <c r="H19" s="31">
        <v>6655</v>
      </c>
      <c r="I19" s="31">
        <v>50081700</v>
      </c>
      <c r="J19" s="31">
        <v>6684</v>
      </c>
      <c r="K19" s="31">
        <v>50302760</v>
      </c>
      <c r="L19" s="31">
        <v>6914</v>
      </c>
      <c r="M19" s="31">
        <v>51928460</v>
      </c>
      <c r="N19" s="31">
        <v>6988</v>
      </c>
      <c r="O19" s="31">
        <v>52429560</v>
      </c>
      <c r="P19" s="31">
        <v>7146</v>
      </c>
      <c r="Q19" s="31">
        <v>53579500</v>
      </c>
      <c r="R19" s="31">
        <v>7245</v>
      </c>
      <c r="S19" s="31">
        <v>54289220</v>
      </c>
      <c r="T19" s="31">
        <v>7342</v>
      </c>
      <c r="U19" s="31">
        <v>54996960</v>
      </c>
    </row>
    <row r="20" spans="1:21" ht="12" customHeight="1">
      <c r="A20" s="301" t="s">
        <v>32</v>
      </c>
      <c r="B20" s="301"/>
      <c r="C20" s="302"/>
      <c r="D20" s="33">
        <f>SUM(D16:D19)</f>
        <v>7334</v>
      </c>
      <c r="E20" s="33">
        <f aca="true" t="shared" si="3" ref="E20:K20">SUM(E16:E19)</f>
        <v>76821615</v>
      </c>
      <c r="F20" s="33">
        <f t="shared" si="3"/>
        <v>7432</v>
      </c>
      <c r="G20" s="33">
        <f t="shared" si="3"/>
        <v>77164231</v>
      </c>
      <c r="H20" s="33">
        <f t="shared" si="3"/>
        <v>7901</v>
      </c>
      <c r="I20" s="33">
        <f>SUM(I16:I19)</f>
        <v>81850475</v>
      </c>
      <c r="J20" s="33">
        <f>SUM(J16:J19)</f>
        <v>7847</v>
      </c>
      <c r="K20" s="33">
        <f t="shared" si="3"/>
        <v>80879361</v>
      </c>
      <c r="L20" s="33">
        <f aca="true" t="shared" si="4" ref="L20:U20">SUM(L16:L19)</f>
        <v>8118</v>
      </c>
      <c r="M20" s="33">
        <f t="shared" si="4"/>
        <v>86107202</v>
      </c>
      <c r="N20" s="33">
        <f t="shared" si="4"/>
        <v>8227</v>
      </c>
      <c r="O20" s="33">
        <f>SUM(O16:O19)</f>
        <v>87127773</v>
      </c>
      <c r="P20" s="33">
        <f t="shared" si="4"/>
        <v>8338</v>
      </c>
      <c r="Q20" s="33">
        <f t="shared" si="4"/>
        <v>87831718</v>
      </c>
      <c r="R20" s="33">
        <f t="shared" si="4"/>
        <v>8408</v>
      </c>
      <c r="S20" s="33">
        <f t="shared" si="4"/>
        <v>91419228</v>
      </c>
      <c r="T20" s="33">
        <f>SUM(T16:T19)</f>
        <v>8634</v>
      </c>
      <c r="U20" s="33">
        <f t="shared" si="4"/>
        <v>93708140</v>
      </c>
    </row>
    <row r="21" spans="1:21" ht="12" customHeight="1">
      <c r="A21" s="303" t="s">
        <v>21</v>
      </c>
      <c r="B21" s="304"/>
      <c r="C21" s="305"/>
      <c r="D21" s="33">
        <v>0</v>
      </c>
      <c r="E21" s="33">
        <v>0</v>
      </c>
      <c r="F21" s="33">
        <v>105</v>
      </c>
      <c r="G21" s="33">
        <v>2838288</v>
      </c>
      <c r="H21" s="33">
        <v>179</v>
      </c>
      <c r="I21" s="33">
        <v>5427877</v>
      </c>
      <c r="J21" s="33">
        <v>132</v>
      </c>
      <c r="K21" s="33">
        <v>3355266</v>
      </c>
      <c r="L21" s="33">
        <v>158</v>
      </c>
      <c r="M21" s="33">
        <v>3868174</v>
      </c>
      <c r="N21" s="33">
        <v>211</v>
      </c>
      <c r="O21" s="33">
        <v>5510433</v>
      </c>
      <c r="P21" s="33">
        <v>168</v>
      </c>
      <c r="Q21" s="33">
        <v>4069122</v>
      </c>
      <c r="R21" s="33">
        <v>119</v>
      </c>
      <c r="S21" s="33">
        <v>2786116</v>
      </c>
      <c r="T21" s="33">
        <v>180</v>
      </c>
      <c r="U21" s="33">
        <v>4494415</v>
      </c>
    </row>
    <row r="22" spans="1:21" ht="12" customHeight="1">
      <c r="A22" s="303" t="s">
        <v>22</v>
      </c>
      <c r="B22" s="304"/>
      <c r="C22" s="305"/>
      <c r="D22" s="33">
        <v>0</v>
      </c>
      <c r="E22" s="33">
        <v>0</v>
      </c>
      <c r="F22" s="33">
        <v>93</v>
      </c>
      <c r="G22" s="33">
        <v>10148332</v>
      </c>
      <c r="H22" s="33">
        <v>108</v>
      </c>
      <c r="I22" s="33">
        <v>10902841</v>
      </c>
      <c r="J22" s="33">
        <v>146</v>
      </c>
      <c r="K22" s="33">
        <v>14767267</v>
      </c>
      <c r="L22" s="33">
        <v>123</v>
      </c>
      <c r="M22" s="33">
        <v>13853500</v>
      </c>
      <c r="N22" s="33">
        <v>161</v>
      </c>
      <c r="O22" s="33">
        <v>18185063</v>
      </c>
      <c r="P22" s="33">
        <v>128</v>
      </c>
      <c r="Q22" s="33">
        <v>14787142</v>
      </c>
      <c r="R22" s="33">
        <v>80</v>
      </c>
      <c r="S22" s="33">
        <v>8688574</v>
      </c>
      <c r="T22" s="33">
        <v>126</v>
      </c>
      <c r="U22" s="33">
        <v>12468540</v>
      </c>
    </row>
    <row r="23" spans="1:21" ht="12" customHeight="1">
      <c r="A23" s="307" t="s">
        <v>33</v>
      </c>
      <c r="B23" s="307"/>
      <c r="C23" s="308"/>
      <c r="D23" s="33">
        <f>SUM(D24:D26)</f>
        <v>2168</v>
      </c>
      <c r="E23" s="33">
        <f aca="true" t="shared" si="5" ref="E23:K23">SUM(E24:E26)</f>
        <v>694428919</v>
      </c>
      <c r="F23" s="33">
        <f t="shared" si="5"/>
        <v>2295</v>
      </c>
      <c r="G23" s="33">
        <f t="shared" si="5"/>
        <v>705178211</v>
      </c>
      <c r="H23" s="33">
        <f t="shared" si="5"/>
        <v>2291</v>
      </c>
      <c r="I23" s="33">
        <f t="shared" si="5"/>
        <v>732849724</v>
      </c>
      <c r="J23" s="33">
        <f t="shared" si="5"/>
        <v>2204</v>
      </c>
      <c r="K23" s="33">
        <f t="shared" si="5"/>
        <v>691360016</v>
      </c>
      <c r="L23" s="33">
        <f aca="true" t="shared" si="6" ref="L23:U23">SUM(L24:L26)</f>
        <v>2293</v>
      </c>
      <c r="M23" s="33">
        <f t="shared" si="6"/>
        <v>740556779</v>
      </c>
      <c r="N23" s="33">
        <f t="shared" si="6"/>
        <v>2288</v>
      </c>
      <c r="O23" s="33">
        <f t="shared" si="6"/>
        <v>744255243</v>
      </c>
      <c r="P23" s="33">
        <f t="shared" si="6"/>
        <v>2351</v>
      </c>
      <c r="Q23" s="33">
        <f t="shared" si="6"/>
        <v>733079493</v>
      </c>
      <c r="R23" s="33">
        <f t="shared" si="6"/>
        <v>2348</v>
      </c>
      <c r="S23" s="33">
        <f t="shared" si="6"/>
        <v>753916827</v>
      </c>
      <c r="T23" s="33">
        <f t="shared" si="6"/>
        <v>2269</v>
      </c>
      <c r="U23" s="33">
        <f t="shared" si="6"/>
        <v>707207197</v>
      </c>
    </row>
    <row r="24" spans="1:21" ht="12" customHeight="1">
      <c r="A24" s="36"/>
      <c r="B24" s="309" t="s">
        <v>209</v>
      </c>
      <c r="C24" s="310"/>
      <c r="D24" s="35">
        <v>1162</v>
      </c>
      <c r="E24" s="35">
        <v>355352513</v>
      </c>
      <c r="F24" s="35">
        <v>1251</v>
      </c>
      <c r="G24" s="35">
        <v>371621603</v>
      </c>
      <c r="H24" s="35">
        <v>1265</v>
      </c>
      <c r="I24" s="35">
        <v>390211682</v>
      </c>
      <c r="J24" s="35">
        <v>1184</v>
      </c>
      <c r="K24" s="35">
        <v>352799552</v>
      </c>
      <c r="L24" s="35">
        <v>1215</v>
      </c>
      <c r="M24" s="35">
        <v>374943431</v>
      </c>
      <c r="N24" s="35">
        <v>1242</v>
      </c>
      <c r="O24" s="35">
        <v>382387812</v>
      </c>
      <c r="P24" s="35">
        <v>1258</v>
      </c>
      <c r="Q24" s="35">
        <v>375820271</v>
      </c>
      <c r="R24" s="35">
        <v>1229</v>
      </c>
      <c r="S24" s="35">
        <v>380024281</v>
      </c>
      <c r="T24" s="35">
        <v>1178</v>
      </c>
      <c r="U24" s="35">
        <v>353017386</v>
      </c>
    </row>
    <row r="25" spans="1:21" ht="12" customHeight="1">
      <c r="A25" s="36"/>
      <c r="B25" s="311" t="s">
        <v>210</v>
      </c>
      <c r="C25" s="312"/>
      <c r="D25" s="30">
        <v>645</v>
      </c>
      <c r="E25" s="30">
        <v>196134633</v>
      </c>
      <c r="F25" s="30">
        <v>688</v>
      </c>
      <c r="G25" s="30">
        <v>193254305</v>
      </c>
      <c r="H25" s="30">
        <v>664</v>
      </c>
      <c r="I25" s="30">
        <v>195408298</v>
      </c>
      <c r="J25" s="30">
        <v>642</v>
      </c>
      <c r="K25" s="30">
        <v>188795125</v>
      </c>
      <c r="L25" s="30">
        <v>680</v>
      </c>
      <c r="M25" s="30">
        <v>202521602</v>
      </c>
      <c r="N25" s="30">
        <v>657</v>
      </c>
      <c r="O25" s="30">
        <v>202192823</v>
      </c>
      <c r="P25" s="30">
        <v>688</v>
      </c>
      <c r="Q25" s="30">
        <v>196465750</v>
      </c>
      <c r="R25" s="30">
        <v>696</v>
      </c>
      <c r="S25" s="30">
        <v>201292394</v>
      </c>
      <c r="T25" s="30">
        <v>667</v>
      </c>
      <c r="U25" s="30">
        <v>195536520</v>
      </c>
    </row>
    <row r="26" spans="1:21" ht="12" customHeight="1">
      <c r="A26" s="36"/>
      <c r="B26" s="313" t="s">
        <v>211</v>
      </c>
      <c r="C26" s="314"/>
      <c r="D26" s="37">
        <v>361</v>
      </c>
      <c r="E26" s="37">
        <v>142941773</v>
      </c>
      <c r="F26" s="37">
        <v>356</v>
      </c>
      <c r="G26" s="37">
        <v>140302303</v>
      </c>
      <c r="H26" s="37">
        <v>362</v>
      </c>
      <c r="I26" s="37">
        <v>147229744</v>
      </c>
      <c r="J26" s="37">
        <v>378</v>
      </c>
      <c r="K26" s="37">
        <v>149765339</v>
      </c>
      <c r="L26" s="37">
        <v>398</v>
      </c>
      <c r="M26" s="37">
        <v>163091746</v>
      </c>
      <c r="N26" s="37">
        <v>389</v>
      </c>
      <c r="O26" s="37">
        <v>159674608</v>
      </c>
      <c r="P26" s="37">
        <v>405</v>
      </c>
      <c r="Q26" s="37">
        <v>160793472</v>
      </c>
      <c r="R26" s="37">
        <v>423</v>
      </c>
      <c r="S26" s="37">
        <v>172600152</v>
      </c>
      <c r="T26" s="37">
        <v>424</v>
      </c>
      <c r="U26" s="37">
        <v>158653291</v>
      </c>
    </row>
    <row r="27" spans="1:21" ht="12" customHeight="1">
      <c r="A27" s="36"/>
      <c r="B27" s="315" t="s">
        <v>24</v>
      </c>
      <c r="C27" s="316"/>
      <c r="D27" s="32">
        <f>SUM(D28:D30)</f>
        <v>2156</v>
      </c>
      <c r="E27" s="32">
        <f aca="true" t="shared" si="7" ref="E27:K27">SUM(E28:E30)</f>
        <v>97737120</v>
      </c>
      <c r="F27" s="32">
        <f t="shared" si="7"/>
        <v>2289</v>
      </c>
      <c r="G27" s="32">
        <f t="shared" si="7"/>
        <v>99778130</v>
      </c>
      <c r="H27" s="32">
        <f t="shared" si="7"/>
        <v>2285</v>
      </c>
      <c r="I27" s="32">
        <f t="shared" si="7"/>
        <v>104189100</v>
      </c>
      <c r="J27" s="32">
        <f t="shared" si="7"/>
        <v>2194</v>
      </c>
      <c r="K27" s="32">
        <f t="shared" si="7"/>
        <v>97612100</v>
      </c>
      <c r="L27" s="32">
        <f aca="true" t="shared" si="8" ref="L27:U27">SUM(L28:L30)</f>
        <v>2291</v>
      </c>
      <c r="M27" s="32">
        <f t="shared" si="8"/>
        <v>104662750</v>
      </c>
      <c r="N27" s="32">
        <f t="shared" si="8"/>
        <v>2281</v>
      </c>
      <c r="O27" s="32">
        <f t="shared" si="8"/>
        <v>105354380</v>
      </c>
      <c r="P27" s="32">
        <f t="shared" si="8"/>
        <v>2336</v>
      </c>
      <c r="Q27" s="32">
        <f t="shared" si="8"/>
        <v>103917030</v>
      </c>
      <c r="R27" s="32">
        <f t="shared" si="8"/>
        <v>2337</v>
      </c>
      <c r="S27" s="32">
        <f t="shared" si="8"/>
        <v>106281310</v>
      </c>
      <c r="T27" s="32">
        <f t="shared" si="8"/>
        <v>2254</v>
      </c>
      <c r="U27" s="32">
        <f t="shared" si="8"/>
        <v>99766760</v>
      </c>
    </row>
    <row r="28" spans="1:21" ht="12" customHeight="1">
      <c r="A28" s="36"/>
      <c r="B28" s="36"/>
      <c r="C28" s="209" t="s">
        <v>209</v>
      </c>
      <c r="D28" s="38">
        <v>1154</v>
      </c>
      <c r="E28" s="38">
        <v>54858410</v>
      </c>
      <c r="F28" s="38">
        <v>1247</v>
      </c>
      <c r="G28" s="38">
        <v>57464030</v>
      </c>
      <c r="H28" s="38">
        <v>1262</v>
      </c>
      <c r="I28" s="38">
        <v>60712640</v>
      </c>
      <c r="J28" s="38">
        <v>1178</v>
      </c>
      <c r="K28" s="38">
        <v>54749390</v>
      </c>
      <c r="L28" s="38">
        <v>1215</v>
      </c>
      <c r="M28" s="38">
        <v>58353930</v>
      </c>
      <c r="N28" s="38">
        <v>1238</v>
      </c>
      <c r="O28" s="38">
        <v>59489630</v>
      </c>
      <c r="P28" s="38">
        <v>1250</v>
      </c>
      <c r="Q28" s="38">
        <v>58358630</v>
      </c>
      <c r="R28" s="38">
        <v>1222</v>
      </c>
      <c r="S28" s="38">
        <v>59077100</v>
      </c>
      <c r="T28" s="38">
        <v>1171</v>
      </c>
      <c r="U28" s="38">
        <v>54748510</v>
      </c>
    </row>
    <row r="29" spans="1:21" ht="12" customHeight="1">
      <c r="A29" s="36"/>
      <c r="B29" s="36"/>
      <c r="C29" s="211" t="s">
        <v>210</v>
      </c>
      <c r="D29" s="30">
        <v>645</v>
      </c>
      <c r="E29" s="30">
        <v>26752790</v>
      </c>
      <c r="F29" s="30">
        <v>688</v>
      </c>
      <c r="G29" s="30">
        <v>26244950</v>
      </c>
      <c r="H29" s="30">
        <v>664</v>
      </c>
      <c r="I29" s="30">
        <v>26773260</v>
      </c>
      <c r="J29" s="30">
        <v>641</v>
      </c>
      <c r="K29" s="30">
        <v>25644090</v>
      </c>
      <c r="L29" s="30">
        <v>680</v>
      </c>
      <c r="M29" s="30">
        <v>27589340</v>
      </c>
      <c r="N29" s="30">
        <v>657</v>
      </c>
      <c r="O29" s="30">
        <v>27541320</v>
      </c>
      <c r="P29" s="30">
        <v>688</v>
      </c>
      <c r="Q29" s="30">
        <v>26861410</v>
      </c>
      <c r="R29" s="30">
        <v>696</v>
      </c>
      <c r="S29" s="30">
        <v>27487660</v>
      </c>
      <c r="T29" s="30">
        <v>667</v>
      </c>
      <c r="U29" s="30">
        <v>26824220</v>
      </c>
    </row>
    <row r="30" spans="1:21" ht="12" customHeight="1">
      <c r="A30" s="24"/>
      <c r="B30" s="24"/>
      <c r="C30" s="210" t="s">
        <v>211</v>
      </c>
      <c r="D30" s="31">
        <v>357</v>
      </c>
      <c r="E30" s="31">
        <v>16125920</v>
      </c>
      <c r="F30" s="31">
        <v>354</v>
      </c>
      <c r="G30" s="31">
        <v>16069150</v>
      </c>
      <c r="H30" s="31">
        <v>359</v>
      </c>
      <c r="I30" s="31">
        <v>16703200</v>
      </c>
      <c r="J30" s="31">
        <v>375</v>
      </c>
      <c r="K30" s="31">
        <v>17218620</v>
      </c>
      <c r="L30" s="31">
        <v>396</v>
      </c>
      <c r="M30" s="31">
        <v>18719480</v>
      </c>
      <c r="N30" s="31">
        <v>386</v>
      </c>
      <c r="O30" s="31">
        <v>18323430</v>
      </c>
      <c r="P30" s="31">
        <v>398</v>
      </c>
      <c r="Q30" s="31">
        <v>18696990</v>
      </c>
      <c r="R30" s="31">
        <v>419</v>
      </c>
      <c r="S30" s="31">
        <v>19716550</v>
      </c>
      <c r="T30" s="31">
        <v>416</v>
      </c>
      <c r="U30" s="31">
        <v>18194030</v>
      </c>
    </row>
    <row r="31" spans="1:21" ht="12" customHeight="1">
      <c r="A31" s="317" t="s">
        <v>18</v>
      </c>
      <c r="B31" s="318"/>
      <c r="C31" s="319"/>
      <c r="D31" s="31">
        <v>20219</v>
      </c>
      <c r="E31" s="31">
        <v>2369666</v>
      </c>
      <c r="F31" s="31">
        <v>20763</v>
      </c>
      <c r="G31" s="31">
        <v>2433423</v>
      </c>
      <c r="H31" s="31">
        <v>21769</v>
      </c>
      <c r="I31" s="31">
        <v>2551326</v>
      </c>
      <c r="J31" s="31">
        <v>21744</v>
      </c>
      <c r="K31" s="31">
        <v>2548396</v>
      </c>
      <c r="L31" s="31">
        <v>22615</v>
      </c>
      <c r="M31" s="31">
        <v>2650477</v>
      </c>
      <c r="N31" s="31">
        <v>22809</v>
      </c>
      <c r="O31" s="31">
        <v>2673214</v>
      </c>
      <c r="P31" s="31">
        <v>23139</v>
      </c>
      <c r="Q31" s="31">
        <v>2711890</v>
      </c>
      <c r="R31" s="31">
        <v>23650</v>
      </c>
      <c r="S31" s="31">
        <v>2771780</v>
      </c>
      <c r="T31" s="31">
        <v>24122</v>
      </c>
      <c r="U31" s="31">
        <v>2827097</v>
      </c>
    </row>
    <row r="32" spans="1:21" ht="12" customHeight="1" thickBot="1">
      <c r="A32" s="320" t="s">
        <v>19</v>
      </c>
      <c r="B32" s="321"/>
      <c r="C32" s="322"/>
      <c r="D32" s="39">
        <v>265</v>
      </c>
      <c r="E32" s="39">
        <v>2729676</v>
      </c>
      <c r="F32" s="39">
        <v>1714</v>
      </c>
      <c r="G32" s="39">
        <v>11187223</v>
      </c>
      <c r="H32" s="39">
        <v>1590</v>
      </c>
      <c r="I32" s="39">
        <v>10966157</v>
      </c>
      <c r="J32" s="39">
        <v>1433</v>
      </c>
      <c r="K32" s="39">
        <v>10538422</v>
      </c>
      <c r="L32" s="39">
        <v>1799</v>
      </c>
      <c r="M32" s="39">
        <v>6663573</v>
      </c>
      <c r="N32" s="39">
        <v>1386</v>
      </c>
      <c r="O32" s="39">
        <v>9894358</v>
      </c>
      <c r="P32" s="39">
        <v>1467</v>
      </c>
      <c r="Q32" s="39">
        <v>10001951</v>
      </c>
      <c r="R32" s="39">
        <v>2057</v>
      </c>
      <c r="S32" s="39">
        <v>14661147</v>
      </c>
      <c r="T32" s="39">
        <v>1651</v>
      </c>
      <c r="U32" s="39">
        <v>12217364</v>
      </c>
    </row>
    <row r="33" spans="1:21" ht="12" customHeight="1" thickTop="1">
      <c r="A33" s="306" t="s">
        <v>23</v>
      </c>
      <c r="B33" s="306"/>
      <c r="C33" s="306"/>
      <c r="D33" s="24">
        <f aca="true" t="shared" si="9" ref="D33:U33">SUM(D12,D15,D20:D23,D31,D32)</f>
        <v>41076</v>
      </c>
      <c r="E33" s="24">
        <f t="shared" si="9"/>
        <v>1303761656</v>
      </c>
      <c r="F33" s="24">
        <f t="shared" si="9"/>
        <v>43784</v>
      </c>
      <c r="G33" s="24">
        <f t="shared" si="9"/>
        <v>1359847601</v>
      </c>
      <c r="H33" s="24">
        <f>SUM(H12,H15,H20:H23,H31,H32)</f>
        <v>45807</v>
      </c>
      <c r="I33" s="24">
        <f t="shared" si="9"/>
        <v>1422812174</v>
      </c>
      <c r="J33" s="24">
        <f t="shared" si="9"/>
        <v>45573</v>
      </c>
      <c r="K33" s="24">
        <f t="shared" si="9"/>
        <v>1370867109</v>
      </c>
      <c r="L33" s="24">
        <f t="shared" si="9"/>
        <v>47713</v>
      </c>
      <c r="M33" s="24">
        <f t="shared" si="9"/>
        <v>1476736465</v>
      </c>
      <c r="N33" s="24">
        <f t="shared" si="9"/>
        <v>47775</v>
      </c>
      <c r="O33" s="24">
        <f t="shared" si="9"/>
        <v>1478859677</v>
      </c>
      <c r="P33" s="24">
        <f t="shared" si="9"/>
        <v>48413</v>
      </c>
      <c r="Q33" s="24">
        <f t="shared" si="9"/>
        <v>1448366040</v>
      </c>
      <c r="R33" s="24">
        <f t="shared" si="9"/>
        <v>49945</v>
      </c>
      <c r="S33" s="24">
        <f t="shared" si="9"/>
        <v>1521241192</v>
      </c>
      <c r="T33" s="24">
        <f t="shared" si="9"/>
        <v>50595</v>
      </c>
      <c r="U33" s="24">
        <f t="shared" si="9"/>
        <v>1469176524</v>
      </c>
    </row>
    <row r="34" spans="4:13" ht="12" customHeight="1">
      <c r="D34" s="40" t="s">
        <v>81</v>
      </c>
      <c r="E34" s="40" t="s">
        <v>81</v>
      </c>
      <c r="F34" s="40" t="s">
        <v>81</v>
      </c>
      <c r="G34" s="40" t="s">
        <v>81</v>
      </c>
      <c r="H34" s="40" t="s">
        <v>81</v>
      </c>
      <c r="I34" s="40" t="s">
        <v>81</v>
      </c>
      <c r="J34" s="40" t="s">
        <v>81</v>
      </c>
      <c r="K34" s="40" t="s">
        <v>81</v>
      </c>
      <c r="L34" s="40" t="s">
        <v>81</v>
      </c>
      <c r="M34" s="40" t="s">
        <v>81</v>
      </c>
    </row>
    <row r="35" spans="1:17" ht="12" customHeight="1">
      <c r="A35" s="331" t="s">
        <v>25</v>
      </c>
      <c r="B35" s="332"/>
      <c r="C35" s="332"/>
      <c r="D35" s="335" t="s">
        <v>62</v>
      </c>
      <c r="E35" s="338"/>
      <c r="F35" s="335" t="s">
        <v>17</v>
      </c>
      <c r="G35" s="338"/>
      <c r="H35" s="335" t="s">
        <v>34</v>
      </c>
      <c r="I35" s="337"/>
      <c r="J35" s="335" t="s">
        <v>213</v>
      </c>
      <c r="K35" s="337"/>
      <c r="L35" s="335" t="s">
        <v>214</v>
      </c>
      <c r="M35" s="336"/>
      <c r="N35" s="335" t="s">
        <v>215</v>
      </c>
      <c r="O35" s="336"/>
      <c r="P35" s="335" t="s">
        <v>188</v>
      </c>
      <c r="Q35" s="336"/>
    </row>
    <row r="36" spans="1:17" ht="12" customHeight="1">
      <c r="A36" s="333"/>
      <c r="B36" s="334"/>
      <c r="C36" s="334"/>
      <c r="D36" s="28" t="s">
        <v>27</v>
      </c>
      <c r="E36" s="28" t="s">
        <v>28</v>
      </c>
      <c r="F36" s="28" t="s">
        <v>27</v>
      </c>
      <c r="G36" s="28" t="s">
        <v>28</v>
      </c>
      <c r="H36" s="28" t="s">
        <v>27</v>
      </c>
      <c r="I36" s="28" t="s">
        <v>28</v>
      </c>
      <c r="J36" s="28" t="s">
        <v>27</v>
      </c>
      <c r="K36" s="28" t="s">
        <v>28</v>
      </c>
      <c r="L36" s="28" t="s">
        <v>27</v>
      </c>
      <c r="M36" s="28" t="s">
        <v>28</v>
      </c>
      <c r="N36" s="28" t="s">
        <v>27</v>
      </c>
      <c r="O36" s="28" t="s">
        <v>28</v>
      </c>
      <c r="P36" s="28" t="s">
        <v>27</v>
      </c>
      <c r="Q36" s="28" t="s">
        <v>28</v>
      </c>
    </row>
    <row r="37" spans="1:17" ht="12" customHeight="1">
      <c r="A37" s="329" t="s">
        <v>0</v>
      </c>
      <c r="B37" s="329"/>
      <c r="C37" s="330"/>
      <c r="D37" s="29">
        <v>4884</v>
      </c>
      <c r="E37" s="29">
        <v>262637617</v>
      </c>
      <c r="F37" s="212">
        <v>4811</v>
      </c>
      <c r="G37" s="29">
        <v>246084677</v>
      </c>
      <c r="H37" s="29">
        <v>5139</v>
      </c>
      <c r="I37" s="29">
        <v>267291191</v>
      </c>
      <c r="J37" s="34">
        <f>SUM(D5,F5,H5,J5,L5,N5,P5,R5,T5,D37,F37,H37)</f>
        <v>54588</v>
      </c>
      <c r="K37" s="34">
        <f>SUM(E5,G5,I5,K5,M5,O5,Q5,S5,U5,E37,G37,I37)</f>
        <v>2950024515</v>
      </c>
      <c r="L37" s="29">
        <v>41627</v>
      </c>
      <c r="M37" s="29">
        <v>2206105355</v>
      </c>
      <c r="N37" s="29">
        <v>27301</v>
      </c>
      <c r="O37" s="29">
        <v>1278591898</v>
      </c>
      <c r="P37" s="134">
        <f>J37/L37</f>
        <v>1.3113604151151896</v>
      </c>
      <c r="Q37" s="134">
        <f>K37/M37</f>
        <v>1.3372092626102166</v>
      </c>
    </row>
    <row r="38" spans="1:17" ht="12" customHeight="1">
      <c r="A38" s="323" t="s">
        <v>1</v>
      </c>
      <c r="B38" s="323"/>
      <c r="C38" s="324"/>
      <c r="D38" s="30">
        <v>312</v>
      </c>
      <c r="E38" s="30">
        <v>13720894</v>
      </c>
      <c r="F38" s="30">
        <v>281</v>
      </c>
      <c r="G38" s="30">
        <v>11577256</v>
      </c>
      <c r="H38" s="30">
        <v>299</v>
      </c>
      <c r="I38" s="30">
        <v>12383675</v>
      </c>
      <c r="J38" s="30">
        <f aca="true" t="shared" si="10" ref="J38:J65">SUM(D6,F6,H6,J6,L6,N6,P6,R6,T6,D38,F38,H38)</f>
        <v>3436</v>
      </c>
      <c r="K38" s="30">
        <f aca="true" t="shared" si="11" ref="K38:K65">SUM(E6,G6,I6,K6,M6,O6,Q6,S6,U6,E38,G38,I38)</f>
        <v>153379946</v>
      </c>
      <c r="L38" s="30">
        <v>3629</v>
      </c>
      <c r="M38" s="30">
        <v>149126557</v>
      </c>
      <c r="N38" s="30">
        <v>3156</v>
      </c>
      <c r="O38" s="30">
        <v>113380401</v>
      </c>
      <c r="P38" s="134">
        <f aca="true" t="shared" si="12" ref="P38:P65">J38/L38</f>
        <v>0.9468173050427114</v>
      </c>
      <c r="Q38" s="134">
        <f aca="true" t="shared" si="13" ref="Q38:Q64">K38/M38</f>
        <v>1.0285220089940117</v>
      </c>
    </row>
    <row r="39" spans="1:17" ht="12" customHeight="1">
      <c r="A39" s="323" t="s">
        <v>2</v>
      </c>
      <c r="B39" s="323"/>
      <c r="C39" s="324"/>
      <c r="D39" s="30">
        <v>1287</v>
      </c>
      <c r="E39" s="30">
        <v>53279742</v>
      </c>
      <c r="F39" s="30">
        <v>1281</v>
      </c>
      <c r="G39" s="30">
        <v>52913083</v>
      </c>
      <c r="H39" s="30">
        <v>1278</v>
      </c>
      <c r="I39" s="30">
        <v>53995510</v>
      </c>
      <c r="J39" s="30">
        <f t="shared" si="10"/>
        <v>14831</v>
      </c>
      <c r="K39" s="30">
        <f t="shared" si="11"/>
        <v>641194153</v>
      </c>
      <c r="L39" s="30">
        <v>13732</v>
      </c>
      <c r="M39" s="30">
        <v>584390407</v>
      </c>
      <c r="N39" s="30">
        <v>12172</v>
      </c>
      <c r="O39" s="30">
        <v>501956938</v>
      </c>
      <c r="P39" s="134">
        <f t="shared" si="12"/>
        <v>1.08003204194582</v>
      </c>
      <c r="Q39" s="134">
        <f t="shared" si="13"/>
        <v>1.0972017085146986</v>
      </c>
    </row>
    <row r="40" spans="1:17" ht="12" customHeight="1">
      <c r="A40" s="323" t="s">
        <v>3</v>
      </c>
      <c r="B40" s="323"/>
      <c r="C40" s="324"/>
      <c r="D40" s="30">
        <v>173</v>
      </c>
      <c r="E40" s="30">
        <v>2687256</v>
      </c>
      <c r="F40" s="30">
        <v>164</v>
      </c>
      <c r="G40" s="30">
        <v>2373228</v>
      </c>
      <c r="H40" s="30">
        <v>151</v>
      </c>
      <c r="I40" s="30">
        <v>2002572</v>
      </c>
      <c r="J40" s="30">
        <f t="shared" si="10"/>
        <v>1823</v>
      </c>
      <c r="K40" s="30">
        <f t="shared" si="11"/>
        <v>29879160</v>
      </c>
      <c r="L40" s="30">
        <v>1435</v>
      </c>
      <c r="M40" s="30">
        <v>23084913</v>
      </c>
      <c r="N40" s="30">
        <v>1069</v>
      </c>
      <c r="O40" s="30">
        <v>18336769</v>
      </c>
      <c r="P40" s="134">
        <f t="shared" si="12"/>
        <v>1.270383275261324</v>
      </c>
      <c r="Q40" s="134">
        <f t="shared" si="13"/>
        <v>1.2943154691551144</v>
      </c>
    </row>
    <row r="41" spans="1:17" ht="12" customHeight="1">
      <c r="A41" s="323" t="s">
        <v>4</v>
      </c>
      <c r="B41" s="323"/>
      <c r="C41" s="324"/>
      <c r="D41" s="30">
        <v>1998</v>
      </c>
      <c r="E41" s="30">
        <v>109623919</v>
      </c>
      <c r="F41" s="30">
        <v>1938</v>
      </c>
      <c r="G41" s="30">
        <v>101782486</v>
      </c>
      <c r="H41" s="30">
        <v>2085</v>
      </c>
      <c r="I41" s="30">
        <v>113844993</v>
      </c>
      <c r="J41" s="30">
        <f t="shared" si="10"/>
        <v>21938</v>
      </c>
      <c r="K41" s="30">
        <f t="shared" si="11"/>
        <v>1228367011</v>
      </c>
      <c r="L41" s="30">
        <v>15610</v>
      </c>
      <c r="M41" s="30">
        <v>788515327</v>
      </c>
      <c r="N41" s="30">
        <v>10620</v>
      </c>
      <c r="O41" s="30">
        <v>455075303</v>
      </c>
      <c r="P41" s="134">
        <f t="shared" si="12"/>
        <v>1.4053811659192825</v>
      </c>
      <c r="Q41" s="134">
        <f t="shared" si="13"/>
        <v>1.5578226179489343</v>
      </c>
    </row>
    <row r="42" spans="1:17" ht="12" customHeight="1">
      <c r="A42" s="323" t="s">
        <v>5</v>
      </c>
      <c r="B42" s="323"/>
      <c r="C42" s="324"/>
      <c r="D42" s="30">
        <v>1221</v>
      </c>
      <c r="E42" s="30">
        <v>84375984</v>
      </c>
      <c r="F42" s="30">
        <v>1195</v>
      </c>
      <c r="G42" s="30">
        <v>79468013</v>
      </c>
      <c r="H42" s="30">
        <v>1182</v>
      </c>
      <c r="I42" s="30">
        <v>77593823</v>
      </c>
      <c r="J42" s="30">
        <f t="shared" si="10"/>
        <v>14948</v>
      </c>
      <c r="K42" s="30">
        <f t="shared" si="11"/>
        <v>1060265845</v>
      </c>
      <c r="L42" s="30">
        <v>14671</v>
      </c>
      <c r="M42" s="30">
        <v>1014435142</v>
      </c>
      <c r="N42" s="37">
        <v>12547</v>
      </c>
      <c r="O42" s="37">
        <v>842177123</v>
      </c>
      <c r="P42" s="213">
        <f t="shared" si="12"/>
        <v>1.0188807852225479</v>
      </c>
      <c r="Q42" s="213">
        <f t="shared" si="13"/>
        <v>1.0451785442977093</v>
      </c>
    </row>
    <row r="43" spans="1:17" ht="12" customHeight="1">
      <c r="A43" s="299" t="s">
        <v>6</v>
      </c>
      <c r="B43" s="299"/>
      <c r="C43" s="300"/>
      <c r="D43" s="31">
        <v>3070</v>
      </c>
      <c r="E43" s="31">
        <v>40437850</v>
      </c>
      <c r="F43" s="31">
        <v>3177</v>
      </c>
      <c r="G43" s="31">
        <v>41307565</v>
      </c>
      <c r="H43" s="31">
        <v>3227</v>
      </c>
      <c r="I43" s="31">
        <v>42011518</v>
      </c>
      <c r="J43" s="37">
        <f t="shared" si="10"/>
        <v>33560</v>
      </c>
      <c r="K43" s="37">
        <f t="shared" si="11"/>
        <v>437800908</v>
      </c>
      <c r="L43" s="31">
        <v>19903</v>
      </c>
      <c r="M43" s="31">
        <v>248910606</v>
      </c>
      <c r="N43" s="214">
        <v>6701</v>
      </c>
      <c r="O43" s="214">
        <v>80035914</v>
      </c>
      <c r="P43" s="135">
        <f t="shared" si="12"/>
        <v>1.6861779631211375</v>
      </c>
      <c r="Q43" s="135">
        <f t="shared" si="13"/>
        <v>1.7588680331283273</v>
      </c>
    </row>
    <row r="44" spans="1:17" ht="12" customHeight="1">
      <c r="A44" s="301" t="s">
        <v>29</v>
      </c>
      <c r="B44" s="301"/>
      <c r="C44" s="302"/>
      <c r="D44" s="33">
        <f aca="true" t="shared" si="14" ref="D44:I44">SUM(D37:D43)</f>
        <v>12945</v>
      </c>
      <c r="E44" s="33">
        <f t="shared" si="14"/>
        <v>566763262</v>
      </c>
      <c r="F44" s="33">
        <f t="shared" si="14"/>
        <v>12847</v>
      </c>
      <c r="G44" s="33">
        <f t="shared" si="14"/>
        <v>535506308</v>
      </c>
      <c r="H44" s="33">
        <f t="shared" si="14"/>
        <v>13361</v>
      </c>
      <c r="I44" s="33">
        <f t="shared" si="14"/>
        <v>569123282</v>
      </c>
      <c r="J44" s="33">
        <f t="shared" si="10"/>
        <v>145124</v>
      </c>
      <c r="K44" s="33">
        <f t="shared" si="11"/>
        <v>6500911538</v>
      </c>
      <c r="L44" s="33">
        <f>SUM(L37:L43)</f>
        <v>110607</v>
      </c>
      <c r="M44" s="33">
        <f>SUM(M37:M43)</f>
        <v>5014568307</v>
      </c>
      <c r="N44" s="33">
        <f>SUM(N37:N43)</f>
        <v>73566</v>
      </c>
      <c r="O44" s="33">
        <f>SUM(O37:O43)</f>
        <v>3289554346</v>
      </c>
      <c r="P44" s="133">
        <f t="shared" si="12"/>
        <v>1.3120688564014935</v>
      </c>
      <c r="Q44" s="133">
        <f t="shared" si="13"/>
        <v>1.2964050223276777</v>
      </c>
    </row>
    <row r="45" spans="1:17" ht="12" customHeight="1">
      <c r="A45" s="309" t="s">
        <v>208</v>
      </c>
      <c r="B45" s="325"/>
      <c r="C45" s="310"/>
      <c r="D45" s="34">
        <v>539</v>
      </c>
      <c r="E45" s="34">
        <v>47526461</v>
      </c>
      <c r="F45" s="34">
        <v>520</v>
      </c>
      <c r="G45" s="34">
        <v>47403709</v>
      </c>
      <c r="H45" s="34">
        <v>452</v>
      </c>
      <c r="I45" s="34">
        <v>42131481</v>
      </c>
      <c r="J45" s="38">
        <f t="shared" si="10"/>
        <v>6037</v>
      </c>
      <c r="K45" s="38">
        <f t="shared" si="11"/>
        <v>562673609</v>
      </c>
      <c r="L45" s="34">
        <v>5366</v>
      </c>
      <c r="M45" s="34">
        <v>435605032</v>
      </c>
      <c r="N45" s="34">
        <v>3799</v>
      </c>
      <c r="O45" s="34">
        <v>257531445</v>
      </c>
      <c r="P45" s="213">
        <f t="shared" si="12"/>
        <v>1.1250465896384645</v>
      </c>
      <c r="Q45" s="213">
        <f t="shared" si="13"/>
        <v>1.2917059438376737</v>
      </c>
    </row>
    <row r="46" spans="1:17" ht="12" customHeight="1">
      <c r="A46" s="326" t="s">
        <v>159</v>
      </c>
      <c r="B46" s="327"/>
      <c r="C46" s="328"/>
      <c r="D46" s="30">
        <v>129</v>
      </c>
      <c r="E46" s="30">
        <v>10452292</v>
      </c>
      <c r="F46" s="30">
        <v>112</v>
      </c>
      <c r="G46" s="30">
        <v>9581633</v>
      </c>
      <c r="H46" s="30">
        <v>110</v>
      </c>
      <c r="I46" s="30">
        <v>9168474</v>
      </c>
      <c r="J46" s="37">
        <f t="shared" si="10"/>
        <v>1380</v>
      </c>
      <c r="K46" s="37">
        <f t="shared" si="11"/>
        <v>111449951</v>
      </c>
      <c r="L46" s="30">
        <v>1196</v>
      </c>
      <c r="M46" s="30">
        <v>89955624</v>
      </c>
      <c r="N46" s="30">
        <v>765</v>
      </c>
      <c r="O46" s="30">
        <v>52213924</v>
      </c>
      <c r="P46" s="135">
        <f t="shared" si="12"/>
        <v>1.1538461538461537</v>
      </c>
      <c r="Q46" s="135">
        <f t="shared" si="13"/>
        <v>1.238943670714796</v>
      </c>
    </row>
    <row r="47" spans="1:17" ht="12" customHeight="1">
      <c r="A47" s="301" t="s">
        <v>30</v>
      </c>
      <c r="B47" s="301"/>
      <c r="C47" s="302"/>
      <c r="D47" s="33">
        <f aca="true" t="shared" si="15" ref="D47:I47">SUM(D45:D46)</f>
        <v>668</v>
      </c>
      <c r="E47" s="33">
        <f t="shared" si="15"/>
        <v>57978753</v>
      </c>
      <c r="F47" s="33">
        <f t="shared" si="15"/>
        <v>632</v>
      </c>
      <c r="G47" s="33">
        <f t="shared" si="15"/>
        <v>56985342</v>
      </c>
      <c r="H47" s="33">
        <f t="shared" si="15"/>
        <v>562</v>
      </c>
      <c r="I47" s="33">
        <f t="shared" si="15"/>
        <v>51299955</v>
      </c>
      <c r="J47" s="33">
        <f t="shared" si="10"/>
        <v>7417</v>
      </c>
      <c r="K47" s="33">
        <f t="shared" si="11"/>
        <v>674123560</v>
      </c>
      <c r="L47" s="33">
        <f>SUM(L45:L46)</f>
        <v>6562</v>
      </c>
      <c r="M47" s="33">
        <f>SUM(M45:M46)</f>
        <v>525560656</v>
      </c>
      <c r="N47" s="33">
        <f>SUM(N45:N46)</f>
        <v>4564</v>
      </c>
      <c r="O47" s="33">
        <f>SUM(O45:O46)</f>
        <v>309745369</v>
      </c>
      <c r="P47" s="133">
        <f t="shared" si="12"/>
        <v>1.1302956415726912</v>
      </c>
      <c r="Q47" s="133">
        <f t="shared" si="13"/>
        <v>1.2826750866982706</v>
      </c>
    </row>
    <row r="48" spans="1:17" ht="12" customHeight="1">
      <c r="A48" s="329" t="s">
        <v>7</v>
      </c>
      <c r="B48" s="329"/>
      <c r="C48" s="330"/>
      <c r="D48" s="35">
        <v>1064</v>
      </c>
      <c r="E48" s="35">
        <v>7908570</v>
      </c>
      <c r="F48" s="35">
        <v>1184</v>
      </c>
      <c r="G48" s="35">
        <v>8954010</v>
      </c>
      <c r="H48" s="35">
        <v>1138</v>
      </c>
      <c r="I48" s="35">
        <v>8585640</v>
      </c>
      <c r="J48" s="38">
        <f t="shared" si="10"/>
        <v>13019</v>
      </c>
      <c r="K48" s="38">
        <f t="shared" si="11"/>
        <v>97421670</v>
      </c>
      <c r="L48" s="35">
        <v>13084</v>
      </c>
      <c r="M48" s="35">
        <v>94224650</v>
      </c>
      <c r="N48" s="35">
        <v>11954</v>
      </c>
      <c r="O48" s="35">
        <v>82062529</v>
      </c>
      <c r="P48" s="213">
        <f t="shared" si="12"/>
        <v>0.9950321002751452</v>
      </c>
      <c r="Q48" s="213">
        <f t="shared" si="13"/>
        <v>1.0339297625409063</v>
      </c>
    </row>
    <row r="49" spans="1:17" ht="12" customHeight="1">
      <c r="A49" s="323" t="s">
        <v>8</v>
      </c>
      <c r="B49" s="323"/>
      <c r="C49" s="324"/>
      <c r="D49" s="30">
        <v>94</v>
      </c>
      <c r="E49" s="30">
        <v>22134092</v>
      </c>
      <c r="F49" s="30">
        <v>96</v>
      </c>
      <c r="G49" s="30">
        <v>22761901</v>
      </c>
      <c r="H49" s="30">
        <v>103</v>
      </c>
      <c r="I49" s="30">
        <v>21848470</v>
      </c>
      <c r="J49" s="30">
        <f t="shared" si="10"/>
        <v>977</v>
      </c>
      <c r="K49" s="30">
        <f t="shared" si="11"/>
        <v>222742738</v>
      </c>
      <c r="L49" s="30">
        <v>629</v>
      </c>
      <c r="M49" s="30">
        <v>143203067</v>
      </c>
      <c r="N49" s="30">
        <v>212</v>
      </c>
      <c r="O49" s="30">
        <v>46093034</v>
      </c>
      <c r="P49" s="136">
        <f t="shared" si="12"/>
        <v>1.5532591414944357</v>
      </c>
      <c r="Q49" s="136">
        <f t="shared" si="13"/>
        <v>1.5554327338533889</v>
      </c>
    </row>
    <row r="50" spans="1:17" ht="12" customHeight="1">
      <c r="A50" s="323" t="s">
        <v>31</v>
      </c>
      <c r="B50" s="323"/>
      <c r="C50" s="324"/>
      <c r="D50" s="30">
        <v>55</v>
      </c>
      <c r="E50" s="30">
        <v>9378233</v>
      </c>
      <c r="F50" s="30">
        <v>47</v>
      </c>
      <c r="G50" s="30">
        <v>8326007</v>
      </c>
      <c r="H50" s="30">
        <v>61</v>
      </c>
      <c r="I50" s="30">
        <v>9162921</v>
      </c>
      <c r="J50" s="30">
        <f t="shared" si="10"/>
        <v>596</v>
      </c>
      <c r="K50" s="30">
        <f t="shared" si="11"/>
        <v>99982419</v>
      </c>
      <c r="L50" s="30">
        <v>483</v>
      </c>
      <c r="M50" s="30">
        <v>78579352</v>
      </c>
      <c r="N50" s="30">
        <v>233</v>
      </c>
      <c r="O50" s="30">
        <v>34875703</v>
      </c>
      <c r="P50" s="136">
        <f t="shared" si="12"/>
        <v>1.2339544513457557</v>
      </c>
      <c r="Q50" s="136">
        <f t="shared" si="13"/>
        <v>1.2723752036031042</v>
      </c>
    </row>
    <row r="51" spans="1:17" ht="12" customHeight="1">
      <c r="A51" s="299" t="s">
        <v>20</v>
      </c>
      <c r="B51" s="299"/>
      <c r="C51" s="300"/>
      <c r="D51" s="31">
        <v>7568</v>
      </c>
      <c r="E51" s="31">
        <v>56675660</v>
      </c>
      <c r="F51" s="31">
        <v>7478</v>
      </c>
      <c r="G51" s="31">
        <v>55965820</v>
      </c>
      <c r="H51" s="31">
        <v>7608</v>
      </c>
      <c r="I51" s="31">
        <v>56931900</v>
      </c>
      <c r="J51" s="37">
        <f t="shared" si="10"/>
        <v>84143</v>
      </c>
      <c r="K51" s="37">
        <f t="shared" si="11"/>
        <v>631396140</v>
      </c>
      <c r="L51" s="31">
        <v>66812</v>
      </c>
      <c r="M51" s="31">
        <v>503282200</v>
      </c>
      <c r="N51" s="31">
        <v>47236</v>
      </c>
      <c r="O51" s="31">
        <v>357670580</v>
      </c>
      <c r="P51" s="135">
        <f t="shared" si="12"/>
        <v>1.2593995090702268</v>
      </c>
      <c r="Q51" s="135">
        <f t="shared" si="13"/>
        <v>1.2545568669029026</v>
      </c>
    </row>
    <row r="52" spans="1:17" ht="12" customHeight="1">
      <c r="A52" s="301" t="s">
        <v>32</v>
      </c>
      <c r="B52" s="301"/>
      <c r="C52" s="302"/>
      <c r="D52" s="33">
        <f aca="true" t="shared" si="16" ref="D52:I52">SUM(D48:D51)</f>
        <v>8781</v>
      </c>
      <c r="E52" s="33">
        <f t="shared" si="16"/>
        <v>96096555</v>
      </c>
      <c r="F52" s="33">
        <f t="shared" si="16"/>
        <v>8805</v>
      </c>
      <c r="G52" s="33">
        <f t="shared" si="16"/>
        <v>96007738</v>
      </c>
      <c r="H52" s="33">
        <f t="shared" si="16"/>
        <v>8910</v>
      </c>
      <c r="I52" s="33">
        <f t="shared" si="16"/>
        <v>96528931</v>
      </c>
      <c r="J52" s="33">
        <f t="shared" si="10"/>
        <v>98735</v>
      </c>
      <c r="K52" s="33">
        <f t="shared" si="11"/>
        <v>1051542967</v>
      </c>
      <c r="L52" s="33">
        <f>SUM(L48:L51)</f>
        <v>81008</v>
      </c>
      <c r="M52" s="33">
        <f>SUM(M48:M51)</f>
        <v>819289269</v>
      </c>
      <c r="N52" s="33">
        <f>SUM(N48:N51)</f>
        <v>59635</v>
      </c>
      <c r="O52" s="33">
        <f>SUM(O48:O51)</f>
        <v>520701846</v>
      </c>
      <c r="P52" s="133">
        <f t="shared" si="12"/>
        <v>1.2188302389887418</v>
      </c>
      <c r="Q52" s="133">
        <f t="shared" si="13"/>
        <v>1.2834819236476538</v>
      </c>
    </row>
    <row r="53" spans="1:17" ht="12" customHeight="1">
      <c r="A53" s="303" t="s">
        <v>21</v>
      </c>
      <c r="B53" s="304"/>
      <c r="C53" s="305"/>
      <c r="D53" s="33">
        <v>161</v>
      </c>
      <c r="E53" s="33">
        <v>3876803</v>
      </c>
      <c r="F53" s="33">
        <v>161</v>
      </c>
      <c r="G53" s="33">
        <v>4281672</v>
      </c>
      <c r="H53" s="33">
        <v>307</v>
      </c>
      <c r="I53" s="33">
        <v>8612489</v>
      </c>
      <c r="J53" s="33">
        <f t="shared" si="10"/>
        <v>1881</v>
      </c>
      <c r="K53" s="33">
        <f t="shared" si="11"/>
        <v>49120655</v>
      </c>
      <c r="L53" s="33">
        <v>1396</v>
      </c>
      <c r="M53" s="33">
        <v>37260109</v>
      </c>
      <c r="N53" s="33">
        <v>1029</v>
      </c>
      <c r="O53" s="33">
        <v>27293181</v>
      </c>
      <c r="P53" s="133">
        <f t="shared" si="12"/>
        <v>1.3474212034383954</v>
      </c>
      <c r="Q53" s="133">
        <f t="shared" si="13"/>
        <v>1.3183175336389918</v>
      </c>
    </row>
    <row r="54" spans="1:17" ht="12" customHeight="1">
      <c r="A54" s="303" t="s">
        <v>22</v>
      </c>
      <c r="B54" s="304"/>
      <c r="C54" s="305"/>
      <c r="D54" s="33">
        <v>121</v>
      </c>
      <c r="E54" s="33">
        <v>12444344</v>
      </c>
      <c r="F54" s="33">
        <v>120</v>
      </c>
      <c r="G54" s="33">
        <v>12081558</v>
      </c>
      <c r="H54" s="33">
        <v>240</v>
      </c>
      <c r="I54" s="33">
        <v>26403176</v>
      </c>
      <c r="J54" s="33">
        <f t="shared" si="10"/>
        <v>1446</v>
      </c>
      <c r="K54" s="33">
        <f t="shared" si="11"/>
        <v>154730337</v>
      </c>
      <c r="L54" s="33">
        <v>1144</v>
      </c>
      <c r="M54" s="33">
        <v>117060389</v>
      </c>
      <c r="N54" s="33">
        <v>717</v>
      </c>
      <c r="O54" s="33">
        <v>67625453</v>
      </c>
      <c r="P54" s="133">
        <f t="shared" si="12"/>
        <v>1.263986013986014</v>
      </c>
      <c r="Q54" s="133">
        <f t="shared" si="13"/>
        <v>1.321799272339681</v>
      </c>
    </row>
    <row r="55" spans="1:17" ht="12" customHeight="1">
      <c r="A55" s="307" t="s">
        <v>33</v>
      </c>
      <c r="B55" s="307"/>
      <c r="C55" s="308"/>
      <c r="D55" s="33">
        <f aca="true" t="shared" si="17" ref="D55:I55">SUM(D56:D58)</f>
        <v>2271</v>
      </c>
      <c r="E55" s="33">
        <f t="shared" si="17"/>
        <v>733973846</v>
      </c>
      <c r="F55" s="33">
        <f t="shared" si="17"/>
        <v>2309</v>
      </c>
      <c r="G55" s="33">
        <f t="shared" si="17"/>
        <v>733881371</v>
      </c>
      <c r="H55" s="33">
        <f t="shared" si="17"/>
        <v>2332</v>
      </c>
      <c r="I55" s="33">
        <f t="shared" si="17"/>
        <v>671024270</v>
      </c>
      <c r="J55" s="33">
        <f t="shared" si="10"/>
        <v>27419</v>
      </c>
      <c r="K55" s="33">
        <f t="shared" si="11"/>
        <v>8641711896</v>
      </c>
      <c r="L55" s="33">
        <f>SUM(L56:L58)</f>
        <v>26882</v>
      </c>
      <c r="M55" s="33">
        <f>SUM(M56:M58)</f>
        <v>8184419841</v>
      </c>
      <c r="N55" s="33">
        <f>SUM(N56:N58)</f>
        <v>22439</v>
      </c>
      <c r="O55" s="33">
        <f>SUM(O56:O58)</f>
        <v>7001640360</v>
      </c>
      <c r="P55" s="133">
        <f t="shared" si="12"/>
        <v>1.0199761922476007</v>
      </c>
      <c r="Q55" s="133">
        <f t="shared" si="13"/>
        <v>1.0558734844844087</v>
      </c>
    </row>
    <row r="56" spans="1:17" ht="12" customHeight="1">
      <c r="A56" s="36"/>
      <c r="B56" s="309" t="s">
        <v>212</v>
      </c>
      <c r="C56" s="310"/>
      <c r="D56" s="35">
        <v>1167</v>
      </c>
      <c r="E56" s="35">
        <v>360291405</v>
      </c>
      <c r="F56" s="35">
        <v>1222</v>
      </c>
      <c r="G56" s="35">
        <v>372019798</v>
      </c>
      <c r="H56" s="35">
        <v>1242</v>
      </c>
      <c r="I56" s="35">
        <v>337111676</v>
      </c>
      <c r="J56" s="38">
        <f t="shared" si="10"/>
        <v>14615</v>
      </c>
      <c r="K56" s="38">
        <f t="shared" si="11"/>
        <v>4405601410</v>
      </c>
      <c r="L56" s="35">
        <v>14755</v>
      </c>
      <c r="M56" s="35">
        <v>4293810249</v>
      </c>
      <c r="N56" s="35">
        <v>11336</v>
      </c>
      <c r="O56" s="35">
        <v>3380009742</v>
      </c>
      <c r="P56" s="213">
        <f t="shared" si="12"/>
        <v>0.9905116909522196</v>
      </c>
      <c r="Q56" s="213">
        <f t="shared" si="13"/>
        <v>1.0260354218088783</v>
      </c>
    </row>
    <row r="57" spans="1:17" ht="12" customHeight="1">
      <c r="A57" s="36"/>
      <c r="B57" s="311" t="s">
        <v>210</v>
      </c>
      <c r="C57" s="312"/>
      <c r="D57" s="30">
        <v>682</v>
      </c>
      <c r="E57" s="30">
        <v>203877585</v>
      </c>
      <c r="F57" s="30">
        <v>687</v>
      </c>
      <c r="G57" s="30">
        <v>203925493</v>
      </c>
      <c r="H57" s="30">
        <v>691</v>
      </c>
      <c r="I57" s="30">
        <v>188606774</v>
      </c>
      <c r="J57" s="30">
        <f t="shared" si="10"/>
        <v>8087</v>
      </c>
      <c r="K57" s="30">
        <f t="shared" si="11"/>
        <v>2368011302</v>
      </c>
      <c r="L57" s="30">
        <v>7464</v>
      </c>
      <c r="M57" s="30">
        <v>2123835656</v>
      </c>
      <c r="N57" s="30">
        <v>6557</v>
      </c>
      <c r="O57" s="30">
        <v>1884362572</v>
      </c>
      <c r="P57" s="136">
        <f t="shared" si="12"/>
        <v>1.0834673097534835</v>
      </c>
      <c r="Q57" s="136">
        <f t="shared" si="13"/>
        <v>1.1149691810240518</v>
      </c>
    </row>
    <row r="58" spans="1:17" ht="12" customHeight="1">
      <c r="A58" s="36"/>
      <c r="B58" s="313" t="s">
        <v>211</v>
      </c>
      <c r="C58" s="314"/>
      <c r="D58" s="37">
        <v>422</v>
      </c>
      <c r="E58" s="37">
        <v>169804856</v>
      </c>
      <c r="F58" s="37">
        <v>400</v>
      </c>
      <c r="G58" s="37">
        <v>157936080</v>
      </c>
      <c r="H58" s="37">
        <v>399</v>
      </c>
      <c r="I58" s="37">
        <v>145305820</v>
      </c>
      <c r="J58" s="37">
        <f t="shared" si="10"/>
        <v>4717</v>
      </c>
      <c r="K58" s="37">
        <f t="shared" si="11"/>
        <v>1868099184</v>
      </c>
      <c r="L58" s="37">
        <v>4663</v>
      </c>
      <c r="M58" s="37">
        <v>1766773936</v>
      </c>
      <c r="N58" s="37">
        <v>4546</v>
      </c>
      <c r="O58" s="37">
        <v>1737268046</v>
      </c>
      <c r="P58" s="135">
        <f t="shared" si="12"/>
        <v>1.0115805275573666</v>
      </c>
      <c r="Q58" s="135">
        <f t="shared" si="13"/>
        <v>1.0573504317306162</v>
      </c>
    </row>
    <row r="59" spans="1:17" ht="12" customHeight="1">
      <c r="A59" s="36"/>
      <c r="B59" s="315" t="s">
        <v>24</v>
      </c>
      <c r="C59" s="316"/>
      <c r="D59" s="32">
        <f aca="true" t="shared" si="18" ref="D59:I59">SUM(D60:D62)</f>
        <v>2257</v>
      </c>
      <c r="E59" s="32">
        <f t="shared" si="18"/>
        <v>103450260</v>
      </c>
      <c r="F59" s="32">
        <f t="shared" si="18"/>
        <v>2301</v>
      </c>
      <c r="G59" s="32">
        <f t="shared" si="18"/>
        <v>104140250</v>
      </c>
      <c r="H59" s="32">
        <f t="shared" si="18"/>
        <v>2318</v>
      </c>
      <c r="I59" s="32">
        <f t="shared" si="18"/>
        <v>95614050</v>
      </c>
      <c r="J59" s="33">
        <f t="shared" si="10"/>
        <v>27299</v>
      </c>
      <c r="K59" s="33">
        <f t="shared" si="11"/>
        <v>1222503240</v>
      </c>
      <c r="L59" s="32">
        <f>SUM(L60:L62)</f>
        <v>26735</v>
      </c>
      <c r="M59" s="32">
        <f>SUM(M60:M62)</f>
        <v>1146107770</v>
      </c>
      <c r="N59" s="32">
        <f>SUM(N60:N62)</f>
        <v>22304</v>
      </c>
      <c r="O59" s="32">
        <f>SUM(O60:O62)</f>
        <v>964523179</v>
      </c>
      <c r="P59" s="133">
        <f t="shared" si="12"/>
        <v>1.021095941649523</v>
      </c>
      <c r="Q59" s="133">
        <f t="shared" si="13"/>
        <v>1.0666564454056533</v>
      </c>
    </row>
    <row r="60" spans="1:17" ht="12" customHeight="1">
      <c r="A60" s="36"/>
      <c r="B60" s="36"/>
      <c r="C60" s="209" t="s">
        <v>209</v>
      </c>
      <c r="D60" s="38">
        <v>1159</v>
      </c>
      <c r="E60" s="30">
        <v>55877930</v>
      </c>
      <c r="F60" s="38">
        <v>1218</v>
      </c>
      <c r="G60" s="30">
        <v>57780220</v>
      </c>
      <c r="H60" s="38">
        <v>1231</v>
      </c>
      <c r="I60" s="38">
        <v>52592840</v>
      </c>
      <c r="J60" s="38">
        <f t="shared" si="10"/>
        <v>14545</v>
      </c>
      <c r="K60" s="38">
        <f t="shared" si="11"/>
        <v>684063260</v>
      </c>
      <c r="L60" s="38">
        <v>14624</v>
      </c>
      <c r="M60" s="38">
        <v>648950770</v>
      </c>
      <c r="N60" s="38">
        <v>11239</v>
      </c>
      <c r="O60" s="38">
        <v>514622160</v>
      </c>
      <c r="P60" s="213">
        <f t="shared" si="12"/>
        <v>0.9945979212253829</v>
      </c>
      <c r="Q60" s="213">
        <f t="shared" si="13"/>
        <v>1.0541065541843797</v>
      </c>
    </row>
    <row r="61" spans="1:17" ht="12" customHeight="1">
      <c r="A61" s="36"/>
      <c r="B61" s="36"/>
      <c r="C61" s="211" t="s">
        <v>210</v>
      </c>
      <c r="D61" s="30">
        <v>682</v>
      </c>
      <c r="E61" s="30">
        <v>28074690</v>
      </c>
      <c r="F61" s="30">
        <v>686</v>
      </c>
      <c r="G61" s="30">
        <v>27852760</v>
      </c>
      <c r="H61" s="30">
        <v>691</v>
      </c>
      <c r="I61" s="30">
        <v>26031140</v>
      </c>
      <c r="J61" s="30">
        <f t="shared" si="10"/>
        <v>8085</v>
      </c>
      <c r="K61" s="30">
        <f t="shared" si="11"/>
        <v>323677630</v>
      </c>
      <c r="L61" s="30">
        <v>7462</v>
      </c>
      <c r="M61" s="30">
        <v>289403770</v>
      </c>
      <c r="N61" s="30">
        <v>6550</v>
      </c>
      <c r="O61" s="30">
        <v>248892814</v>
      </c>
      <c r="P61" s="136">
        <f t="shared" si="12"/>
        <v>1.0834896810506567</v>
      </c>
      <c r="Q61" s="136">
        <f t="shared" si="13"/>
        <v>1.1184292105109757</v>
      </c>
    </row>
    <row r="62" spans="1:17" ht="12" customHeight="1">
      <c r="A62" s="24"/>
      <c r="B62" s="24"/>
      <c r="C62" s="210" t="s">
        <v>211</v>
      </c>
      <c r="D62" s="31">
        <v>416</v>
      </c>
      <c r="E62" s="31">
        <v>19497640</v>
      </c>
      <c r="F62" s="31">
        <v>397</v>
      </c>
      <c r="G62" s="31">
        <v>18507270</v>
      </c>
      <c r="H62" s="31">
        <v>396</v>
      </c>
      <c r="I62" s="31">
        <v>16990070</v>
      </c>
      <c r="J62" s="37">
        <f t="shared" si="10"/>
        <v>4669</v>
      </c>
      <c r="K62" s="37">
        <f t="shared" si="11"/>
        <v>214762350</v>
      </c>
      <c r="L62" s="31">
        <v>4649</v>
      </c>
      <c r="M62" s="31">
        <v>207753230</v>
      </c>
      <c r="N62" s="31">
        <v>4515</v>
      </c>
      <c r="O62" s="31">
        <v>201008205</v>
      </c>
      <c r="P62" s="135">
        <f t="shared" si="12"/>
        <v>1.0043020004302001</v>
      </c>
      <c r="Q62" s="135">
        <f t="shared" si="13"/>
        <v>1.0337377185423302</v>
      </c>
    </row>
    <row r="63" spans="1:17" ht="12" customHeight="1">
      <c r="A63" s="317" t="s">
        <v>18</v>
      </c>
      <c r="B63" s="318"/>
      <c r="C63" s="319"/>
      <c r="D63" s="31">
        <v>24256</v>
      </c>
      <c r="E63" s="31">
        <v>2842803</v>
      </c>
      <c r="F63" s="31">
        <v>24188</v>
      </c>
      <c r="G63" s="31">
        <v>2834833</v>
      </c>
      <c r="H63" s="31">
        <v>24768</v>
      </c>
      <c r="I63" s="31">
        <v>2902809</v>
      </c>
      <c r="J63" s="33">
        <f t="shared" si="10"/>
        <v>274042</v>
      </c>
      <c r="K63" s="33">
        <f t="shared" si="11"/>
        <v>32117714</v>
      </c>
      <c r="L63" s="31">
        <v>218514</v>
      </c>
      <c r="M63" s="31">
        <v>25609831</v>
      </c>
      <c r="N63" s="31">
        <v>154525</v>
      </c>
      <c r="O63" s="31">
        <v>15412315</v>
      </c>
      <c r="P63" s="133">
        <f t="shared" si="12"/>
        <v>1.254116441051832</v>
      </c>
      <c r="Q63" s="133">
        <f t="shared" si="13"/>
        <v>1.2541165929599458</v>
      </c>
    </row>
    <row r="64" spans="1:17" ht="12" customHeight="1" thickBot="1">
      <c r="A64" s="320" t="s">
        <v>19</v>
      </c>
      <c r="B64" s="321"/>
      <c r="C64" s="322"/>
      <c r="D64" s="39">
        <v>1515</v>
      </c>
      <c r="E64" s="39">
        <v>11639348</v>
      </c>
      <c r="F64" s="39">
        <v>1667</v>
      </c>
      <c r="G64" s="39">
        <v>11746344</v>
      </c>
      <c r="H64" s="39">
        <v>3074</v>
      </c>
      <c r="I64" s="39">
        <v>21549506</v>
      </c>
      <c r="J64" s="215">
        <f t="shared" si="10"/>
        <v>19618</v>
      </c>
      <c r="K64" s="215">
        <f t="shared" si="11"/>
        <v>133795069</v>
      </c>
      <c r="L64" s="39">
        <v>14529</v>
      </c>
      <c r="M64" s="39">
        <v>106609619</v>
      </c>
      <c r="N64" s="39">
        <v>8737</v>
      </c>
      <c r="O64" s="39">
        <v>66955256</v>
      </c>
      <c r="P64" s="138">
        <f t="shared" si="12"/>
        <v>1.3502649872668455</v>
      </c>
      <c r="Q64" s="138">
        <f t="shared" si="13"/>
        <v>1.2549999733138526</v>
      </c>
    </row>
    <row r="65" spans="1:17" ht="12" customHeight="1" thickTop="1">
      <c r="A65" s="306" t="s">
        <v>23</v>
      </c>
      <c r="B65" s="306"/>
      <c r="C65" s="306"/>
      <c r="D65" s="24">
        <f aca="true" t="shared" si="19" ref="D65:I65">SUM(D44,D47,D52:D55,D63,D64)</f>
        <v>50718</v>
      </c>
      <c r="E65" s="24">
        <f t="shared" si="19"/>
        <v>1485615714</v>
      </c>
      <c r="F65" s="24">
        <f t="shared" si="19"/>
        <v>50729</v>
      </c>
      <c r="G65" s="24">
        <f t="shared" si="19"/>
        <v>1453325166</v>
      </c>
      <c r="H65" s="24">
        <f t="shared" si="19"/>
        <v>53554</v>
      </c>
      <c r="I65" s="24">
        <f t="shared" si="19"/>
        <v>1447444418</v>
      </c>
      <c r="J65" s="31">
        <f t="shared" si="10"/>
        <v>575682</v>
      </c>
      <c r="K65" s="31">
        <f t="shared" si="11"/>
        <v>17238053736</v>
      </c>
      <c r="L65" s="24">
        <f>SUM(L44,L47,L52:L55,L63,L64)</f>
        <v>460642</v>
      </c>
      <c r="M65" s="24">
        <f>SUM(M44,M47,M52:M55,M63,M64)</f>
        <v>14830378021</v>
      </c>
      <c r="N65" s="24">
        <f>SUM(N44,N47,N52:N55,N63,N64)</f>
        <v>325212</v>
      </c>
      <c r="O65" s="24">
        <f>SUM(O44,O47,O52:O55,O63,O64)</f>
        <v>11298928126</v>
      </c>
      <c r="P65" s="137">
        <f t="shared" si="12"/>
        <v>1.2497384085689103</v>
      </c>
      <c r="Q65" s="137">
        <f>K65/M65</f>
        <v>1.1623475619832955</v>
      </c>
    </row>
  </sheetData>
  <mergeCells count="70">
    <mergeCell ref="A22:C22"/>
    <mergeCell ref="B24:C24"/>
    <mergeCell ref="B25:C25"/>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B26:C26"/>
    <mergeCell ref="B27:C27"/>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L35:M35"/>
    <mergeCell ref="N35:O35"/>
    <mergeCell ref="P35:Q35"/>
    <mergeCell ref="A35:C36"/>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68" top="0.7874015748031497" bottom="0.5905511811023623" header="0.5118110236220472" footer="0.31496062992125984"/>
  <pageSetup fitToWidth="0" fitToHeight="1" horizontalDpi="600" verticalDpi="600" orientation="portrait" paperSize="9" scale="79" r:id="rId2"/>
  <headerFooter alignWithMargins="0">
    <oddFooter>&amp;C&amp;P+21</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68" t="s">
        <v>184</v>
      </c>
      <c r="I1" s="1"/>
      <c r="J1" s="1" t="s">
        <v>206</v>
      </c>
      <c r="K1" s="1"/>
      <c r="L1" s="1"/>
      <c r="M1" s="1"/>
      <c r="N1" s="1"/>
      <c r="O1" s="1"/>
      <c r="P1" s="1"/>
      <c r="Q1" s="1"/>
      <c r="R1" s="1"/>
      <c r="S1" s="1"/>
      <c r="T1" s="1"/>
      <c r="U1" s="1"/>
      <c r="V1" s="1" t="s">
        <v>206</v>
      </c>
      <c r="W1" s="67"/>
      <c r="X1" s="1"/>
    </row>
    <row r="2" spans="1:23" s="101" customFormat="1" ht="24" customHeight="1">
      <c r="A2" s="341"/>
      <c r="B2" s="100" t="s">
        <v>72</v>
      </c>
      <c r="C2" s="343" t="s">
        <v>53</v>
      </c>
      <c r="D2" s="344"/>
      <c r="E2" s="345"/>
      <c r="F2" s="343" t="s">
        <v>54</v>
      </c>
      <c r="G2" s="346"/>
      <c r="H2" s="347"/>
      <c r="I2" s="343" t="s">
        <v>55</v>
      </c>
      <c r="J2" s="346"/>
      <c r="K2" s="347"/>
      <c r="L2" s="343" t="s">
        <v>56</v>
      </c>
      <c r="M2" s="346"/>
      <c r="N2" s="347"/>
      <c r="O2" s="343" t="s">
        <v>57</v>
      </c>
      <c r="P2" s="346"/>
      <c r="Q2" s="347"/>
      <c r="R2" s="343" t="s">
        <v>58</v>
      </c>
      <c r="S2" s="346"/>
      <c r="T2" s="347"/>
      <c r="U2" s="343" t="s">
        <v>59</v>
      </c>
      <c r="V2" s="346"/>
      <c r="W2" s="347"/>
    </row>
    <row r="3" spans="1:23" s="101" customFormat="1" ht="24" customHeight="1">
      <c r="A3" s="342"/>
      <c r="B3" s="102" t="s">
        <v>153</v>
      </c>
      <c r="C3" s="103" t="s">
        <v>73</v>
      </c>
      <c r="D3" s="104" t="s">
        <v>71</v>
      </c>
      <c r="E3" s="104" t="s">
        <v>205</v>
      </c>
      <c r="F3" s="103" t="s">
        <v>73</v>
      </c>
      <c r="G3" s="104" t="s">
        <v>71</v>
      </c>
      <c r="H3" s="104" t="s">
        <v>205</v>
      </c>
      <c r="I3" s="103" t="s">
        <v>73</v>
      </c>
      <c r="J3" s="104" t="s">
        <v>71</v>
      </c>
      <c r="K3" s="104" t="s">
        <v>205</v>
      </c>
      <c r="L3" s="103" t="s">
        <v>73</v>
      </c>
      <c r="M3" s="104" t="s">
        <v>71</v>
      </c>
      <c r="N3" s="104" t="s">
        <v>205</v>
      </c>
      <c r="O3" s="103" t="s">
        <v>73</v>
      </c>
      <c r="P3" s="104" t="s">
        <v>71</v>
      </c>
      <c r="Q3" s="104" t="s">
        <v>205</v>
      </c>
      <c r="R3" s="103" t="s">
        <v>73</v>
      </c>
      <c r="S3" s="104" t="s">
        <v>71</v>
      </c>
      <c r="T3" s="104" t="s">
        <v>205</v>
      </c>
      <c r="U3" s="103" t="s">
        <v>73</v>
      </c>
      <c r="V3" s="104" t="s">
        <v>71</v>
      </c>
      <c r="W3" s="104" t="s">
        <v>205</v>
      </c>
    </row>
    <row r="4" spans="1:23" s="101" customFormat="1" ht="24" customHeight="1">
      <c r="A4" s="105" t="s">
        <v>70</v>
      </c>
      <c r="B4" s="106">
        <v>6150</v>
      </c>
      <c r="C4" s="157">
        <v>511</v>
      </c>
      <c r="D4" s="107">
        <v>1267844</v>
      </c>
      <c r="E4" s="178">
        <f aca="true" t="shared" si="0" ref="E4:E9">ROUND(D4/($B4*C4),4)*100</f>
        <v>40.339999999999996</v>
      </c>
      <c r="F4" s="160">
        <v>528</v>
      </c>
      <c r="G4" s="107">
        <v>1340363</v>
      </c>
      <c r="H4" s="178">
        <f aca="true" t="shared" si="1" ref="H4:H9">ROUND(G4/($B4*F4),4)*100</f>
        <v>41.28</v>
      </c>
      <c r="I4" s="160">
        <v>537</v>
      </c>
      <c r="J4" s="107">
        <v>1271900</v>
      </c>
      <c r="K4" s="178">
        <f aca="true" t="shared" si="2" ref="K4:K9">ROUND(J4/($B4*I4),4)*100</f>
        <v>38.51</v>
      </c>
      <c r="L4" s="160">
        <v>585</v>
      </c>
      <c r="M4" s="107">
        <v>1504660</v>
      </c>
      <c r="N4" s="178">
        <f aca="true" t="shared" si="3" ref="N4:N9">ROUND(M4/($B4*L4),4)*100</f>
        <v>41.82</v>
      </c>
      <c r="O4" s="160">
        <v>600</v>
      </c>
      <c r="P4" s="107">
        <v>1501077</v>
      </c>
      <c r="Q4" s="178">
        <f aca="true" t="shared" si="4" ref="Q4:Q9">ROUND(P4/($B4*O4),4)*100</f>
        <v>40.68</v>
      </c>
      <c r="R4" s="160">
        <v>624</v>
      </c>
      <c r="S4" s="107">
        <v>1494506</v>
      </c>
      <c r="T4" s="178">
        <f aca="true" t="shared" si="5" ref="T4:T9">ROUND(S4/($B4*R4),4)*100</f>
        <v>38.940000000000005</v>
      </c>
      <c r="U4" s="160">
        <v>639</v>
      </c>
      <c r="V4" s="107">
        <v>1622202</v>
      </c>
      <c r="W4" s="178">
        <f aca="true" t="shared" si="6" ref="W4:W9">ROUND(V4/($B4*U4),4)*100</f>
        <v>41.28</v>
      </c>
    </row>
    <row r="5" spans="1:23" s="101" customFormat="1" ht="24" customHeight="1">
      <c r="A5" s="108" t="s">
        <v>65</v>
      </c>
      <c r="B5" s="109">
        <v>16580</v>
      </c>
      <c r="C5" s="158">
        <v>2262</v>
      </c>
      <c r="D5" s="110">
        <v>11620299</v>
      </c>
      <c r="E5" s="183">
        <f t="shared" si="0"/>
        <v>30.98</v>
      </c>
      <c r="F5" s="161">
        <v>2286</v>
      </c>
      <c r="G5" s="110">
        <v>12251938</v>
      </c>
      <c r="H5" s="183">
        <f t="shared" si="1"/>
        <v>32.33</v>
      </c>
      <c r="I5" s="161">
        <v>2356</v>
      </c>
      <c r="J5" s="110">
        <v>12135902</v>
      </c>
      <c r="K5" s="183">
        <f t="shared" si="2"/>
        <v>31.069999999999997</v>
      </c>
      <c r="L5" s="161">
        <v>2461</v>
      </c>
      <c r="M5" s="110">
        <v>13664405</v>
      </c>
      <c r="N5" s="183">
        <f t="shared" si="3"/>
        <v>33.489999999999995</v>
      </c>
      <c r="O5" s="161">
        <v>2547</v>
      </c>
      <c r="P5" s="110">
        <v>13406249</v>
      </c>
      <c r="Q5" s="183">
        <f t="shared" si="4"/>
        <v>31.75</v>
      </c>
      <c r="R5" s="161">
        <v>2615</v>
      </c>
      <c r="S5" s="110">
        <v>13365070</v>
      </c>
      <c r="T5" s="183">
        <f t="shared" si="5"/>
        <v>30.830000000000002</v>
      </c>
      <c r="U5" s="161">
        <v>2721</v>
      </c>
      <c r="V5" s="110">
        <v>15174193</v>
      </c>
      <c r="W5" s="183">
        <f t="shared" si="6"/>
        <v>33.64</v>
      </c>
    </row>
    <row r="6" spans="1:23" s="101" customFormat="1" ht="24" customHeight="1">
      <c r="A6" s="108" t="s">
        <v>66</v>
      </c>
      <c r="B6" s="109">
        <v>19480</v>
      </c>
      <c r="C6" s="158">
        <v>1675</v>
      </c>
      <c r="D6" s="111">
        <v>13940623</v>
      </c>
      <c r="E6" s="183">
        <f t="shared" si="0"/>
        <v>42.72</v>
      </c>
      <c r="F6" s="161">
        <v>1718</v>
      </c>
      <c r="G6" s="110">
        <v>15145976</v>
      </c>
      <c r="H6" s="183">
        <f t="shared" si="1"/>
        <v>45.26</v>
      </c>
      <c r="I6" s="161">
        <v>1747</v>
      </c>
      <c r="J6" s="110">
        <v>14775603</v>
      </c>
      <c r="K6" s="183">
        <f t="shared" si="2"/>
        <v>43.419999999999995</v>
      </c>
      <c r="L6" s="161">
        <v>1813</v>
      </c>
      <c r="M6" s="110">
        <v>16227307</v>
      </c>
      <c r="N6" s="183">
        <f t="shared" si="3"/>
        <v>45.95</v>
      </c>
      <c r="O6" s="161">
        <v>1805</v>
      </c>
      <c r="P6" s="110">
        <v>15826494</v>
      </c>
      <c r="Q6" s="183">
        <f t="shared" si="4"/>
        <v>45.01</v>
      </c>
      <c r="R6" s="161">
        <v>1811</v>
      </c>
      <c r="S6" s="110">
        <v>15401014</v>
      </c>
      <c r="T6" s="183">
        <f t="shared" si="5"/>
        <v>43.66</v>
      </c>
      <c r="U6" s="161">
        <v>1826</v>
      </c>
      <c r="V6" s="110">
        <v>16506441</v>
      </c>
      <c r="W6" s="183">
        <f t="shared" si="6"/>
        <v>46.400000000000006</v>
      </c>
    </row>
    <row r="7" spans="1:23" s="101" customFormat="1" ht="24" customHeight="1">
      <c r="A7" s="108" t="s">
        <v>67</v>
      </c>
      <c r="B7" s="109">
        <v>26750</v>
      </c>
      <c r="C7" s="158">
        <v>867</v>
      </c>
      <c r="D7" s="110">
        <v>11431702</v>
      </c>
      <c r="E7" s="183">
        <f t="shared" si="0"/>
        <v>49.29</v>
      </c>
      <c r="F7" s="161">
        <v>898</v>
      </c>
      <c r="G7" s="110">
        <v>11849225</v>
      </c>
      <c r="H7" s="183">
        <f t="shared" si="1"/>
        <v>49.33</v>
      </c>
      <c r="I7" s="161">
        <v>918</v>
      </c>
      <c r="J7" s="110">
        <v>11752876</v>
      </c>
      <c r="K7" s="183">
        <f t="shared" si="2"/>
        <v>47.86</v>
      </c>
      <c r="L7" s="161">
        <v>920</v>
      </c>
      <c r="M7" s="110">
        <v>12645305</v>
      </c>
      <c r="N7" s="183">
        <f t="shared" si="3"/>
        <v>51.38</v>
      </c>
      <c r="O7" s="161">
        <v>914</v>
      </c>
      <c r="P7" s="110">
        <v>12528334</v>
      </c>
      <c r="Q7" s="183">
        <f t="shared" si="4"/>
        <v>51.239999999999995</v>
      </c>
      <c r="R7" s="161">
        <v>934</v>
      </c>
      <c r="S7" s="110">
        <v>12113196</v>
      </c>
      <c r="T7" s="183">
        <f t="shared" si="5"/>
        <v>48.480000000000004</v>
      </c>
      <c r="U7" s="161">
        <v>932</v>
      </c>
      <c r="V7" s="110">
        <v>12793505</v>
      </c>
      <c r="W7" s="183">
        <f t="shared" si="6"/>
        <v>51.32</v>
      </c>
    </row>
    <row r="8" spans="1:23" s="101" customFormat="1" ht="24" customHeight="1">
      <c r="A8" s="108" t="s">
        <v>68</v>
      </c>
      <c r="B8" s="109">
        <v>30600</v>
      </c>
      <c r="C8" s="158">
        <v>681</v>
      </c>
      <c r="D8" s="110">
        <v>10235417</v>
      </c>
      <c r="E8" s="183">
        <f t="shared" si="0"/>
        <v>49.120000000000005</v>
      </c>
      <c r="F8" s="161">
        <v>711</v>
      </c>
      <c r="G8" s="110">
        <v>10706071</v>
      </c>
      <c r="H8" s="183">
        <f t="shared" si="1"/>
        <v>49.21</v>
      </c>
      <c r="I8" s="161">
        <v>702</v>
      </c>
      <c r="J8" s="110">
        <v>10214286</v>
      </c>
      <c r="K8" s="183">
        <f t="shared" si="2"/>
        <v>47.55</v>
      </c>
      <c r="L8" s="161">
        <v>716</v>
      </c>
      <c r="M8" s="110">
        <v>11129135</v>
      </c>
      <c r="N8" s="183">
        <f t="shared" si="3"/>
        <v>50.8</v>
      </c>
      <c r="O8" s="161">
        <v>684</v>
      </c>
      <c r="P8" s="110">
        <v>10722042</v>
      </c>
      <c r="Q8" s="183">
        <f t="shared" si="4"/>
        <v>51.23</v>
      </c>
      <c r="R8" s="161">
        <v>689</v>
      </c>
      <c r="S8" s="110">
        <v>10305673</v>
      </c>
      <c r="T8" s="183">
        <f t="shared" si="5"/>
        <v>48.88</v>
      </c>
      <c r="U8" s="161">
        <v>699</v>
      </c>
      <c r="V8" s="110">
        <v>11317298</v>
      </c>
      <c r="W8" s="183">
        <f t="shared" si="6"/>
        <v>52.910000000000004</v>
      </c>
    </row>
    <row r="9" spans="1:23" s="101" customFormat="1" ht="24" customHeight="1">
      <c r="A9" s="112" t="s">
        <v>69</v>
      </c>
      <c r="B9" s="113">
        <v>35830</v>
      </c>
      <c r="C9" s="159">
        <v>508</v>
      </c>
      <c r="D9" s="114">
        <v>9836806</v>
      </c>
      <c r="E9" s="190">
        <f t="shared" si="0"/>
        <v>54.04</v>
      </c>
      <c r="F9" s="162">
        <v>523</v>
      </c>
      <c r="G9" s="114">
        <v>9946552</v>
      </c>
      <c r="H9" s="190">
        <f t="shared" si="1"/>
        <v>53.080000000000005</v>
      </c>
      <c r="I9" s="162">
        <v>534</v>
      </c>
      <c r="J9" s="114">
        <v>9947205</v>
      </c>
      <c r="K9" s="190">
        <f t="shared" si="2"/>
        <v>51.99</v>
      </c>
      <c r="L9" s="162">
        <v>548</v>
      </c>
      <c r="M9" s="114">
        <v>10815441</v>
      </c>
      <c r="N9" s="190">
        <f t="shared" si="3"/>
        <v>55.08</v>
      </c>
      <c r="O9" s="162">
        <v>540</v>
      </c>
      <c r="P9" s="114">
        <v>10767421</v>
      </c>
      <c r="Q9" s="190">
        <f t="shared" si="4"/>
        <v>55.65</v>
      </c>
      <c r="R9" s="162">
        <v>554</v>
      </c>
      <c r="S9" s="114">
        <v>10430233</v>
      </c>
      <c r="T9" s="190">
        <f t="shared" si="5"/>
        <v>52.55</v>
      </c>
      <c r="U9" s="162">
        <v>566</v>
      </c>
      <c r="V9" s="114">
        <v>11097146</v>
      </c>
      <c r="W9" s="190">
        <f t="shared" si="6"/>
        <v>54.72</v>
      </c>
    </row>
    <row r="10" spans="1:23" s="101" customFormat="1" ht="24" customHeight="1">
      <c r="A10" s="115" t="s">
        <v>77</v>
      </c>
      <c r="B10" s="116"/>
      <c r="C10" s="156">
        <f aca="true" t="shared" si="7" ref="C10:P10">SUM(C4:C9)</f>
        <v>6504</v>
      </c>
      <c r="D10" s="116">
        <f t="shared" si="7"/>
        <v>58332691</v>
      </c>
      <c r="E10" s="180">
        <f>ROUND(D10/($B4*C4+$B5*C5+$B6*C6+$B7*C7+$B8*C8+$B9*C9),4)*100</f>
        <v>43.05</v>
      </c>
      <c r="F10" s="156">
        <f t="shared" si="7"/>
        <v>6664</v>
      </c>
      <c r="G10" s="116">
        <f>SUM(G4:G9)</f>
        <v>61240125</v>
      </c>
      <c r="H10" s="180">
        <f>ROUND(G10/($B4*F4+$B5*F5+$B6*F6+$B7*F7+$B8*F8+$B9*F9),4)*100</f>
        <v>44.019999999999996</v>
      </c>
      <c r="I10" s="156">
        <f t="shared" si="7"/>
        <v>6794</v>
      </c>
      <c r="J10" s="116">
        <f t="shared" si="7"/>
        <v>60097772</v>
      </c>
      <c r="K10" s="180">
        <f>ROUND(J10/($B4*I4+$B5*I5+$B6*I6+$B7*I7+$B8*I8+$B9*I9),4)*100</f>
        <v>42.449999999999996</v>
      </c>
      <c r="L10" s="156">
        <f t="shared" si="7"/>
        <v>7043</v>
      </c>
      <c r="M10" s="116">
        <f t="shared" si="7"/>
        <v>65986253</v>
      </c>
      <c r="N10" s="180">
        <f>ROUND(M10/($B4*L4+$B5*L5+$B6*L6+$B7*L7+$B8*L8+$B9*L9),4)*100</f>
        <v>45.24</v>
      </c>
      <c r="O10" s="156">
        <f t="shared" si="7"/>
        <v>7090</v>
      </c>
      <c r="P10" s="116">
        <f t="shared" si="7"/>
        <v>64751617</v>
      </c>
      <c r="Q10" s="180">
        <f>ROUND(P10/($B4*O4+$B5*O5+$B6*O6+$B7*O7+$B8*O8+$B9*O9),4)*100</f>
        <v>44.41</v>
      </c>
      <c r="R10" s="156">
        <f>SUM(R4:R9)</f>
        <v>7227</v>
      </c>
      <c r="S10" s="116">
        <f>SUM(S4:S9)</f>
        <v>63109692</v>
      </c>
      <c r="T10" s="180">
        <f>ROUND(S10/($B4*R4+$B5*R5+$B6*R6+$B7*R7+$B8*R8+$B9*R9),4)*100</f>
        <v>42.53</v>
      </c>
      <c r="U10" s="156">
        <f>SUM(U4:U9)</f>
        <v>7383</v>
      </c>
      <c r="V10" s="116">
        <f>SUM(V4:V9)</f>
        <v>68510785</v>
      </c>
      <c r="W10" s="180">
        <f>ROUND(V10/($B4*U4+$B5*U5+$B6*U6+$B7*U7+$B8*U8+$B9*U9),4)*100</f>
        <v>45.31</v>
      </c>
    </row>
    <row r="11" spans="1:6" s="118" customFormat="1" ht="24" customHeight="1" thickBot="1">
      <c r="A11" s="117"/>
      <c r="B11" s="117"/>
      <c r="C11" s="117"/>
      <c r="D11" s="117"/>
      <c r="E11" s="179"/>
      <c r="F11" s="117"/>
    </row>
    <row r="12" spans="1:24" s="118" customFormat="1" ht="24" customHeight="1" thickBot="1">
      <c r="A12" s="341"/>
      <c r="B12" s="100" t="s">
        <v>72</v>
      </c>
      <c r="C12" s="348" t="s">
        <v>60</v>
      </c>
      <c r="D12" s="349"/>
      <c r="E12" s="350"/>
      <c r="F12" s="343" t="s">
        <v>61</v>
      </c>
      <c r="G12" s="351"/>
      <c r="H12" s="347"/>
      <c r="I12" s="343" t="s">
        <v>62</v>
      </c>
      <c r="J12" s="351"/>
      <c r="K12" s="347"/>
      <c r="L12" s="343" t="s">
        <v>63</v>
      </c>
      <c r="M12" s="351"/>
      <c r="N12" s="347"/>
      <c r="O12" s="348" t="s">
        <v>64</v>
      </c>
      <c r="P12" s="355"/>
      <c r="Q12" s="356"/>
      <c r="R12" s="357" t="s">
        <v>40</v>
      </c>
      <c r="S12" s="358"/>
      <c r="T12" s="359"/>
      <c r="V12" s="352" t="s">
        <v>173</v>
      </c>
      <c r="W12" s="353"/>
      <c r="X12" s="354"/>
    </row>
    <row r="13" spans="1:24" s="118" customFormat="1" ht="24" customHeight="1">
      <c r="A13" s="342"/>
      <c r="B13" s="102" t="s">
        <v>153</v>
      </c>
      <c r="C13" s="103" t="s">
        <v>73</v>
      </c>
      <c r="D13" s="104" t="s">
        <v>71</v>
      </c>
      <c r="E13" s="104" t="s">
        <v>205</v>
      </c>
      <c r="F13" s="103" t="s">
        <v>73</v>
      </c>
      <c r="G13" s="104" t="s">
        <v>71</v>
      </c>
      <c r="H13" s="104" t="s">
        <v>205</v>
      </c>
      <c r="I13" s="103" t="s">
        <v>73</v>
      </c>
      <c r="J13" s="104" t="s">
        <v>71</v>
      </c>
      <c r="K13" s="104" t="s">
        <v>205</v>
      </c>
      <c r="L13" s="103" t="s">
        <v>73</v>
      </c>
      <c r="M13" s="104" t="s">
        <v>71</v>
      </c>
      <c r="N13" s="104" t="s">
        <v>205</v>
      </c>
      <c r="O13" s="103" t="s">
        <v>73</v>
      </c>
      <c r="P13" s="104" t="s">
        <v>71</v>
      </c>
      <c r="Q13" s="104" t="s">
        <v>205</v>
      </c>
      <c r="R13" s="119" t="s">
        <v>73</v>
      </c>
      <c r="S13" s="104" t="s">
        <v>71</v>
      </c>
      <c r="T13" s="120" t="s">
        <v>205</v>
      </c>
      <c r="V13" s="169" t="s">
        <v>186</v>
      </c>
      <c r="W13" s="362" t="s">
        <v>71</v>
      </c>
      <c r="X13" s="363"/>
    </row>
    <row r="14" spans="1:24" s="118" customFormat="1" ht="24" customHeight="1">
      <c r="A14" s="105" t="s">
        <v>70</v>
      </c>
      <c r="B14" s="106">
        <v>6150</v>
      </c>
      <c r="C14" s="160">
        <v>657</v>
      </c>
      <c r="D14" s="107">
        <v>1643408</v>
      </c>
      <c r="E14" s="178">
        <f aca="true" t="shared" si="8" ref="E14:E19">ROUND(D14/($B4*C14),4)*100</f>
        <v>40.67</v>
      </c>
      <c r="F14" s="160">
        <v>671</v>
      </c>
      <c r="G14" s="107">
        <v>1667587</v>
      </c>
      <c r="H14" s="178">
        <f aca="true" t="shared" si="9" ref="H14:H19">ROUND(G14/($B14*F14),4)*100</f>
        <v>40.410000000000004</v>
      </c>
      <c r="I14" s="163">
        <v>703</v>
      </c>
      <c r="J14" s="121">
        <v>1630754</v>
      </c>
      <c r="K14" s="178">
        <f aca="true" t="shared" si="10" ref="K14:K19">ROUND(J14/($B14*I14),4)*100</f>
        <v>37.72</v>
      </c>
      <c r="L14" s="163">
        <v>726</v>
      </c>
      <c r="M14" s="121">
        <v>1691983</v>
      </c>
      <c r="N14" s="178">
        <f aca="true" t="shared" si="11" ref="N14:N19">ROUND(M14/($B14*L14),4)*100</f>
        <v>37.9</v>
      </c>
      <c r="O14" s="187">
        <v>765</v>
      </c>
      <c r="P14" s="121">
        <v>1794144</v>
      </c>
      <c r="Q14" s="184">
        <f aca="true" t="shared" si="12" ref="Q14:Q19">ROUND(P14/($B14*O14),4)*100</f>
        <v>38.129999999999995</v>
      </c>
      <c r="R14" s="122">
        <f>ROUND(AVERAGE(O14,L14,I14,F14,C14,U4,R4,O4,L4,I4,F4,C4),0)</f>
        <v>629</v>
      </c>
      <c r="S14" s="123">
        <f>ROUND(AVERAGE(P14,M14,J14,G14,D14,V4,S4,P4,M4,J4,G4,D4),0)</f>
        <v>1535869</v>
      </c>
      <c r="T14" s="221">
        <f aca="true" t="shared" si="13" ref="T14:T19">ROUND(S14/($B14*R14),4)*100</f>
        <v>39.7</v>
      </c>
      <c r="V14" s="224">
        <f aca="true" t="shared" si="14" ref="V14:W20">SUM(C4,F4,I4,L4,O4,R4,U4,C14,F14,I14,L14,O14)</f>
        <v>7546</v>
      </c>
      <c r="W14" s="360">
        <f t="shared" si="14"/>
        <v>18430428</v>
      </c>
      <c r="X14" s="361"/>
    </row>
    <row r="15" spans="1:24" s="118" customFormat="1" ht="24" customHeight="1">
      <c r="A15" s="108" t="s">
        <v>65</v>
      </c>
      <c r="B15" s="109">
        <v>16580</v>
      </c>
      <c r="C15" s="161">
        <v>2823</v>
      </c>
      <c r="D15" s="110">
        <v>15013602</v>
      </c>
      <c r="E15" s="183">
        <f t="shared" si="8"/>
        <v>32.08</v>
      </c>
      <c r="F15" s="161">
        <v>2871</v>
      </c>
      <c r="G15" s="110">
        <v>15052703</v>
      </c>
      <c r="H15" s="183">
        <f t="shared" si="9"/>
        <v>31.619999999999997</v>
      </c>
      <c r="I15" s="164">
        <v>2858</v>
      </c>
      <c r="J15" s="124">
        <v>14143717</v>
      </c>
      <c r="K15" s="183">
        <f t="shared" si="10"/>
        <v>29.849999999999998</v>
      </c>
      <c r="L15" s="164">
        <v>2882</v>
      </c>
      <c r="M15" s="124">
        <v>14898462</v>
      </c>
      <c r="N15" s="183">
        <f t="shared" si="11"/>
        <v>31.180000000000003</v>
      </c>
      <c r="O15" s="188">
        <v>2945</v>
      </c>
      <c r="P15" s="124">
        <v>15876405</v>
      </c>
      <c r="Q15" s="185">
        <f t="shared" si="12"/>
        <v>32.51</v>
      </c>
      <c r="R15" s="125">
        <f aca="true" t="shared" si="15" ref="R15:S20">ROUND(AVERAGE(O15,L15,I15,F15,C15,U5,R5,O5,L5,I5,F5,C5),0)</f>
        <v>2636</v>
      </c>
      <c r="S15" s="126">
        <f t="shared" si="15"/>
        <v>13883579</v>
      </c>
      <c r="T15" s="185">
        <f t="shared" si="13"/>
        <v>31.77</v>
      </c>
      <c r="V15" s="224">
        <f t="shared" si="14"/>
        <v>31627</v>
      </c>
      <c r="W15" s="360">
        <f t="shared" si="14"/>
        <v>166602945</v>
      </c>
      <c r="X15" s="361"/>
    </row>
    <row r="16" spans="1:24" s="118" customFormat="1" ht="24" customHeight="1">
      <c r="A16" s="108" t="s">
        <v>66</v>
      </c>
      <c r="B16" s="109">
        <v>19480</v>
      </c>
      <c r="C16" s="161">
        <v>1826</v>
      </c>
      <c r="D16" s="110">
        <v>15609162</v>
      </c>
      <c r="E16" s="183">
        <f t="shared" si="8"/>
        <v>43.88</v>
      </c>
      <c r="F16" s="161">
        <v>1838</v>
      </c>
      <c r="G16" s="110">
        <v>15474639</v>
      </c>
      <c r="H16" s="183">
        <f t="shared" si="9"/>
        <v>43.22</v>
      </c>
      <c r="I16" s="164">
        <v>1839</v>
      </c>
      <c r="J16" s="124">
        <v>14275163</v>
      </c>
      <c r="K16" s="183">
        <f t="shared" si="10"/>
        <v>39.85</v>
      </c>
      <c r="L16" s="164">
        <v>1872</v>
      </c>
      <c r="M16" s="124">
        <v>15082385</v>
      </c>
      <c r="N16" s="183">
        <f t="shared" si="11"/>
        <v>41.36</v>
      </c>
      <c r="O16" s="188">
        <v>1911</v>
      </c>
      <c r="P16" s="124">
        <v>16119281</v>
      </c>
      <c r="Q16" s="185">
        <f t="shared" si="12"/>
        <v>43.3</v>
      </c>
      <c r="R16" s="125">
        <f t="shared" si="15"/>
        <v>1807</v>
      </c>
      <c r="S16" s="126">
        <f t="shared" si="15"/>
        <v>15365341</v>
      </c>
      <c r="T16" s="223">
        <f t="shared" si="13"/>
        <v>43.65</v>
      </c>
      <c r="V16" s="224">
        <f t="shared" si="14"/>
        <v>21681</v>
      </c>
      <c r="W16" s="360">
        <f t="shared" si="14"/>
        <v>184384088</v>
      </c>
      <c r="X16" s="361"/>
    </row>
    <row r="17" spans="1:24" s="118" customFormat="1" ht="24" customHeight="1">
      <c r="A17" s="108" t="s">
        <v>67</v>
      </c>
      <c r="B17" s="109">
        <v>26750</v>
      </c>
      <c r="C17" s="161">
        <v>956</v>
      </c>
      <c r="D17" s="110">
        <v>13049512</v>
      </c>
      <c r="E17" s="183">
        <f t="shared" si="8"/>
        <v>51.03</v>
      </c>
      <c r="F17" s="161">
        <v>948</v>
      </c>
      <c r="G17" s="110">
        <v>12551988</v>
      </c>
      <c r="H17" s="183">
        <f t="shared" si="9"/>
        <v>49.5</v>
      </c>
      <c r="I17" s="164">
        <v>947</v>
      </c>
      <c r="J17" s="124">
        <v>12169421</v>
      </c>
      <c r="K17" s="183">
        <f t="shared" si="10"/>
        <v>48.04</v>
      </c>
      <c r="L17" s="164">
        <v>977</v>
      </c>
      <c r="M17" s="124">
        <v>12699795</v>
      </c>
      <c r="N17" s="183">
        <f t="shared" si="11"/>
        <v>48.59</v>
      </c>
      <c r="O17" s="188">
        <v>968</v>
      </c>
      <c r="P17" s="124">
        <v>13805849</v>
      </c>
      <c r="Q17" s="185">
        <f t="shared" si="12"/>
        <v>53.32</v>
      </c>
      <c r="R17" s="125">
        <f t="shared" si="15"/>
        <v>932</v>
      </c>
      <c r="S17" s="126">
        <f t="shared" si="15"/>
        <v>12449226</v>
      </c>
      <c r="T17" s="185">
        <f t="shared" si="13"/>
        <v>49.93</v>
      </c>
      <c r="V17" s="224">
        <f t="shared" si="14"/>
        <v>11179</v>
      </c>
      <c r="W17" s="360">
        <f t="shared" si="14"/>
        <v>149390708</v>
      </c>
      <c r="X17" s="364"/>
    </row>
    <row r="18" spans="1:24" s="118" customFormat="1" ht="24" customHeight="1">
      <c r="A18" s="108" t="s">
        <v>68</v>
      </c>
      <c r="B18" s="109">
        <v>30600</v>
      </c>
      <c r="C18" s="161">
        <v>725</v>
      </c>
      <c r="D18" s="110">
        <v>11249446</v>
      </c>
      <c r="E18" s="183">
        <f t="shared" si="8"/>
        <v>50.71</v>
      </c>
      <c r="F18" s="161">
        <v>727</v>
      </c>
      <c r="G18" s="110">
        <v>11091089</v>
      </c>
      <c r="H18" s="183">
        <f t="shared" si="9"/>
        <v>49.86</v>
      </c>
      <c r="I18" s="164">
        <v>732</v>
      </c>
      <c r="J18" s="124">
        <v>10387481</v>
      </c>
      <c r="K18" s="183">
        <f t="shared" si="10"/>
        <v>46.37</v>
      </c>
      <c r="L18" s="164">
        <v>727</v>
      </c>
      <c r="M18" s="124">
        <v>11042765</v>
      </c>
      <c r="N18" s="183">
        <f t="shared" si="11"/>
        <v>49.64</v>
      </c>
      <c r="O18" s="188">
        <v>774</v>
      </c>
      <c r="P18" s="124">
        <v>12415049</v>
      </c>
      <c r="Q18" s="185">
        <f t="shared" si="12"/>
        <v>52.42</v>
      </c>
      <c r="R18" s="125">
        <f t="shared" si="15"/>
        <v>714</v>
      </c>
      <c r="S18" s="126">
        <f t="shared" si="15"/>
        <v>10901313</v>
      </c>
      <c r="T18" s="185">
        <f t="shared" si="13"/>
        <v>49.9</v>
      </c>
      <c r="V18" s="224">
        <f t="shared" si="14"/>
        <v>8567</v>
      </c>
      <c r="W18" s="360">
        <f t="shared" si="14"/>
        <v>130815752</v>
      </c>
      <c r="X18" s="361"/>
    </row>
    <row r="19" spans="1:24" s="118" customFormat="1" ht="24" customHeight="1">
      <c r="A19" s="112" t="s">
        <v>69</v>
      </c>
      <c r="B19" s="113">
        <v>35830</v>
      </c>
      <c r="C19" s="162">
        <v>561</v>
      </c>
      <c r="D19" s="114">
        <v>10821484</v>
      </c>
      <c r="E19" s="190">
        <f t="shared" si="8"/>
        <v>53.839999999999996</v>
      </c>
      <c r="F19" s="162">
        <v>547</v>
      </c>
      <c r="G19" s="114">
        <v>10321003</v>
      </c>
      <c r="H19" s="190">
        <f t="shared" si="9"/>
        <v>52.66</v>
      </c>
      <c r="I19" s="165">
        <v>554</v>
      </c>
      <c r="J19" s="127">
        <v>10163621</v>
      </c>
      <c r="K19" s="190">
        <f t="shared" si="10"/>
        <v>51.2</v>
      </c>
      <c r="L19" s="165">
        <v>563</v>
      </c>
      <c r="M19" s="127">
        <v>10276019</v>
      </c>
      <c r="N19" s="190">
        <f t="shared" si="11"/>
        <v>50.94</v>
      </c>
      <c r="O19" s="189">
        <v>560</v>
      </c>
      <c r="P19" s="127">
        <v>10783896</v>
      </c>
      <c r="Q19" s="186">
        <f t="shared" si="12"/>
        <v>53.75</v>
      </c>
      <c r="R19" s="128">
        <f t="shared" si="15"/>
        <v>547</v>
      </c>
      <c r="S19" s="129">
        <f t="shared" si="15"/>
        <v>10433902</v>
      </c>
      <c r="T19" s="222">
        <f t="shared" si="13"/>
        <v>53.239999999999995</v>
      </c>
      <c r="V19" s="224">
        <f t="shared" si="14"/>
        <v>6558</v>
      </c>
      <c r="W19" s="360">
        <f t="shared" si="14"/>
        <v>125206827</v>
      </c>
      <c r="X19" s="361"/>
    </row>
    <row r="20" spans="1:24" s="118" customFormat="1" ht="24" customHeight="1" thickBot="1">
      <c r="A20" s="115" t="s">
        <v>77</v>
      </c>
      <c r="B20" s="116"/>
      <c r="C20" s="156">
        <f>SUM(C14:C19)</f>
        <v>7548</v>
      </c>
      <c r="D20" s="116">
        <f>SUM(D14:D19)</f>
        <v>67386614</v>
      </c>
      <c r="E20" s="180">
        <f>ROUND(D20/($B4*C14+$B5*C15+$B6*C16+$B7*C17+$B8*C18+$B9*C19),4)*100</f>
        <v>43.68</v>
      </c>
      <c r="F20" s="156">
        <f>SUM(F14:F19)</f>
        <v>7602</v>
      </c>
      <c r="G20" s="116">
        <f>SUM(G14:G19)</f>
        <v>66159009</v>
      </c>
      <c r="H20" s="180">
        <f>ROUND(G20/($B14*F14+$B15*F15+$B16*F16+$B17*F17+$B18*F18+$B19*F19),4)*100</f>
        <v>42.76</v>
      </c>
      <c r="I20" s="156">
        <f>SUM(I14:I19)</f>
        <v>7633</v>
      </c>
      <c r="J20" s="116">
        <f>SUM(J14:J19)</f>
        <v>62770157</v>
      </c>
      <c r="K20" s="180">
        <f>ROUND(J20/($B14*I14+$B15*I15+$B16*I16+$B17*I17+$B18*I18+$B19*I19),4)*100</f>
        <v>40.47</v>
      </c>
      <c r="L20" s="156">
        <f>SUM(L14:L19)</f>
        <v>7747</v>
      </c>
      <c r="M20" s="116">
        <f>SUM(M14:M19)</f>
        <v>65691409</v>
      </c>
      <c r="N20" s="180">
        <f>ROUND(M20/($B14*L14+$B15*L15+$B16*L16+$B17*L17+$B18*L18+$B19*L19),4)*100</f>
        <v>41.77</v>
      </c>
      <c r="O20" s="156">
        <f>SUM(O14:O19)</f>
        <v>7923</v>
      </c>
      <c r="P20" s="116">
        <f>SUM(P14:P19)</f>
        <v>70794624</v>
      </c>
      <c r="Q20" s="181">
        <f>ROUND(P20/($B14*O14+$B15*O15+$B16*O16+$B17*O17+$B18*O18+$B19*O19),4)*100</f>
        <v>44.14</v>
      </c>
      <c r="R20" s="130">
        <f t="shared" si="15"/>
        <v>7263</v>
      </c>
      <c r="S20" s="131">
        <f t="shared" si="15"/>
        <v>64569229</v>
      </c>
      <c r="T20" s="182">
        <f>ROUND(S20/($B14*R14+$B15*R15+$B16*R16+$B17*R17+$B18*R18+$B19*R19),4)*100</f>
        <v>43.29</v>
      </c>
      <c r="V20" s="225">
        <f t="shared" si="14"/>
        <v>87158</v>
      </c>
      <c r="W20" s="365">
        <f t="shared" si="14"/>
        <v>774830748</v>
      </c>
      <c r="X20" s="366"/>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&amp;C&amp;P+23</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189</v>
      </c>
      <c r="B2" s="52"/>
      <c r="L2" s="58" t="s">
        <v>179</v>
      </c>
    </row>
    <row r="3" spans="1:2" ht="13.5" customHeight="1">
      <c r="A3" s="52"/>
      <c r="B3" s="52"/>
    </row>
    <row r="4" spans="1:31" s="75" customFormat="1" ht="18" customHeight="1">
      <c r="A4" s="74"/>
      <c r="B4" s="368"/>
      <c r="C4" s="368"/>
      <c r="D4" s="368"/>
      <c r="E4" s="368"/>
      <c r="F4" s="368"/>
      <c r="G4" s="368"/>
      <c r="H4" s="368"/>
      <c r="I4" s="368"/>
      <c r="J4" s="368"/>
      <c r="K4" s="368" t="s">
        <v>123</v>
      </c>
      <c r="L4" s="368"/>
      <c r="M4" s="368"/>
      <c r="N4" s="368"/>
      <c r="O4" s="368"/>
      <c r="P4" s="368"/>
      <c r="Q4" s="368"/>
      <c r="R4" s="368" t="s">
        <v>89</v>
      </c>
      <c r="S4" s="368"/>
      <c r="T4" s="368"/>
      <c r="U4" s="368"/>
      <c r="V4" s="368"/>
      <c r="W4" s="368"/>
      <c r="X4" s="368"/>
      <c r="Y4" s="368" t="s">
        <v>125</v>
      </c>
      <c r="Z4" s="368"/>
      <c r="AA4" s="368"/>
      <c r="AB4" s="368"/>
      <c r="AC4" s="368"/>
      <c r="AD4" s="368"/>
      <c r="AE4" s="368"/>
    </row>
    <row r="5" spans="1:31" s="75" customFormat="1" ht="18" customHeight="1">
      <c r="A5" s="74"/>
      <c r="B5" s="368" t="s">
        <v>138</v>
      </c>
      <c r="C5" s="368"/>
      <c r="D5" s="368"/>
      <c r="E5" s="368"/>
      <c r="F5" s="368"/>
      <c r="G5" s="368"/>
      <c r="H5" s="368"/>
      <c r="I5" s="368"/>
      <c r="J5" s="368"/>
      <c r="K5" s="367">
        <v>9</v>
      </c>
      <c r="L5" s="367"/>
      <c r="M5" s="367"/>
      <c r="N5" s="367"/>
      <c r="O5" s="367"/>
      <c r="P5" s="367"/>
      <c r="Q5" s="367"/>
      <c r="R5" s="367">
        <v>233</v>
      </c>
      <c r="S5" s="367"/>
      <c r="T5" s="367"/>
      <c r="U5" s="367"/>
      <c r="V5" s="367"/>
      <c r="W5" s="367"/>
      <c r="X5" s="367"/>
      <c r="Y5" s="367">
        <f>SUM(K5:X5)</f>
        <v>242</v>
      </c>
      <c r="Z5" s="367"/>
      <c r="AA5" s="367"/>
      <c r="AB5" s="367"/>
      <c r="AC5" s="367"/>
      <c r="AD5" s="367"/>
      <c r="AE5" s="367"/>
    </row>
    <row r="6" spans="1:31" s="75" customFormat="1" ht="18" customHeight="1">
      <c r="A6" s="74"/>
      <c r="B6" s="368" t="s">
        <v>137</v>
      </c>
      <c r="C6" s="368"/>
      <c r="D6" s="368"/>
      <c r="E6" s="368"/>
      <c r="F6" s="368"/>
      <c r="G6" s="368"/>
      <c r="H6" s="368"/>
      <c r="I6" s="368"/>
      <c r="J6" s="368"/>
      <c r="K6" s="367">
        <v>139092</v>
      </c>
      <c r="L6" s="367"/>
      <c r="M6" s="367"/>
      <c r="N6" s="367"/>
      <c r="O6" s="367"/>
      <c r="P6" s="367"/>
      <c r="Q6" s="367"/>
      <c r="R6" s="367">
        <v>2851734</v>
      </c>
      <c r="S6" s="367"/>
      <c r="T6" s="367"/>
      <c r="U6" s="367"/>
      <c r="V6" s="367"/>
      <c r="W6" s="367"/>
      <c r="X6" s="367"/>
      <c r="Y6" s="367">
        <f>SUM(K6:X6)</f>
        <v>2990826</v>
      </c>
      <c r="Z6" s="367"/>
      <c r="AA6" s="367"/>
      <c r="AB6" s="367"/>
      <c r="AC6" s="367"/>
      <c r="AD6" s="367"/>
      <c r="AE6" s="367"/>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191</v>
      </c>
      <c r="L8" s="58" t="s">
        <v>181</v>
      </c>
    </row>
    <row r="9" ht="13.5" customHeight="1"/>
    <row r="10" spans="1:31" s="75" customFormat="1" ht="18" customHeight="1">
      <c r="A10" s="74"/>
      <c r="B10" s="368"/>
      <c r="C10" s="368"/>
      <c r="D10" s="368"/>
      <c r="E10" s="368"/>
      <c r="F10" s="368"/>
      <c r="G10" s="368"/>
      <c r="H10" s="368"/>
      <c r="I10" s="368"/>
      <c r="J10" s="368"/>
      <c r="K10" s="368" t="s">
        <v>123</v>
      </c>
      <c r="L10" s="368"/>
      <c r="M10" s="368"/>
      <c r="N10" s="368"/>
      <c r="O10" s="368"/>
      <c r="P10" s="368"/>
      <c r="Q10" s="368"/>
      <c r="R10" s="368" t="s">
        <v>89</v>
      </c>
      <c r="S10" s="368"/>
      <c r="T10" s="368"/>
      <c r="U10" s="368"/>
      <c r="V10" s="368"/>
      <c r="W10" s="368"/>
      <c r="X10" s="368"/>
      <c r="Y10" s="368" t="s">
        <v>125</v>
      </c>
      <c r="Z10" s="368"/>
      <c r="AA10" s="368"/>
      <c r="AB10" s="368"/>
      <c r="AC10" s="368"/>
      <c r="AD10" s="368"/>
      <c r="AE10" s="368"/>
    </row>
    <row r="11" spans="1:31" s="75" customFormat="1" ht="18" customHeight="1">
      <c r="A11" s="74"/>
      <c r="B11" s="368" t="s">
        <v>138</v>
      </c>
      <c r="C11" s="368"/>
      <c r="D11" s="368"/>
      <c r="E11" s="368"/>
      <c r="F11" s="368"/>
      <c r="G11" s="368"/>
      <c r="H11" s="368"/>
      <c r="I11" s="368"/>
      <c r="J11" s="368"/>
      <c r="K11" s="367">
        <v>1391</v>
      </c>
      <c r="L11" s="367"/>
      <c r="M11" s="367"/>
      <c r="N11" s="367"/>
      <c r="O11" s="367"/>
      <c r="P11" s="367"/>
      <c r="Q11" s="367"/>
      <c r="R11" s="367">
        <v>14659</v>
      </c>
      <c r="S11" s="367"/>
      <c r="T11" s="367"/>
      <c r="U11" s="367"/>
      <c r="V11" s="367"/>
      <c r="W11" s="367"/>
      <c r="X11" s="367"/>
      <c r="Y11" s="367">
        <f>SUM(K11:X11)</f>
        <v>16050</v>
      </c>
      <c r="Z11" s="367"/>
      <c r="AA11" s="367"/>
      <c r="AB11" s="367"/>
      <c r="AC11" s="367"/>
      <c r="AD11" s="367"/>
      <c r="AE11" s="367"/>
    </row>
    <row r="12" spans="1:31" s="75" customFormat="1" ht="18" customHeight="1">
      <c r="A12" s="74"/>
      <c r="B12" s="368" t="s">
        <v>137</v>
      </c>
      <c r="C12" s="368"/>
      <c r="D12" s="368"/>
      <c r="E12" s="368"/>
      <c r="F12" s="368"/>
      <c r="G12" s="368"/>
      <c r="H12" s="368"/>
      <c r="I12" s="368"/>
      <c r="J12" s="368"/>
      <c r="K12" s="367">
        <v>13855773</v>
      </c>
      <c r="L12" s="367"/>
      <c r="M12" s="367"/>
      <c r="N12" s="367"/>
      <c r="O12" s="367"/>
      <c r="P12" s="367"/>
      <c r="Q12" s="367"/>
      <c r="R12" s="367">
        <v>96237620</v>
      </c>
      <c r="S12" s="367"/>
      <c r="T12" s="367"/>
      <c r="U12" s="367"/>
      <c r="V12" s="367"/>
      <c r="W12" s="367"/>
      <c r="X12" s="367"/>
      <c r="Y12" s="367">
        <f>SUM(K12:X12)</f>
        <v>110093393</v>
      </c>
      <c r="Z12" s="367"/>
      <c r="AA12" s="367"/>
      <c r="AB12" s="367"/>
      <c r="AC12" s="367"/>
      <c r="AD12" s="367"/>
      <c r="AE12" s="367"/>
    </row>
    <row r="13" s="58" customFormat="1" ht="13.5" customHeight="1"/>
    <row r="14" spans="1:12" ht="13.5" customHeight="1">
      <c r="A14" s="55" t="s">
        <v>192</v>
      </c>
      <c r="L14" s="58" t="s">
        <v>180</v>
      </c>
    </row>
    <row r="15" ht="13.5" customHeight="1"/>
    <row r="16" spans="1:31" s="75" customFormat="1" ht="18" customHeight="1">
      <c r="A16" s="74"/>
      <c r="B16" s="368"/>
      <c r="C16" s="368"/>
      <c r="D16" s="368"/>
      <c r="E16" s="368"/>
      <c r="F16" s="368"/>
      <c r="G16" s="368"/>
      <c r="H16" s="368"/>
      <c r="I16" s="368"/>
      <c r="J16" s="368"/>
      <c r="K16" s="368" t="s">
        <v>123</v>
      </c>
      <c r="L16" s="368"/>
      <c r="M16" s="368"/>
      <c r="N16" s="368"/>
      <c r="O16" s="368"/>
      <c r="P16" s="368"/>
      <c r="Q16" s="368"/>
      <c r="R16" s="368" t="s">
        <v>89</v>
      </c>
      <c r="S16" s="368"/>
      <c r="T16" s="368"/>
      <c r="U16" s="368"/>
      <c r="V16" s="368"/>
      <c r="W16" s="368"/>
      <c r="X16" s="368"/>
      <c r="Y16" s="368" t="s">
        <v>125</v>
      </c>
      <c r="Z16" s="368"/>
      <c r="AA16" s="368"/>
      <c r="AB16" s="368"/>
      <c r="AC16" s="368"/>
      <c r="AD16" s="368"/>
      <c r="AE16" s="368"/>
    </row>
    <row r="17" spans="1:31" s="75" customFormat="1" ht="18" customHeight="1">
      <c r="A17" s="74"/>
      <c r="B17" s="368" t="s">
        <v>138</v>
      </c>
      <c r="C17" s="368"/>
      <c r="D17" s="368"/>
      <c r="E17" s="368"/>
      <c r="F17" s="368"/>
      <c r="G17" s="368"/>
      <c r="H17" s="368"/>
      <c r="I17" s="368"/>
      <c r="J17" s="368"/>
      <c r="K17" s="367">
        <v>1536</v>
      </c>
      <c r="L17" s="367"/>
      <c r="M17" s="367"/>
      <c r="N17" s="367"/>
      <c r="O17" s="367"/>
      <c r="P17" s="367"/>
      <c r="Q17" s="367"/>
      <c r="R17" s="367">
        <v>1790</v>
      </c>
      <c r="S17" s="367"/>
      <c r="T17" s="367"/>
      <c r="U17" s="367"/>
      <c r="V17" s="367"/>
      <c r="W17" s="367"/>
      <c r="X17" s="367"/>
      <c r="Y17" s="367">
        <f>SUM(K17:X17)</f>
        <v>3326</v>
      </c>
      <c r="Z17" s="367"/>
      <c r="AA17" s="367"/>
      <c r="AB17" s="367"/>
      <c r="AC17" s="367"/>
      <c r="AD17" s="367"/>
      <c r="AE17" s="367"/>
    </row>
    <row r="18" spans="1:31" s="75" customFormat="1" ht="18" customHeight="1">
      <c r="A18" s="74"/>
      <c r="B18" s="368" t="s">
        <v>137</v>
      </c>
      <c r="C18" s="368"/>
      <c r="D18" s="368"/>
      <c r="E18" s="368"/>
      <c r="F18" s="368"/>
      <c r="G18" s="368"/>
      <c r="H18" s="368"/>
      <c r="I18" s="368"/>
      <c r="J18" s="368"/>
      <c r="K18" s="367">
        <v>12187016</v>
      </c>
      <c r="L18" s="367"/>
      <c r="M18" s="367"/>
      <c r="N18" s="367"/>
      <c r="O18" s="367"/>
      <c r="P18" s="367"/>
      <c r="Q18" s="367"/>
      <c r="R18" s="367">
        <v>8523834</v>
      </c>
      <c r="S18" s="367"/>
      <c r="T18" s="367"/>
      <c r="U18" s="367"/>
      <c r="V18" s="367"/>
      <c r="W18" s="367"/>
      <c r="X18" s="367"/>
      <c r="Y18" s="367">
        <f>SUM(K18:X18)</f>
        <v>20710850</v>
      </c>
      <c r="Z18" s="367"/>
      <c r="AA18" s="367"/>
      <c r="AB18" s="367"/>
      <c r="AC18" s="367"/>
      <c r="AD18" s="367"/>
      <c r="AE18" s="367"/>
    </row>
    <row r="19" ht="13.5" customHeight="1"/>
    <row r="20" ht="13.5" customHeight="1">
      <c r="A20" s="55" t="s">
        <v>193</v>
      </c>
    </row>
    <row r="21" ht="13.5" customHeight="1"/>
    <row r="22" spans="1:31" s="75" customFormat="1" ht="18" customHeight="1">
      <c r="A22" s="74"/>
      <c r="B22" s="368"/>
      <c r="C22" s="368"/>
      <c r="D22" s="368"/>
      <c r="E22" s="368"/>
      <c r="F22" s="368"/>
      <c r="G22" s="368"/>
      <c r="H22" s="368"/>
      <c r="I22" s="368"/>
      <c r="J22" s="368"/>
      <c r="K22" s="368" t="s">
        <v>123</v>
      </c>
      <c r="L22" s="368"/>
      <c r="M22" s="368"/>
      <c r="N22" s="368"/>
      <c r="O22" s="368"/>
      <c r="P22" s="368"/>
      <c r="Q22" s="368"/>
      <c r="R22" s="368" t="s">
        <v>89</v>
      </c>
      <c r="S22" s="368"/>
      <c r="T22" s="368"/>
      <c r="U22" s="368"/>
      <c r="V22" s="368"/>
      <c r="W22" s="368"/>
      <c r="X22" s="368"/>
      <c r="Y22" s="368" t="s">
        <v>125</v>
      </c>
      <c r="Z22" s="368"/>
      <c r="AA22" s="368"/>
      <c r="AB22" s="368"/>
      <c r="AC22" s="368"/>
      <c r="AD22" s="368"/>
      <c r="AE22" s="368"/>
    </row>
    <row r="23" spans="1:31" s="75" customFormat="1" ht="18" customHeight="1">
      <c r="A23" s="74"/>
      <c r="B23" s="368" t="s">
        <v>138</v>
      </c>
      <c r="C23" s="368"/>
      <c r="D23" s="368"/>
      <c r="E23" s="368"/>
      <c r="F23" s="368"/>
      <c r="G23" s="368"/>
      <c r="H23" s="368"/>
      <c r="I23" s="368"/>
      <c r="J23" s="368"/>
      <c r="K23" s="367">
        <f>SUM(K5,K11,K17)</f>
        <v>2936</v>
      </c>
      <c r="L23" s="367"/>
      <c r="M23" s="367"/>
      <c r="N23" s="367"/>
      <c r="O23" s="367"/>
      <c r="P23" s="367"/>
      <c r="Q23" s="367"/>
      <c r="R23" s="367">
        <f>SUM(R5,R11,R17)</f>
        <v>16682</v>
      </c>
      <c r="S23" s="367"/>
      <c r="T23" s="367"/>
      <c r="U23" s="367"/>
      <c r="V23" s="367"/>
      <c r="W23" s="367"/>
      <c r="X23" s="367"/>
      <c r="Y23" s="367">
        <f>SUM(K23:X23)</f>
        <v>19618</v>
      </c>
      <c r="Z23" s="367"/>
      <c r="AA23" s="367"/>
      <c r="AB23" s="367"/>
      <c r="AC23" s="367"/>
      <c r="AD23" s="367"/>
      <c r="AE23" s="367"/>
    </row>
    <row r="24" spans="1:31" s="75" customFormat="1" ht="18" customHeight="1">
      <c r="A24" s="74"/>
      <c r="B24" s="368" t="s">
        <v>137</v>
      </c>
      <c r="C24" s="368"/>
      <c r="D24" s="368"/>
      <c r="E24" s="368"/>
      <c r="F24" s="368"/>
      <c r="G24" s="368"/>
      <c r="H24" s="368"/>
      <c r="I24" s="368"/>
      <c r="J24" s="368"/>
      <c r="K24" s="367">
        <f>SUM(K6,K12,K18)</f>
        <v>26181881</v>
      </c>
      <c r="L24" s="367"/>
      <c r="M24" s="367"/>
      <c r="N24" s="367"/>
      <c r="O24" s="367"/>
      <c r="P24" s="367"/>
      <c r="Q24" s="367"/>
      <c r="R24" s="367">
        <f>SUM(R6,R12,R18)</f>
        <v>107613188</v>
      </c>
      <c r="S24" s="367"/>
      <c r="T24" s="367"/>
      <c r="U24" s="367"/>
      <c r="V24" s="367"/>
      <c r="W24" s="367"/>
      <c r="X24" s="367"/>
      <c r="Y24" s="367">
        <f>SUM(K24:X24)</f>
        <v>133795069</v>
      </c>
      <c r="Z24" s="367"/>
      <c r="AA24" s="367"/>
      <c r="AB24" s="367"/>
      <c r="AC24" s="367"/>
      <c r="AD24" s="367"/>
      <c r="AE24" s="367"/>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55" t="s">
        <v>221</v>
      </c>
    </row>
    <row r="29" ht="13.5" customHeight="1">
      <c r="A29" s="55" t="s">
        <v>190</v>
      </c>
    </row>
    <row r="30" spans="1:31" ht="13.5" customHeight="1">
      <c r="A30" s="52"/>
      <c r="B30" s="52"/>
      <c r="AE30" s="65" t="s">
        <v>139</v>
      </c>
    </row>
    <row r="31" spans="2:31" s="75" customFormat="1" ht="13.5" customHeight="1">
      <c r="B31" s="368"/>
      <c r="C31" s="368"/>
      <c r="D31" s="368"/>
      <c r="E31" s="368"/>
      <c r="F31" s="368"/>
      <c r="G31" s="368"/>
      <c r="H31" s="368"/>
      <c r="I31" s="368"/>
      <c r="J31" s="368"/>
      <c r="K31" s="369" t="s">
        <v>118</v>
      </c>
      <c r="L31" s="370"/>
      <c r="M31" s="370"/>
      <c r="N31" s="370"/>
      <c r="O31" s="371"/>
      <c r="P31" s="369" t="s">
        <v>118</v>
      </c>
      <c r="Q31" s="370"/>
      <c r="R31" s="370"/>
      <c r="S31" s="370"/>
      <c r="T31" s="371"/>
      <c r="U31" s="369" t="s">
        <v>120</v>
      </c>
      <c r="V31" s="370"/>
      <c r="W31" s="370"/>
      <c r="X31" s="370"/>
      <c r="Y31" s="371"/>
      <c r="Z31" s="369" t="s">
        <v>130</v>
      </c>
      <c r="AA31" s="370"/>
      <c r="AB31" s="370"/>
      <c r="AC31" s="370"/>
      <c r="AD31" s="370"/>
      <c r="AE31" s="371"/>
    </row>
    <row r="32" spans="2:31" s="75" customFormat="1" ht="13.5" customHeight="1">
      <c r="B32" s="368"/>
      <c r="C32" s="368"/>
      <c r="D32" s="368"/>
      <c r="E32" s="368"/>
      <c r="F32" s="368"/>
      <c r="G32" s="368"/>
      <c r="H32" s="368"/>
      <c r="I32" s="368"/>
      <c r="J32" s="368"/>
      <c r="K32" s="372" t="s">
        <v>131</v>
      </c>
      <c r="L32" s="373"/>
      <c r="M32" s="373"/>
      <c r="N32" s="373"/>
      <c r="O32" s="374"/>
      <c r="P32" s="372" t="s">
        <v>119</v>
      </c>
      <c r="Q32" s="373"/>
      <c r="R32" s="373"/>
      <c r="S32" s="373"/>
      <c r="T32" s="374"/>
      <c r="U32" s="372" t="s">
        <v>121</v>
      </c>
      <c r="V32" s="373"/>
      <c r="W32" s="373"/>
      <c r="X32" s="373"/>
      <c r="Y32" s="374"/>
      <c r="Z32" s="372"/>
      <c r="AA32" s="373"/>
      <c r="AB32" s="373"/>
      <c r="AC32" s="373"/>
      <c r="AD32" s="373"/>
      <c r="AE32" s="374"/>
    </row>
    <row r="33" spans="2:31" s="75" customFormat="1" ht="18" customHeight="1">
      <c r="B33" s="368" t="s">
        <v>117</v>
      </c>
      <c r="C33" s="368"/>
      <c r="D33" s="368"/>
      <c r="E33" s="368"/>
      <c r="F33" s="368"/>
      <c r="G33" s="368"/>
      <c r="H33" s="368"/>
      <c r="I33" s="368"/>
      <c r="J33" s="368"/>
      <c r="K33" s="367">
        <v>352</v>
      </c>
      <c r="L33" s="367"/>
      <c r="M33" s="367"/>
      <c r="N33" s="367"/>
      <c r="O33" s="367"/>
      <c r="P33" s="367">
        <v>270</v>
      </c>
      <c r="Q33" s="367"/>
      <c r="R33" s="367"/>
      <c r="S33" s="367"/>
      <c r="T33" s="367"/>
      <c r="U33" s="367">
        <v>164</v>
      </c>
      <c r="V33" s="367"/>
      <c r="W33" s="367"/>
      <c r="X33" s="367"/>
      <c r="Y33" s="367"/>
      <c r="Z33" s="367">
        <f>SUM(K33:Y33)</f>
        <v>786</v>
      </c>
      <c r="AA33" s="367"/>
      <c r="AB33" s="367"/>
      <c r="AC33" s="367"/>
      <c r="AD33" s="367"/>
      <c r="AE33" s="367"/>
    </row>
    <row r="34" spans="2:31" s="75" customFormat="1" ht="18" customHeight="1">
      <c r="B34" s="368" t="s">
        <v>122</v>
      </c>
      <c r="C34" s="368"/>
      <c r="D34" s="368"/>
      <c r="E34" s="368"/>
      <c r="F34" s="368"/>
      <c r="G34" s="368"/>
      <c r="H34" s="368"/>
      <c r="I34" s="368"/>
      <c r="J34" s="368"/>
      <c r="K34" s="367">
        <v>61</v>
      </c>
      <c r="L34" s="367"/>
      <c r="M34" s="367"/>
      <c r="N34" s="367"/>
      <c r="O34" s="367"/>
      <c r="P34" s="367">
        <v>65</v>
      </c>
      <c r="Q34" s="367"/>
      <c r="R34" s="367"/>
      <c r="S34" s="367"/>
      <c r="T34" s="367"/>
      <c r="U34" s="367">
        <v>46</v>
      </c>
      <c r="V34" s="367"/>
      <c r="W34" s="367"/>
      <c r="X34" s="367"/>
      <c r="Y34" s="367"/>
      <c r="Z34" s="367">
        <f>SUM(K34:Y34)</f>
        <v>172</v>
      </c>
      <c r="AA34" s="367"/>
      <c r="AB34" s="367"/>
      <c r="AC34" s="367"/>
      <c r="AD34" s="367"/>
      <c r="AE34" s="367"/>
    </row>
    <row r="35" ht="13.5" customHeight="1"/>
    <row r="36" ht="13.5" customHeight="1">
      <c r="A36" s="55" t="s">
        <v>194</v>
      </c>
    </row>
    <row r="37" ht="13.5" customHeight="1">
      <c r="O37" s="65" t="s">
        <v>139</v>
      </c>
    </row>
    <row r="38" spans="2:15" s="75" customFormat="1" ht="18" customHeight="1">
      <c r="B38" s="368" t="s">
        <v>147</v>
      </c>
      <c r="C38" s="368"/>
      <c r="D38" s="368"/>
      <c r="E38" s="368"/>
      <c r="F38" s="368"/>
      <c r="G38" s="368"/>
      <c r="H38" s="368"/>
      <c r="I38" s="368"/>
      <c r="J38" s="368"/>
      <c r="K38" s="368"/>
      <c r="L38" s="368"/>
      <c r="M38" s="368"/>
      <c r="N38" s="368"/>
      <c r="O38" s="368"/>
    </row>
    <row r="39" spans="2:15" s="75" customFormat="1" ht="18" customHeight="1">
      <c r="B39" s="368" t="s">
        <v>145</v>
      </c>
      <c r="C39" s="368"/>
      <c r="D39" s="368"/>
      <c r="E39" s="368"/>
      <c r="F39" s="368"/>
      <c r="G39" s="368"/>
      <c r="H39" s="368"/>
      <c r="I39" s="368"/>
      <c r="J39" s="368"/>
      <c r="K39" s="367">
        <v>0</v>
      </c>
      <c r="L39" s="367"/>
      <c r="M39" s="367"/>
      <c r="N39" s="367"/>
      <c r="O39" s="367"/>
    </row>
    <row r="40" spans="2:15" s="75" customFormat="1" ht="18" customHeight="1">
      <c r="B40" s="368" t="s">
        <v>146</v>
      </c>
      <c r="C40" s="368"/>
      <c r="D40" s="368"/>
      <c r="E40" s="368"/>
      <c r="F40" s="368"/>
      <c r="G40" s="368"/>
      <c r="H40" s="368"/>
      <c r="I40" s="368"/>
      <c r="J40" s="368"/>
      <c r="K40" s="367">
        <v>0</v>
      </c>
      <c r="L40" s="367"/>
      <c r="M40" s="367"/>
      <c r="N40" s="367"/>
      <c r="O40" s="367"/>
    </row>
    <row r="41" ht="13.5" customHeight="1"/>
    <row r="42" ht="13.5" customHeight="1">
      <c r="A42" s="55" t="s">
        <v>195</v>
      </c>
    </row>
    <row r="43" spans="15:31" ht="13.5" customHeight="1">
      <c r="O43" s="65" t="s">
        <v>139</v>
      </c>
      <c r="AE43" s="65" t="s">
        <v>139</v>
      </c>
    </row>
    <row r="44" spans="2:31" s="75" customFormat="1" ht="18" customHeight="1">
      <c r="B44" s="368" t="s">
        <v>128</v>
      </c>
      <c r="C44" s="368"/>
      <c r="D44" s="368"/>
      <c r="E44" s="368"/>
      <c r="F44" s="368"/>
      <c r="G44" s="368"/>
      <c r="H44" s="368"/>
      <c r="I44" s="368"/>
      <c r="J44" s="368"/>
      <c r="K44" s="368"/>
      <c r="L44" s="368"/>
      <c r="M44" s="368"/>
      <c r="N44" s="368"/>
      <c r="O44" s="368"/>
      <c r="R44" s="368" t="s">
        <v>129</v>
      </c>
      <c r="S44" s="368"/>
      <c r="T44" s="368"/>
      <c r="U44" s="368"/>
      <c r="V44" s="368"/>
      <c r="W44" s="368"/>
      <c r="X44" s="368"/>
      <c r="Y44" s="368"/>
      <c r="Z44" s="368"/>
      <c r="AA44" s="368"/>
      <c r="AB44" s="368"/>
      <c r="AC44" s="368"/>
      <c r="AD44" s="368"/>
      <c r="AE44" s="368"/>
    </row>
    <row r="45" spans="2:31" s="75" customFormat="1" ht="18" customHeight="1">
      <c r="B45" s="368" t="s">
        <v>117</v>
      </c>
      <c r="C45" s="368"/>
      <c r="D45" s="368"/>
      <c r="E45" s="368"/>
      <c r="F45" s="368"/>
      <c r="G45" s="368"/>
      <c r="H45" s="368"/>
      <c r="I45" s="368"/>
      <c r="J45" s="368"/>
      <c r="K45" s="367">
        <v>427</v>
      </c>
      <c r="L45" s="367"/>
      <c r="M45" s="367"/>
      <c r="N45" s="367"/>
      <c r="O45" s="367"/>
      <c r="R45" s="368" t="s">
        <v>126</v>
      </c>
      <c r="S45" s="368"/>
      <c r="T45" s="368"/>
      <c r="U45" s="368"/>
      <c r="V45" s="368"/>
      <c r="W45" s="368"/>
      <c r="X45" s="368"/>
      <c r="Y45" s="368"/>
      <c r="Z45" s="368"/>
      <c r="AA45" s="367">
        <v>513</v>
      </c>
      <c r="AB45" s="367"/>
      <c r="AC45" s="367"/>
      <c r="AD45" s="367"/>
      <c r="AE45" s="367"/>
    </row>
    <row r="46" spans="2:31" s="75" customFormat="1" ht="18" customHeight="1">
      <c r="B46" s="368" t="s">
        <v>122</v>
      </c>
      <c r="C46" s="368"/>
      <c r="D46" s="368"/>
      <c r="E46" s="368"/>
      <c r="F46" s="368"/>
      <c r="G46" s="368"/>
      <c r="H46" s="368"/>
      <c r="I46" s="368"/>
      <c r="J46" s="368"/>
      <c r="K46" s="367">
        <v>210</v>
      </c>
      <c r="L46" s="367"/>
      <c r="M46" s="367"/>
      <c r="N46" s="367"/>
      <c r="O46" s="367"/>
      <c r="R46" s="368" t="s">
        <v>127</v>
      </c>
      <c r="S46" s="368"/>
      <c r="T46" s="368"/>
      <c r="U46" s="368"/>
      <c r="V46" s="368"/>
      <c r="W46" s="368"/>
      <c r="X46" s="368"/>
      <c r="Y46" s="368"/>
      <c r="Z46" s="368"/>
      <c r="AA46" s="367">
        <v>124</v>
      </c>
      <c r="AB46" s="367"/>
      <c r="AC46" s="367"/>
      <c r="AD46" s="367"/>
      <c r="AE46" s="367"/>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&amp;C&amp;P+25</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Y44"/>
  <sheetViews>
    <sheetView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1.75" customHeight="1">
      <c r="A1" s="440" t="s">
        <v>91</v>
      </c>
      <c r="B1" s="440"/>
      <c r="C1" s="440"/>
      <c r="D1" s="440"/>
      <c r="E1" s="440"/>
      <c r="F1" s="440"/>
      <c r="G1" s="440"/>
      <c r="H1" s="440"/>
      <c r="I1" s="440"/>
      <c r="J1" s="440"/>
      <c r="K1" s="440"/>
      <c r="L1" s="440"/>
      <c r="M1" s="440"/>
      <c r="N1" s="440"/>
      <c r="O1" s="440"/>
    </row>
    <row r="2" spans="1:22" s="45" customFormat="1" ht="21.75" customHeight="1">
      <c r="A2" s="46" t="s">
        <v>222</v>
      </c>
      <c r="B2" s="46"/>
      <c r="C2" s="46"/>
      <c r="D2" s="46"/>
      <c r="E2" s="46"/>
      <c r="F2" s="46"/>
      <c r="G2" s="46"/>
      <c r="H2" s="46"/>
      <c r="I2" s="47"/>
      <c r="J2" s="47"/>
      <c r="K2" s="48"/>
      <c r="L2" s="48"/>
      <c r="V2" s="68"/>
    </row>
    <row r="3" spans="14:22" ht="21.75" customHeight="1">
      <c r="N3" s="424" t="s">
        <v>143</v>
      </c>
      <c r="O3" s="425"/>
      <c r="P3" s="425"/>
      <c r="Q3" s="425"/>
      <c r="R3" s="425"/>
      <c r="S3" s="425"/>
      <c r="T3" s="425"/>
      <c r="U3" s="425"/>
      <c r="V3" s="425"/>
    </row>
    <row r="4" spans="1:22" ht="21.75" customHeight="1">
      <c r="A4" s="59"/>
      <c r="B4" s="60" t="s">
        <v>92</v>
      </c>
      <c r="C4" s="61"/>
      <c r="D4" s="63"/>
      <c r="E4" s="495" t="s">
        <v>93</v>
      </c>
      <c r="F4" s="496"/>
      <c r="G4" s="496"/>
      <c r="H4" s="496"/>
      <c r="I4" s="496"/>
      <c r="J4" s="497"/>
      <c r="K4" s="493" t="s">
        <v>94</v>
      </c>
      <c r="L4" s="495"/>
      <c r="M4" s="495"/>
      <c r="N4" s="495"/>
      <c r="O4" s="495"/>
      <c r="P4" s="494"/>
      <c r="Q4" s="465" t="s">
        <v>124</v>
      </c>
      <c r="R4" s="503"/>
      <c r="S4" s="503"/>
      <c r="T4" s="503"/>
      <c r="U4" s="503"/>
      <c r="V4" s="466"/>
    </row>
    <row r="5" spans="1:22" ht="21.75" customHeight="1">
      <c r="A5" s="62" t="s">
        <v>95</v>
      </c>
      <c r="B5" s="49"/>
      <c r="C5" s="58"/>
      <c r="D5" s="64"/>
      <c r="E5" s="495" t="s">
        <v>96</v>
      </c>
      <c r="F5" s="494"/>
      <c r="G5" s="493" t="s">
        <v>97</v>
      </c>
      <c r="H5" s="494"/>
      <c r="I5" s="493" t="s">
        <v>135</v>
      </c>
      <c r="J5" s="497"/>
      <c r="K5" s="493" t="s">
        <v>96</v>
      </c>
      <c r="L5" s="494"/>
      <c r="M5" s="493" t="s">
        <v>97</v>
      </c>
      <c r="N5" s="494"/>
      <c r="O5" s="493" t="s">
        <v>140</v>
      </c>
      <c r="P5" s="494"/>
      <c r="Q5" s="493" t="s">
        <v>96</v>
      </c>
      <c r="R5" s="495"/>
      <c r="S5" s="493" t="s">
        <v>97</v>
      </c>
      <c r="T5" s="495"/>
      <c r="U5" s="493" t="s">
        <v>88</v>
      </c>
      <c r="V5" s="494"/>
    </row>
    <row r="6" spans="1:22" ht="21.75" customHeight="1">
      <c r="A6" s="443" t="s">
        <v>98</v>
      </c>
      <c r="B6" s="443"/>
      <c r="C6" s="443"/>
      <c r="D6" s="444"/>
      <c r="E6" s="492">
        <v>111</v>
      </c>
      <c r="F6" s="483"/>
      <c r="G6" s="492">
        <v>230</v>
      </c>
      <c r="H6" s="483"/>
      <c r="I6" s="483">
        <f>SUM(E6:H6)</f>
        <v>341</v>
      </c>
      <c r="J6" s="483"/>
      <c r="K6" s="492">
        <v>17</v>
      </c>
      <c r="L6" s="483"/>
      <c r="M6" s="492">
        <v>48</v>
      </c>
      <c r="N6" s="483"/>
      <c r="O6" s="483">
        <f>SUM(K6:N6)</f>
        <v>65</v>
      </c>
      <c r="P6" s="483"/>
      <c r="Q6" s="483">
        <f aca="true" t="shared" si="0" ref="Q6:Q25">E6+K6</f>
        <v>128</v>
      </c>
      <c r="R6" s="483"/>
      <c r="S6" s="483">
        <f aca="true" t="shared" si="1" ref="S6:S25">G6+M6</f>
        <v>278</v>
      </c>
      <c r="T6" s="483"/>
      <c r="U6" s="483">
        <f aca="true" t="shared" si="2" ref="U6:U25">I6+O6</f>
        <v>406</v>
      </c>
      <c r="V6" s="483"/>
    </row>
    <row r="7" spans="1:22" ht="21.75" customHeight="1">
      <c r="A7" s="443" t="s">
        <v>99</v>
      </c>
      <c r="B7" s="443"/>
      <c r="C7" s="443"/>
      <c r="D7" s="444"/>
      <c r="E7" s="492">
        <v>54</v>
      </c>
      <c r="F7" s="483"/>
      <c r="G7" s="483">
        <v>28</v>
      </c>
      <c r="H7" s="483"/>
      <c r="I7" s="483">
        <f>SUM(E7:H7)</f>
        <v>82</v>
      </c>
      <c r="J7" s="483"/>
      <c r="K7" s="492">
        <v>7</v>
      </c>
      <c r="L7" s="483"/>
      <c r="M7" s="483">
        <v>1</v>
      </c>
      <c r="N7" s="483"/>
      <c r="O7" s="483">
        <f>SUM(K7:N7)</f>
        <v>8</v>
      </c>
      <c r="P7" s="483"/>
      <c r="Q7" s="483">
        <f t="shared" si="0"/>
        <v>61</v>
      </c>
      <c r="R7" s="483"/>
      <c r="S7" s="483">
        <f t="shared" si="1"/>
        <v>29</v>
      </c>
      <c r="T7" s="483"/>
      <c r="U7" s="483">
        <f t="shared" si="2"/>
        <v>90</v>
      </c>
      <c r="V7" s="483"/>
    </row>
    <row r="8" spans="1:22" ht="21.75" customHeight="1">
      <c r="A8" s="445" t="s">
        <v>160</v>
      </c>
      <c r="B8" s="446"/>
      <c r="C8" s="467" t="s">
        <v>100</v>
      </c>
      <c r="D8" s="468"/>
      <c r="E8" s="491">
        <v>64</v>
      </c>
      <c r="F8" s="489"/>
      <c r="G8" s="488">
        <v>76</v>
      </c>
      <c r="H8" s="489"/>
      <c r="I8" s="484">
        <f>SUM(E8:H8)</f>
        <v>140</v>
      </c>
      <c r="J8" s="484"/>
      <c r="K8" s="491">
        <v>11</v>
      </c>
      <c r="L8" s="489"/>
      <c r="M8" s="488">
        <v>22</v>
      </c>
      <c r="N8" s="489"/>
      <c r="O8" s="484">
        <f>SUM(K8:N8)</f>
        <v>33</v>
      </c>
      <c r="P8" s="484"/>
      <c r="Q8" s="488">
        <f t="shared" si="0"/>
        <v>75</v>
      </c>
      <c r="R8" s="489"/>
      <c r="S8" s="488">
        <f t="shared" si="1"/>
        <v>98</v>
      </c>
      <c r="T8" s="489"/>
      <c r="U8" s="488">
        <f t="shared" si="2"/>
        <v>173</v>
      </c>
      <c r="V8" s="489"/>
    </row>
    <row r="9" spans="1:22" ht="21.75" customHeight="1">
      <c r="A9" s="447"/>
      <c r="B9" s="448"/>
      <c r="C9" s="432" t="s">
        <v>101</v>
      </c>
      <c r="D9" s="433"/>
      <c r="E9" s="481">
        <v>0</v>
      </c>
      <c r="F9" s="482"/>
      <c r="G9" s="487">
        <v>0</v>
      </c>
      <c r="H9" s="482"/>
      <c r="I9" s="476">
        <f>SUM(E9:H9)</f>
        <v>0</v>
      </c>
      <c r="J9" s="476"/>
      <c r="K9" s="481">
        <v>0</v>
      </c>
      <c r="L9" s="482"/>
      <c r="M9" s="487">
        <v>0</v>
      </c>
      <c r="N9" s="482"/>
      <c r="O9" s="476">
        <f>SUM(K9:N9)</f>
        <v>0</v>
      </c>
      <c r="P9" s="476"/>
      <c r="Q9" s="487">
        <f t="shared" si="0"/>
        <v>0</v>
      </c>
      <c r="R9" s="482"/>
      <c r="S9" s="487">
        <f t="shared" si="1"/>
        <v>0</v>
      </c>
      <c r="T9" s="482"/>
      <c r="U9" s="487">
        <f t="shared" si="2"/>
        <v>0</v>
      </c>
      <c r="V9" s="482"/>
    </row>
    <row r="10" spans="1:22" ht="21.75" customHeight="1">
      <c r="A10" s="449"/>
      <c r="B10" s="450"/>
      <c r="C10" s="441" t="s">
        <v>135</v>
      </c>
      <c r="D10" s="442"/>
      <c r="E10" s="469">
        <f>SUM(E8:F9)</f>
        <v>64</v>
      </c>
      <c r="F10" s="470"/>
      <c r="G10" s="469">
        <f>SUM(G8:H9)</f>
        <v>76</v>
      </c>
      <c r="H10" s="470"/>
      <c r="I10" s="477">
        <f>SUM(I8:J9)</f>
        <v>140</v>
      </c>
      <c r="J10" s="478"/>
      <c r="K10" s="469">
        <f>SUM(K8:L9)</f>
        <v>11</v>
      </c>
      <c r="L10" s="470"/>
      <c r="M10" s="469">
        <f>SUM(M8:N9)</f>
        <v>22</v>
      </c>
      <c r="N10" s="470"/>
      <c r="O10" s="477">
        <f>SUM(O8:P9)</f>
        <v>33</v>
      </c>
      <c r="P10" s="478"/>
      <c r="Q10" s="500">
        <f t="shared" si="0"/>
        <v>75</v>
      </c>
      <c r="R10" s="470"/>
      <c r="S10" s="500">
        <f t="shared" si="1"/>
        <v>98</v>
      </c>
      <c r="T10" s="470"/>
      <c r="U10" s="500">
        <f t="shared" si="2"/>
        <v>173</v>
      </c>
      <c r="V10" s="470"/>
    </row>
    <row r="11" spans="1:22" ht="21.75" customHeight="1">
      <c r="A11" s="451" t="s">
        <v>161</v>
      </c>
      <c r="B11" s="452"/>
      <c r="C11" s="471" t="s">
        <v>100</v>
      </c>
      <c r="D11" s="472"/>
      <c r="E11" s="491">
        <v>118</v>
      </c>
      <c r="F11" s="489"/>
      <c r="G11" s="488">
        <v>150</v>
      </c>
      <c r="H11" s="489"/>
      <c r="I11" s="484">
        <f>SUM(E11:H11)</f>
        <v>268</v>
      </c>
      <c r="J11" s="484"/>
      <c r="K11" s="491">
        <v>25</v>
      </c>
      <c r="L11" s="489"/>
      <c r="M11" s="488">
        <v>32</v>
      </c>
      <c r="N11" s="489"/>
      <c r="O11" s="484">
        <f>SUM(K11:N11)</f>
        <v>57</v>
      </c>
      <c r="P11" s="484"/>
      <c r="Q11" s="485">
        <f t="shared" si="0"/>
        <v>143</v>
      </c>
      <c r="R11" s="486"/>
      <c r="S11" s="485">
        <f t="shared" si="1"/>
        <v>182</v>
      </c>
      <c r="T11" s="486"/>
      <c r="U11" s="485">
        <f t="shared" si="2"/>
        <v>325</v>
      </c>
      <c r="V11" s="486"/>
    </row>
    <row r="12" spans="1:22" ht="21.75" customHeight="1">
      <c r="A12" s="447"/>
      <c r="B12" s="448"/>
      <c r="C12" s="432" t="s">
        <v>101</v>
      </c>
      <c r="D12" s="433"/>
      <c r="E12" s="481">
        <v>2</v>
      </c>
      <c r="F12" s="482"/>
      <c r="G12" s="487">
        <v>1</v>
      </c>
      <c r="H12" s="482"/>
      <c r="I12" s="476">
        <f>SUM(E12:H12)</f>
        <v>3</v>
      </c>
      <c r="J12" s="476"/>
      <c r="K12" s="481">
        <v>0</v>
      </c>
      <c r="L12" s="482"/>
      <c r="M12" s="487">
        <v>0</v>
      </c>
      <c r="N12" s="482"/>
      <c r="O12" s="476">
        <f>SUM(K12:N12)</f>
        <v>0</v>
      </c>
      <c r="P12" s="476"/>
      <c r="Q12" s="487">
        <f t="shared" si="0"/>
        <v>2</v>
      </c>
      <c r="R12" s="482"/>
      <c r="S12" s="487">
        <f t="shared" si="1"/>
        <v>1</v>
      </c>
      <c r="T12" s="482"/>
      <c r="U12" s="487">
        <f t="shared" si="2"/>
        <v>3</v>
      </c>
      <c r="V12" s="482"/>
    </row>
    <row r="13" spans="1:22" ht="21.75" customHeight="1">
      <c r="A13" s="453"/>
      <c r="B13" s="454"/>
      <c r="C13" s="441" t="s">
        <v>135</v>
      </c>
      <c r="D13" s="442"/>
      <c r="E13" s="469">
        <f>SUM(E11:F12)</f>
        <v>120</v>
      </c>
      <c r="F13" s="470"/>
      <c r="G13" s="469">
        <f>SUM(G11:H12)</f>
        <v>151</v>
      </c>
      <c r="H13" s="470"/>
      <c r="I13" s="477">
        <f>SUM(I11:J12)</f>
        <v>271</v>
      </c>
      <c r="J13" s="478"/>
      <c r="K13" s="469">
        <f>SUM(K11:L12)</f>
        <v>25</v>
      </c>
      <c r="L13" s="470"/>
      <c r="M13" s="469">
        <f>SUM(M11:N12)</f>
        <v>32</v>
      </c>
      <c r="N13" s="470"/>
      <c r="O13" s="477">
        <f>SUM(O11:P12)</f>
        <v>57</v>
      </c>
      <c r="P13" s="478"/>
      <c r="Q13" s="469">
        <f>SUM(Q11:R12)</f>
        <v>145</v>
      </c>
      <c r="R13" s="470"/>
      <c r="S13" s="501">
        <f t="shared" si="1"/>
        <v>183</v>
      </c>
      <c r="T13" s="502"/>
      <c r="U13" s="501">
        <f t="shared" si="2"/>
        <v>328</v>
      </c>
      <c r="V13" s="502"/>
    </row>
    <row r="14" spans="1:22" ht="21.75" customHeight="1">
      <c r="A14" s="455" t="s">
        <v>162</v>
      </c>
      <c r="B14" s="456"/>
      <c r="C14" s="473" t="s">
        <v>100</v>
      </c>
      <c r="D14" s="468"/>
      <c r="E14" s="490">
        <v>101</v>
      </c>
      <c r="F14" s="486"/>
      <c r="G14" s="485">
        <v>319</v>
      </c>
      <c r="H14" s="486"/>
      <c r="I14" s="484">
        <f>SUM(E14:H14)</f>
        <v>420</v>
      </c>
      <c r="J14" s="484"/>
      <c r="K14" s="490">
        <v>22</v>
      </c>
      <c r="L14" s="486"/>
      <c r="M14" s="485">
        <v>75</v>
      </c>
      <c r="N14" s="486"/>
      <c r="O14" s="484">
        <f>SUM(K14:N14)</f>
        <v>97</v>
      </c>
      <c r="P14" s="484"/>
      <c r="Q14" s="485">
        <f aca="true" t="shared" si="3" ref="Q14:Q22">E14+K14</f>
        <v>123</v>
      </c>
      <c r="R14" s="486"/>
      <c r="S14" s="488">
        <f aca="true" t="shared" si="4" ref="S14:S22">G14+M14</f>
        <v>394</v>
      </c>
      <c r="T14" s="489"/>
      <c r="U14" s="488">
        <f aca="true" t="shared" si="5" ref="U14:U22">I14+O14</f>
        <v>517</v>
      </c>
      <c r="V14" s="489"/>
    </row>
    <row r="15" spans="1:22" ht="21.75" customHeight="1">
      <c r="A15" s="457"/>
      <c r="B15" s="458"/>
      <c r="C15" s="474" t="s">
        <v>101</v>
      </c>
      <c r="D15" s="433"/>
      <c r="E15" s="481">
        <v>0</v>
      </c>
      <c r="F15" s="482"/>
      <c r="G15" s="487">
        <v>1</v>
      </c>
      <c r="H15" s="482"/>
      <c r="I15" s="476">
        <f>SUM(E15:H15)</f>
        <v>1</v>
      </c>
      <c r="J15" s="476"/>
      <c r="K15" s="481">
        <v>0</v>
      </c>
      <c r="L15" s="482"/>
      <c r="M15" s="487">
        <v>0</v>
      </c>
      <c r="N15" s="482"/>
      <c r="O15" s="476">
        <f>SUM(K15:N15)</f>
        <v>0</v>
      </c>
      <c r="P15" s="476"/>
      <c r="Q15" s="487">
        <f t="shared" si="3"/>
        <v>0</v>
      </c>
      <c r="R15" s="482"/>
      <c r="S15" s="487">
        <f t="shared" si="4"/>
        <v>1</v>
      </c>
      <c r="T15" s="482"/>
      <c r="U15" s="487">
        <f t="shared" si="5"/>
        <v>1</v>
      </c>
      <c r="V15" s="482"/>
    </row>
    <row r="16" spans="1:22" ht="21.75" customHeight="1">
      <c r="A16" s="459"/>
      <c r="B16" s="460"/>
      <c r="C16" s="475" t="s">
        <v>135</v>
      </c>
      <c r="D16" s="442"/>
      <c r="E16" s="469">
        <f>SUM(E14:F15)</f>
        <v>101</v>
      </c>
      <c r="F16" s="470"/>
      <c r="G16" s="469">
        <f>SUM(G14:H15)</f>
        <v>320</v>
      </c>
      <c r="H16" s="470"/>
      <c r="I16" s="477">
        <f>SUM(I14:J15)</f>
        <v>421</v>
      </c>
      <c r="J16" s="478"/>
      <c r="K16" s="469">
        <f>SUM(K14:L15)</f>
        <v>22</v>
      </c>
      <c r="L16" s="470"/>
      <c r="M16" s="469">
        <f>SUM(M14:N15)</f>
        <v>75</v>
      </c>
      <c r="N16" s="470"/>
      <c r="O16" s="477">
        <f>SUM(O14:P15)</f>
        <v>97</v>
      </c>
      <c r="P16" s="478"/>
      <c r="Q16" s="501">
        <f t="shared" si="3"/>
        <v>123</v>
      </c>
      <c r="R16" s="502"/>
      <c r="S16" s="501">
        <f t="shared" si="4"/>
        <v>395</v>
      </c>
      <c r="T16" s="502"/>
      <c r="U16" s="501">
        <f t="shared" si="5"/>
        <v>518</v>
      </c>
      <c r="V16" s="502"/>
    </row>
    <row r="17" spans="1:22" ht="21.75" customHeight="1">
      <c r="A17" s="455" t="s">
        <v>163</v>
      </c>
      <c r="B17" s="456"/>
      <c r="C17" s="467" t="s">
        <v>100</v>
      </c>
      <c r="D17" s="468"/>
      <c r="E17" s="490">
        <v>142</v>
      </c>
      <c r="F17" s="486"/>
      <c r="G17" s="485">
        <v>279</v>
      </c>
      <c r="H17" s="486"/>
      <c r="I17" s="484">
        <f>SUM(E17:H17)</f>
        <v>421</v>
      </c>
      <c r="J17" s="484"/>
      <c r="K17" s="490">
        <v>25</v>
      </c>
      <c r="L17" s="486"/>
      <c r="M17" s="485">
        <v>76</v>
      </c>
      <c r="N17" s="486"/>
      <c r="O17" s="484">
        <f>SUM(K17:N17)</f>
        <v>101</v>
      </c>
      <c r="P17" s="484"/>
      <c r="Q17" s="488">
        <f t="shared" si="3"/>
        <v>167</v>
      </c>
      <c r="R17" s="489"/>
      <c r="S17" s="488">
        <f t="shared" si="4"/>
        <v>355</v>
      </c>
      <c r="T17" s="489"/>
      <c r="U17" s="488">
        <f t="shared" si="5"/>
        <v>522</v>
      </c>
      <c r="V17" s="489"/>
    </row>
    <row r="18" spans="1:22" ht="21.75" customHeight="1">
      <c r="A18" s="457"/>
      <c r="B18" s="458"/>
      <c r="C18" s="432" t="s">
        <v>101</v>
      </c>
      <c r="D18" s="433"/>
      <c r="E18" s="481">
        <v>0</v>
      </c>
      <c r="F18" s="482"/>
      <c r="G18" s="487">
        <v>0</v>
      </c>
      <c r="H18" s="482"/>
      <c r="I18" s="476">
        <f>SUM(E18:H18)</f>
        <v>0</v>
      </c>
      <c r="J18" s="476"/>
      <c r="K18" s="481">
        <v>0</v>
      </c>
      <c r="L18" s="482"/>
      <c r="M18" s="487">
        <v>1</v>
      </c>
      <c r="N18" s="482"/>
      <c r="O18" s="476">
        <f>SUM(K18:N18)</f>
        <v>1</v>
      </c>
      <c r="P18" s="476"/>
      <c r="Q18" s="487">
        <f t="shared" si="3"/>
        <v>0</v>
      </c>
      <c r="R18" s="482"/>
      <c r="S18" s="487">
        <f t="shared" si="4"/>
        <v>1</v>
      </c>
      <c r="T18" s="482"/>
      <c r="U18" s="487">
        <f t="shared" si="5"/>
        <v>1</v>
      </c>
      <c r="V18" s="482"/>
    </row>
    <row r="19" spans="1:22" ht="21.75" customHeight="1">
      <c r="A19" s="459"/>
      <c r="B19" s="460"/>
      <c r="C19" s="441" t="s">
        <v>135</v>
      </c>
      <c r="D19" s="442"/>
      <c r="E19" s="469">
        <f>SUM(E17:F18)</f>
        <v>142</v>
      </c>
      <c r="F19" s="470"/>
      <c r="G19" s="469">
        <f>SUM(G17:H18)</f>
        <v>279</v>
      </c>
      <c r="H19" s="470"/>
      <c r="I19" s="477">
        <f>SUM(I17:J18)</f>
        <v>421</v>
      </c>
      <c r="J19" s="478"/>
      <c r="K19" s="469">
        <f>SUM(K17:L18)</f>
        <v>25</v>
      </c>
      <c r="L19" s="470"/>
      <c r="M19" s="469">
        <f>SUM(M17:N18)</f>
        <v>77</v>
      </c>
      <c r="N19" s="470"/>
      <c r="O19" s="477">
        <f>SUM(O17:P18)</f>
        <v>102</v>
      </c>
      <c r="P19" s="478"/>
      <c r="Q19" s="500">
        <f t="shared" si="3"/>
        <v>167</v>
      </c>
      <c r="R19" s="470"/>
      <c r="S19" s="500">
        <f t="shared" si="4"/>
        <v>356</v>
      </c>
      <c r="T19" s="470"/>
      <c r="U19" s="500">
        <f t="shared" si="5"/>
        <v>523</v>
      </c>
      <c r="V19" s="470"/>
    </row>
    <row r="20" spans="1:22" ht="21.75" customHeight="1">
      <c r="A20" s="504" t="s">
        <v>224</v>
      </c>
      <c r="B20" s="505"/>
      <c r="C20" s="471" t="s">
        <v>100</v>
      </c>
      <c r="D20" s="472"/>
      <c r="E20" s="490">
        <v>58</v>
      </c>
      <c r="F20" s="486"/>
      <c r="G20" s="485">
        <v>112</v>
      </c>
      <c r="H20" s="486"/>
      <c r="I20" s="484">
        <f>SUM(E20:H20)</f>
        <v>170</v>
      </c>
      <c r="J20" s="484"/>
      <c r="K20" s="490">
        <v>14</v>
      </c>
      <c r="L20" s="486"/>
      <c r="M20" s="485">
        <v>30</v>
      </c>
      <c r="N20" s="486"/>
      <c r="O20" s="484">
        <f>SUM(K20:N20)</f>
        <v>44</v>
      </c>
      <c r="P20" s="484"/>
      <c r="Q20" s="488">
        <f t="shared" si="3"/>
        <v>72</v>
      </c>
      <c r="R20" s="489"/>
      <c r="S20" s="488">
        <f t="shared" si="4"/>
        <v>142</v>
      </c>
      <c r="T20" s="489"/>
      <c r="U20" s="488">
        <f t="shared" si="5"/>
        <v>214</v>
      </c>
      <c r="V20" s="489"/>
    </row>
    <row r="21" spans="1:22" ht="21.75" customHeight="1">
      <c r="A21" s="457"/>
      <c r="B21" s="458"/>
      <c r="C21" s="432" t="s">
        <v>101</v>
      </c>
      <c r="D21" s="433"/>
      <c r="E21" s="481">
        <v>0</v>
      </c>
      <c r="F21" s="482"/>
      <c r="G21" s="487">
        <v>0</v>
      </c>
      <c r="H21" s="482"/>
      <c r="I21" s="476">
        <f>SUM(E21:H21)</f>
        <v>0</v>
      </c>
      <c r="J21" s="476"/>
      <c r="K21" s="481">
        <v>0</v>
      </c>
      <c r="L21" s="482"/>
      <c r="M21" s="487">
        <v>0</v>
      </c>
      <c r="N21" s="482"/>
      <c r="O21" s="476">
        <f>SUM(K21:N21)</f>
        <v>0</v>
      </c>
      <c r="P21" s="476"/>
      <c r="Q21" s="487">
        <f t="shared" si="3"/>
        <v>0</v>
      </c>
      <c r="R21" s="482"/>
      <c r="S21" s="487">
        <f t="shared" si="4"/>
        <v>0</v>
      </c>
      <c r="T21" s="482"/>
      <c r="U21" s="487">
        <f t="shared" si="5"/>
        <v>0</v>
      </c>
      <c r="V21" s="482"/>
    </row>
    <row r="22" spans="1:22" ht="21.75" customHeight="1">
      <c r="A22" s="461"/>
      <c r="B22" s="462"/>
      <c r="C22" s="434" t="s">
        <v>135</v>
      </c>
      <c r="D22" s="435"/>
      <c r="E22" s="469">
        <f>SUM(E20:F21)</f>
        <v>58</v>
      </c>
      <c r="F22" s="470"/>
      <c r="G22" s="469">
        <f>SUM(G20:H21)</f>
        <v>112</v>
      </c>
      <c r="H22" s="470"/>
      <c r="I22" s="477">
        <f>SUM(I20:J21)</f>
        <v>170</v>
      </c>
      <c r="J22" s="478"/>
      <c r="K22" s="469">
        <f>SUM(K20:L21)</f>
        <v>14</v>
      </c>
      <c r="L22" s="470"/>
      <c r="M22" s="469">
        <f>SUM(M20:N21)</f>
        <v>30</v>
      </c>
      <c r="N22" s="470"/>
      <c r="O22" s="477">
        <f>SUM(O20:P21)</f>
        <v>44</v>
      </c>
      <c r="P22" s="478"/>
      <c r="Q22" s="500">
        <f t="shared" si="3"/>
        <v>72</v>
      </c>
      <c r="R22" s="470"/>
      <c r="S22" s="500">
        <f t="shared" si="4"/>
        <v>142</v>
      </c>
      <c r="T22" s="470"/>
      <c r="U22" s="500">
        <f t="shared" si="5"/>
        <v>214</v>
      </c>
      <c r="V22" s="470"/>
    </row>
    <row r="23" spans="1:22" ht="21.75" customHeight="1">
      <c r="A23" s="455" t="s">
        <v>225</v>
      </c>
      <c r="B23" s="456"/>
      <c r="C23" s="467" t="s">
        <v>100</v>
      </c>
      <c r="D23" s="468"/>
      <c r="E23" s="490">
        <v>9</v>
      </c>
      <c r="F23" s="486"/>
      <c r="G23" s="485">
        <v>66</v>
      </c>
      <c r="H23" s="486"/>
      <c r="I23" s="484">
        <f>SUM(E23:H23)</f>
        <v>75</v>
      </c>
      <c r="J23" s="484"/>
      <c r="K23" s="490">
        <v>1</v>
      </c>
      <c r="L23" s="486"/>
      <c r="M23" s="485">
        <v>10</v>
      </c>
      <c r="N23" s="486"/>
      <c r="O23" s="484">
        <f>SUM(K23:N23)</f>
        <v>11</v>
      </c>
      <c r="P23" s="484"/>
      <c r="Q23" s="485">
        <f t="shared" si="0"/>
        <v>10</v>
      </c>
      <c r="R23" s="486"/>
      <c r="S23" s="485">
        <f t="shared" si="1"/>
        <v>76</v>
      </c>
      <c r="T23" s="486"/>
      <c r="U23" s="485">
        <f t="shared" si="2"/>
        <v>86</v>
      </c>
      <c r="V23" s="486"/>
    </row>
    <row r="24" spans="1:22" ht="21.75" customHeight="1">
      <c r="A24" s="457"/>
      <c r="B24" s="458"/>
      <c r="C24" s="432" t="s">
        <v>101</v>
      </c>
      <c r="D24" s="433"/>
      <c r="E24" s="481">
        <v>1</v>
      </c>
      <c r="F24" s="482"/>
      <c r="G24" s="487">
        <v>0</v>
      </c>
      <c r="H24" s="482"/>
      <c r="I24" s="476">
        <f>SUM(E24:H24)</f>
        <v>1</v>
      </c>
      <c r="J24" s="476"/>
      <c r="K24" s="481">
        <v>0</v>
      </c>
      <c r="L24" s="482"/>
      <c r="M24" s="487">
        <v>0</v>
      </c>
      <c r="N24" s="482"/>
      <c r="O24" s="476">
        <f>SUM(K24:N24)</f>
        <v>0</v>
      </c>
      <c r="P24" s="476"/>
      <c r="Q24" s="487">
        <f t="shared" si="0"/>
        <v>1</v>
      </c>
      <c r="R24" s="482"/>
      <c r="S24" s="487">
        <f t="shared" si="1"/>
        <v>0</v>
      </c>
      <c r="T24" s="482"/>
      <c r="U24" s="487">
        <f t="shared" si="2"/>
        <v>1</v>
      </c>
      <c r="V24" s="482"/>
    </row>
    <row r="25" spans="1:22" ht="21.75" customHeight="1" thickBot="1">
      <c r="A25" s="461"/>
      <c r="B25" s="462"/>
      <c r="C25" s="434" t="s">
        <v>135</v>
      </c>
      <c r="D25" s="435"/>
      <c r="E25" s="469">
        <f>SUM(E23:F24)</f>
        <v>10</v>
      </c>
      <c r="F25" s="470"/>
      <c r="G25" s="469">
        <f>SUM(G23:H24)</f>
        <v>66</v>
      </c>
      <c r="H25" s="470"/>
      <c r="I25" s="477">
        <f>SUM(I23:J24)</f>
        <v>76</v>
      </c>
      <c r="J25" s="478"/>
      <c r="K25" s="469">
        <f>SUM(K23:L24)</f>
        <v>1</v>
      </c>
      <c r="L25" s="470"/>
      <c r="M25" s="469">
        <f>SUM(M23:N24)</f>
        <v>10</v>
      </c>
      <c r="N25" s="470"/>
      <c r="O25" s="477">
        <f>SUM(O23:P24)</f>
        <v>11</v>
      </c>
      <c r="P25" s="478"/>
      <c r="Q25" s="498">
        <f t="shared" si="0"/>
        <v>11</v>
      </c>
      <c r="R25" s="499"/>
      <c r="S25" s="498">
        <f t="shared" si="1"/>
        <v>76</v>
      </c>
      <c r="T25" s="499"/>
      <c r="U25" s="498">
        <f t="shared" si="2"/>
        <v>87</v>
      </c>
      <c r="V25" s="499"/>
    </row>
    <row r="26" spans="1:22" ht="21.75" customHeight="1" thickTop="1">
      <c r="A26" s="463" t="s">
        <v>125</v>
      </c>
      <c r="B26" s="464"/>
      <c r="C26" s="436" t="s">
        <v>100</v>
      </c>
      <c r="D26" s="437"/>
      <c r="E26" s="479">
        <f>SUM(E8,E11,E14,E17,E20,E23)</f>
        <v>492</v>
      </c>
      <c r="F26" s="480"/>
      <c r="G26" s="479">
        <f>SUM(G8,G11,G14,G17,G20,G23)</f>
        <v>1002</v>
      </c>
      <c r="H26" s="480"/>
      <c r="I26" s="479">
        <f>SUM(I8,I11,I14,I17,I20,I23)</f>
        <v>1494</v>
      </c>
      <c r="J26" s="480"/>
      <c r="K26" s="479">
        <f>SUM(K8,K11,K14,K17,K20,K23)</f>
        <v>98</v>
      </c>
      <c r="L26" s="480"/>
      <c r="M26" s="479">
        <f>SUM(M8,M11,M14,M17,M20,M23)</f>
        <v>245</v>
      </c>
      <c r="N26" s="480"/>
      <c r="O26" s="479">
        <f>SUM(O8,O11,O14,O17,O20,O23)</f>
        <v>343</v>
      </c>
      <c r="P26" s="480"/>
      <c r="Q26" s="479">
        <f>SUM(Q8,Q11,Q14,Q17,Q20,Q23)</f>
        <v>590</v>
      </c>
      <c r="R26" s="480"/>
      <c r="S26" s="479">
        <f>SUM(S8,S11,S14,S17,S20,S23)</f>
        <v>1247</v>
      </c>
      <c r="T26" s="480"/>
      <c r="U26" s="479">
        <f>SUM(U8,U11,U14,U17,U20,U23)</f>
        <v>1837</v>
      </c>
      <c r="V26" s="480"/>
    </row>
    <row r="27" spans="1:22" ht="21.75" customHeight="1">
      <c r="A27" s="465"/>
      <c r="B27" s="466"/>
      <c r="C27" s="432" t="s">
        <v>101</v>
      </c>
      <c r="D27" s="433"/>
      <c r="E27" s="481">
        <f>SUM(E6,E7,E9,E12,E15,E18,E21,E24)</f>
        <v>168</v>
      </c>
      <c r="F27" s="482"/>
      <c r="G27" s="481">
        <f>SUM(G6,G7,G9,G12,G15,G18,G21,G24)</f>
        <v>260</v>
      </c>
      <c r="H27" s="482"/>
      <c r="I27" s="481">
        <f>SUM(I6,I7,I9,I12,I15,I18,I21,I24)</f>
        <v>428</v>
      </c>
      <c r="J27" s="482"/>
      <c r="K27" s="481">
        <f>SUM(K6,K7,K9,K12,K15,K18,K21,K24)</f>
        <v>24</v>
      </c>
      <c r="L27" s="482"/>
      <c r="M27" s="481">
        <f>SUM(M6,M7,M9,M12,M15,M18,M21,M24)</f>
        <v>50</v>
      </c>
      <c r="N27" s="482"/>
      <c r="O27" s="481">
        <f>SUM(O6,O7,O9,O12,O15,O18,O21,O24)</f>
        <v>74</v>
      </c>
      <c r="P27" s="482"/>
      <c r="Q27" s="481">
        <f>SUM(Q6,Q7,Q9,Q12,Q15,Q18,Q21,Q24)</f>
        <v>192</v>
      </c>
      <c r="R27" s="482"/>
      <c r="S27" s="481">
        <f>SUM(S6,S7,S9,S12,S15,S18,S21,S24)</f>
        <v>310</v>
      </c>
      <c r="T27" s="482"/>
      <c r="U27" s="481">
        <f>SUM(U6,U7,U9,U12,U15,U18,U21,U24)</f>
        <v>502</v>
      </c>
      <c r="V27" s="482"/>
    </row>
    <row r="28" spans="1:22" ht="21.75" customHeight="1">
      <c r="A28" s="465"/>
      <c r="B28" s="466"/>
      <c r="C28" s="441" t="s">
        <v>35</v>
      </c>
      <c r="D28" s="442"/>
      <c r="E28" s="469">
        <f>SUM(E6,E7,E10,E13,E16,E19,E22,E25)</f>
        <v>660</v>
      </c>
      <c r="F28" s="470"/>
      <c r="G28" s="469">
        <f>SUM(G6,G7,G10,G13,G16,G19,G22,G25)</f>
        <v>1262</v>
      </c>
      <c r="H28" s="470"/>
      <c r="I28" s="469">
        <f>SUM(I6,I7,I10,I13,I16,I19,I22,I25)</f>
        <v>1922</v>
      </c>
      <c r="J28" s="470"/>
      <c r="K28" s="469">
        <f>SUM(K6,K7,K10,K13,K16,K19,K22,K25)</f>
        <v>122</v>
      </c>
      <c r="L28" s="470"/>
      <c r="M28" s="469">
        <f>SUM(M6,M7,M10,M13,M16,M19,M22,M25)</f>
        <v>295</v>
      </c>
      <c r="N28" s="470"/>
      <c r="O28" s="469">
        <f>SUM(O6,O7,O10,O13,O16,O19,O22,O25)</f>
        <v>417</v>
      </c>
      <c r="P28" s="470"/>
      <c r="Q28" s="469">
        <f>SUM(Q6,Q7,Q10,Q13,Q16,Q19,Q22,Q25)</f>
        <v>782</v>
      </c>
      <c r="R28" s="470"/>
      <c r="S28" s="469">
        <f>SUM(S6,S7,S10,S13,S16,S19,S22,S25)</f>
        <v>1557</v>
      </c>
      <c r="T28" s="470"/>
      <c r="U28" s="469">
        <f>SUM(U6,U7,U10,U13,U16,U19,U22,U25)</f>
        <v>2339</v>
      </c>
      <c r="V28" s="470"/>
    </row>
    <row r="29" ht="21.75" customHeight="1">
      <c r="A29" s="44" t="s">
        <v>132</v>
      </c>
    </row>
    <row r="30" spans="1:22" ht="33.75" customHeight="1">
      <c r="A30" s="428" t="s">
        <v>152</v>
      </c>
      <c r="B30" s="428"/>
      <c r="C30" s="428"/>
      <c r="D30" s="428"/>
      <c r="E30" s="428"/>
      <c r="F30" s="428"/>
      <c r="G30" s="428"/>
      <c r="H30" s="428"/>
      <c r="I30" s="428"/>
      <c r="J30" s="428"/>
      <c r="K30" s="428"/>
      <c r="L30" s="428"/>
      <c r="M30" s="428"/>
      <c r="N30" s="428"/>
      <c r="O30" s="428"/>
      <c r="P30" s="428"/>
      <c r="Q30" s="428"/>
      <c r="R30" s="428"/>
      <c r="S30" s="428"/>
      <c r="T30" s="428"/>
      <c r="U30" s="428"/>
      <c r="V30" s="428"/>
    </row>
    <row r="31" ht="21.75" customHeight="1"/>
    <row r="32" spans="1:10" s="45" customFormat="1" ht="21.75" customHeight="1">
      <c r="A32" s="429" t="s">
        <v>144</v>
      </c>
      <c r="B32" s="429"/>
      <c r="C32" s="429"/>
      <c r="D32" s="429"/>
      <c r="E32" s="429"/>
      <c r="F32" s="429"/>
      <c r="G32" s="429"/>
      <c r="H32" s="429"/>
      <c r="I32" s="430"/>
      <c r="J32" s="430"/>
    </row>
    <row r="33" spans="14:22" ht="21.75" customHeight="1" thickBot="1">
      <c r="N33" s="431" t="s">
        <v>52</v>
      </c>
      <c r="O33" s="431"/>
      <c r="P33" s="431"/>
      <c r="Q33" s="431"/>
      <c r="R33" s="431"/>
      <c r="S33" s="431"/>
      <c r="T33" s="431"/>
      <c r="U33" s="431"/>
      <c r="V33" s="431"/>
    </row>
    <row r="34" spans="1:22" s="74" customFormat="1" ht="21.75" customHeight="1">
      <c r="A34" s="390" t="s">
        <v>172</v>
      </c>
      <c r="B34" s="391"/>
      <c r="C34" s="394" t="s">
        <v>168</v>
      </c>
      <c r="D34" s="388"/>
      <c r="E34" s="388"/>
      <c r="F34" s="388"/>
      <c r="G34" s="387" t="s">
        <v>169</v>
      </c>
      <c r="H34" s="388"/>
      <c r="I34" s="388"/>
      <c r="J34" s="388"/>
      <c r="K34" s="387" t="s">
        <v>170</v>
      </c>
      <c r="L34" s="388"/>
      <c r="M34" s="388"/>
      <c r="N34" s="388"/>
      <c r="O34" s="387" t="s">
        <v>171</v>
      </c>
      <c r="P34" s="388"/>
      <c r="Q34" s="388"/>
      <c r="R34" s="388"/>
      <c r="S34" s="387" t="s">
        <v>125</v>
      </c>
      <c r="T34" s="388"/>
      <c r="U34" s="388"/>
      <c r="V34" s="389"/>
    </row>
    <row r="35" spans="1:22" s="74" customFormat="1" ht="21.75" customHeight="1" thickBot="1">
      <c r="A35" s="392"/>
      <c r="B35" s="393"/>
      <c r="C35" s="395" t="s">
        <v>102</v>
      </c>
      <c r="D35" s="385"/>
      <c r="E35" s="384" t="s">
        <v>103</v>
      </c>
      <c r="F35" s="385"/>
      <c r="G35" s="384" t="s">
        <v>102</v>
      </c>
      <c r="H35" s="385"/>
      <c r="I35" s="384" t="s">
        <v>103</v>
      </c>
      <c r="J35" s="385"/>
      <c r="K35" s="384" t="s">
        <v>102</v>
      </c>
      <c r="L35" s="385"/>
      <c r="M35" s="384" t="s">
        <v>103</v>
      </c>
      <c r="N35" s="385"/>
      <c r="O35" s="384" t="s">
        <v>102</v>
      </c>
      <c r="P35" s="385"/>
      <c r="Q35" s="384" t="s">
        <v>103</v>
      </c>
      <c r="R35" s="385"/>
      <c r="S35" s="384" t="s">
        <v>102</v>
      </c>
      <c r="T35" s="385"/>
      <c r="U35" s="384" t="s">
        <v>103</v>
      </c>
      <c r="V35" s="386"/>
    </row>
    <row r="36" spans="1:25" ht="21.75" customHeight="1" thickTop="1">
      <c r="A36" s="377" t="s">
        <v>230</v>
      </c>
      <c r="B36" s="378"/>
      <c r="C36" s="423">
        <v>1518</v>
      </c>
      <c r="D36" s="407"/>
      <c r="E36" s="402">
        <v>404190</v>
      </c>
      <c r="F36" s="407"/>
      <c r="G36" s="426">
        <v>1664</v>
      </c>
      <c r="H36" s="427"/>
      <c r="I36" s="402">
        <v>431920</v>
      </c>
      <c r="J36" s="407"/>
      <c r="K36" s="402">
        <v>1207</v>
      </c>
      <c r="L36" s="407"/>
      <c r="M36" s="414">
        <v>299800</v>
      </c>
      <c r="N36" s="415"/>
      <c r="O36" s="402">
        <v>1070</v>
      </c>
      <c r="P36" s="407"/>
      <c r="Q36" s="402">
        <v>273500</v>
      </c>
      <c r="R36" s="407"/>
      <c r="S36" s="402">
        <f>SUM(C36,G36,K36,O36)</f>
        <v>5459</v>
      </c>
      <c r="T36" s="407">
        <f>SUM(H36,N36)</f>
        <v>0</v>
      </c>
      <c r="U36" s="402">
        <f>SUM(E36,I36,M36,Q36)</f>
        <v>1409410</v>
      </c>
      <c r="V36" s="403"/>
      <c r="X36" s="96"/>
      <c r="Y36" s="97"/>
    </row>
    <row r="37" spans="1:25" ht="21.75" customHeight="1">
      <c r="A37" s="379" t="s">
        <v>99</v>
      </c>
      <c r="B37" s="380"/>
      <c r="C37" s="420">
        <v>457</v>
      </c>
      <c r="D37" s="404"/>
      <c r="E37" s="396">
        <v>91400</v>
      </c>
      <c r="F37" s="404"/>
      <c r="G37" s="438">
        <v>390</v>
      </c>
      <c r="H37" s="439"/>
      <c r="I37" s="396">
        <v>78000</v>
      </c>
      <c r="J37" s="404"/>
      <c r="K37" s="396">
        <v>387</v>
      </c>
      <c r="L37" s="404"/>
      <c r="M37" s="410">
        <v>77400</v>
      </c>
      <c r="N37" s="411"/>
      <c r="O37" s="396">
        <v>401</v>
      </c>
      <c r="P37" s="404"/>
      <c r="Q37" s="396">
        <v>80200</v>
      </c>
      <c r="R37" s="404"/>
      <c r="S37" s="396">
        <f aca="true" t="shared" si="6" ref="S37:S44">SUM(C37,G37,K37,O37)</f>
        <v>1635</v>
      </c>
      <c r="T37" s="404">
        <f aca="true" t="shared" si="7" ref="T37:T44">SUM(H37,N37)</f>
        <v>0</v>
      </c>
      <c r="U37" s="396">
        <f aca="true" t="shared" si="8" ref="U37:U44">SUM(E37,I37,M37,Q37)</f>
        <v>327000</v>
      </c>
      <c r="V37" s="397"/>
      <c r="X37" s="96"/>
      <c r="Y37" s="97"/>
    </row>
    <row r="38" spans="1:25" ht="21.75" customHeight="1">
      <c r="A38" s="379" t="s">
        <v>165</v>
      </c>
      <c r="B38" s="380"/>
      <c r="C38" s="420">
        <v>3010</v>
      </c>
      <c r="D38" s="404"/>
      <c r="E38" s="396">
        <v>1204000</v>
      </c>
      <c r="F38" s="404"/>
      <c r="G38" s="438">
        <v>3170</v>
      </c>
      <c r="H38" s="439"/>
      <c r="I38" s="396">
        <v>1268000</v>
      </c>
      <c r="J38" s="404"/>
      <c r="K38" s="396">
        <v>3186</v>
      </c>
      <c r="L38" s="404"/>
      <c r="M38" s="410">
        <v>1274400</v>
      </c>
      <c r="N38" s="411"/>
      <c r="O38" s="396">
        <v>3419</v>
      </c>
      <c r="P38" s="404"/>
      <c r="Q38" s="396">
        <v>1367600</v>
      </c>
      <c r="R38" s="404"/>
      <c r="S38" s="396">
        <f t="shared" si="6"/>
        <v>12785</v>
      </c>
      <c r="T38" s="404">
        <f t="shared" si="7"/>
        <v>0</v>
      </c>
      <c r="U38" s="396">
        <f t="shared" si="8"/>
        <v>5114000</v>
      </c>
      <c r="V38" s="397"/>
      <c r="X38" s="96"/>
      <c r="Y38" s="97"/>
    </row>
    <row r="39" spans="1:25" ht="21.75" customHeight="1">
      <c r="A39" s="379" t="s">
        <v>164</v>
      </c>
      <c r="B39" s="380"/>
      <c r="C39" s="420">
        <v>1484</v>
      </c>
      <c r="D39" s="404"/>
      <c r="E39" s="396">
        <v>593600</v>
      </c>
      <c r="F39" s="404"/>
      <c r="G39" s="438">
        <v>1621</v>
      </c>
      <c r="H39" s="439"/>
      <c r="I39" s="396">
        <v>648400</v>
      </c>
      <c r="J39" s="404"/>
      <c r="K39" s="396">
        <v>1552</v>
      </c>
      <c r="L39" s="404"/>
      <c r="M39" s="410">
        <v>620800</v>
      </c>
      <c r="N39" s="411"/>
      <c r="O39" s="396">
        <v>1836</v>
      </c>
      <c r="P39" s="404"/>
      <c r="Q39" s="396">
        <v>734400</v>
      </c>
      <c r="R39" s="404"/>
      <c r="S39" s="396">
        <f t="shared" si="6"/>
        <v>6493</v>
      </c>
      <c r="T39" s="404">
        <f t="shared" si="7"/>
        <v>0</v>
      </c>
      <c r="U39" s="396">
        <f t="shared" si="8"/>
        <v>2597200</v>
      </c>
      <c r="V39" s="397"/>
      <c r="X39" s="96"/>
      <c r="Y39" s="97"/>
    </row>
    <row r="40" spans="1:25" ht="21.75" customHeight="1">
      <c r="A40" s="379" t="s">
        <v>166</v>
      </c>
      <c r="B40" s="380"/>
      <c r="C40" s="420">
        <v>4629</v>
      </c>
      <c r="D40" s="404"/>
      <c r="E40" s="396">
        <v>1851600</v>
      </c>
      <c r="F40" s="404"/>
      <c r="G40" s="396">
        <v>4943</v>
      </c>
      <c r="H40" s="404"/>
      <c r="I40" s="396">
        <v>1977200</v>
      </c>
      <c r="J40" s="404"/>
      <c r="K40" s="396">
        <v>4866</v>
      </c>
      <c r="L40" s="404"/>
      <c r="M40" s="410">
        <v>1946400</v>
      </c>
      <c r="N40" s="411"/>
      <c r="O40" s="396">
        <v>4774</v>
      </c>
      <c r="P40" s="404"/>
      <c r="Q40" s="396">
        <v>1909600</v>
      </c>
      <c r="R40" s="404"/>
      <c r="S40" s="396">
        <f t="shared" si="6"/>
        <v>19212</v>
      </c>
      <c r="T40" s="404">
        <f t="shared" si="7"/>
        <v>0</v>
      </c>
      <c r="U40" s="396">
        <f t="shared" si="8"/>
        <v>7684800</v>
      </c>
      <c r="V40" s="397"/>
      <c r="X40" s="96"/>
      <c r="Y40" s="97"/>
    </row>
    <row r="41" spans="1:25" ht="21.75" customHeight="1">
      <c r="A41" s="379" t="s">
        <v>167</v>
      </c>
      <c r="B41" s="381"/>
      <c r="C41" s="420">
        <v>4698</v>
      </c>
      <c r="D41" s="404"/>
      <c r="E41" s="396">
        <v>1879200</v>
      </c>
      <c r="F41" s="404"/>
      <c r="G41" s="396">
        <v>4984</v>
      </c>
      <c r="H41" s="404"/>
      <c r="I41" s="396">
        <v>1993600</v>
      </c>
      <c r="J41" s="404"/>
      <c r="K41" s="396">
        <v>5114</v>
      </c>
      <c r="L41" s="404"/>
      <c r="M41" s="410">
        <v>2045600</v>
      </c>
      <c r="N41" s="411"/>
      <c r="O41" s="396">
        <v>5174</v>
      </c>
      <c r="P41" s="404"/>
      <c r="Q41" s="396">
        <v>2069600</v>
      </c>
      <c r="R41" s="404"/>
      <c r="S41" s="396">
        <f t="shared" si="6"/>
        <v>19970</v>
      </c>
      <c r="T41" s="404">
        <f t="shared" si="7"/>
        <v>0</v>
      </c>
      <c r="U41" s="396">
        <f t="shared" si="8"/>
        <v>7988000</v>
      </c>
      <c r="V41" s="397"/>
      <c r="X41" s="96"/>
      <c r="Y41" s="97"/>
    </row>
    <row r="42" spans="1:25" ht="21.75" customHeight="1">
      <c r="A42" s="379" t="s">
        <v>223</v>
      </c>
      <c r="B42" s="380"/>
      <c r="C42" s="420">
        <v>1760</v>
      </c>
      <c r="D42" s="404"/>
      <c r="E42" s="396">
        <v>704000</v>
      </c>
      <c r="F42" s="404"/>
      <c r="G42" s="438">
        <v>1979</v>
      </c>
      <c r="H42" s="439"/>
      <c r="I42" s="396">
        <v>791600</v>
      </c>
      <c r="J42" s="404"/>
      <c r="K42" s="396">
        <v>2053</v>
      </c>
      <c r="L42" s="404"/>
      <c r="M42" s="410">
        <v>821200</v>
      </c>
      <c r="N42" s="411"/>
      <c r="O42" s="396">
        <v>2359</v>
      </c>
      <c r="P42" s="404"/>
      <c r="Q42" s="396">
        <v>943600</v>
      </c>
      <c r="R42" s="404"/>
      <c r="S42" s="396">
        <f>SUM(C42,G42,K42,O42)</f>
        <v>8151</v>
      </c>
      <c r="T42" s="404">
        <f>SUM(H42,N42)</f>
        <v>0</v>
      </c>
      <c r="U42" s="396">
        <f>SUM(E42,I42,M42,Q42)</f>
        <v>3260400</v>
      </c>
      <c r="V42" s="397"/>
      <c r="X42" s="96"/>
      <c r="Y42" s="97"/>
    </row>
    <row r="43" spans="1:25" ht="21.75" customHeight="1" thickBot="1">
      <c r="A43" s="382" t="s">
        <v>231</v>
      </c>
      <c r="B43" s="383"/>
      <c r="C43" s="421">
        <v>685</v>
      </c>
      <c r="D43" s="405"/>
      <c r="E43" s="398">
        <v>274000</v>
      </c>
      <c r="F43" s="405"/>
      <c r="G43" s="416">
        <v>819</v>
      </c>
      <c r="H43" s="417"/>
      <c r="I43" s="398">
        <v>327600</v>
      </c>
      <c r="J43" s="405"/>
      <c r="K43" s="398">
        <v>815</v>
      </c>
      <c r="L43" s="405"/>
      <c r="M43" s="412">
        <v>326000</v>
      </c>
      <c r="N43" s="413"/>
      <c r="O43" s="398">
        <v>796</v>
      </c>
      <c r="P43" s="405"/>
      <c r="Q43" s="398">
        <v>318400</v>
      </c>
      <c r="R43" s="405"/>
      <c r="S43" s="398">
        <f t="shared" si="6"/>
        <v>3115</v>
      </c>
      <c r="T43" s="405">
        <f t="shared" si="7"/>
        <v>0</v>
      </c>
      <c r="U43" s="398">
        <f t="shared" si="8"/>
        <v>1246000</v>
      </c>
      <c r="V43" s="399"/>
      <c r="X43" s="96"/>
      <c r="Y43" s="97"/>
    </row>
    <row r="44" spans="1:25" ht="21.75" customHeight="1" thickBot="1" thickTop="1">
      <c r="A44" s="375" t="s">
        <v>125</v>
      </c>
      <c r="B44" s="376"/>
      <c r="C44" s="422">
        <f>SUM(C36:C43)</f>
        <v>18241</v>
      </c>
      <c r="D44" s="409"/>
      <c r="E44" s="408">
        <f>SUM(E36:F43)</f>
        <v>7001990</v>
      </c>
      <c r="F44" s="409"/>
      <c r="G44" s="418">
        <f>SUM(G36:H43)</f>
        <v>19570</v>
      </c>
      <c r="H44" s="419"/>
      <c r="I44" s="408">
        <f>SUM(I36:J43)</f>
        <v>7516320</v>
      </c>
      <c r="J44" s="409"/>
      <c r="K44" s="408">
        <f>SUM(K36:L43)</f>
        <v>19180</v>
      </c>
      <c r="L44" s="409"/>
      <c r="M44" s="408">
        <f>SUM(M36:N43)</f>
        <v>7411600</v>
      </c>
      <c r="N44" s="409"/>
      <c r="O44" s="408">
        <f>SUM(O36:P43)</f>
        <v>19829</v>
      </c>
      <c r="P44" s="409"/>
      <c r="Q44" s="408">
        <f>SUM(Q36:R43)</f>
        <v>7696900</v>
      </c>
      <c r="R44" s="409"/>
      <c r="S44" s="400">
        <f t="shared" si="6"/>
        <v>76820</v>
      </c>
      <c r="T44" s="406">
        <f t="shared" si="7"/>
        <v>0</v>
      </c>
      <c r="U44" s="400">
        <f t="shared" si="8"/>
        <v>29626810</v>
      </c>
      <c r="V44" s="401"/>
      <c r="X44" s="98"/>
      <c r="Y44" s="99"/>
    </row>
  </sheetData>
  <mergeCells count="369">
    <mergeCell ref="E42:F42"/>
    <mergeCell ref="G42:H42"/>
    <mergeCell ref="I42:J42"/>
    <mergeCell ref="K42:L42"/>
    <mergeCell ref="I22:J22"/>
    <mergeCell ref="K22:L22"/>
    <mergeCell ref="M22:N22"/>
    <mergeCell ref="O22:P22"/>
    <mergeCell ref="I21:J21"/>
    <mergeCell ref="K21:L21"/>
    <mergeCell ref="M21:N21"/>
    <mergeCell ref="O21:P21"/>
    <mergeCell ref="I20:J20"/>
    <mergeCell ref="K20:L20"/>
    <mergeCell ref="M20:N20"/>
    <mergeCell ref="O20:P20"/>
    <mergeCell ref="A20:B22"/>
    <mergeCell ref="C20:D20"/>
    <mergeCell ref="E20:F20"/>
    <mergeCell ref="G20:H20"/>
    <mergeCell ref="C21:D21"/>
    <mergeCell ref="E21:F21"/>
    <mergeCell ref="G21:H21"/>
    <mergeCell ref="C22:D22"/>
    <mergeCell ref="E22:F22"/>
    <mergeCell ref="G22:H22"/>
    <mergeCell ref="K14:L14"/>
    <mergeCell ref="E41:F41"/>
    <mergeCell ref="E43:F43"/>
    <mergeCell ref="E44:F44"/>
    <mergeCell ref="G39:H39"/>
    <mergeCell ref="G40:H40"/>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3:R23"/>
    <mergeCell ref="Q24:R24"/>
    <mergeCell ref="Q20:R20"/>
    <mergeCell ref="Q21:R21"/>
    <mergeCell ref="Q22:R22"/>
    <mergeCell ref="Q25:R25"/>
    <mergeCell ref="Q26:R26"/>
    <mergeCell ref="Q27:R27"/>
    <mergeCell ref="Q28:R28"/>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3:T23"/>
    <mergeCell ref="S24:T24"/>
    <mergeCell ref="S20:T20"/>
    <mergeCell ref="S21:T21"/>
    <mergeCell ref="S22:T22"/>
    <mergeCell ref="S25:T25"/>
    <mergeCell ref="S26:T26"/>
    <mergeCell ref="S27:T27"/>
    <mergeCell ref="S28:T28"/>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3:V23"/>
    <mergeCell ref="U24:V24"/>
    <mergeCell ref="U20:V20"/>
    <mergeCell ref="U21:V21"/>
    <mergeCell ref="U22:V22"/>
    <mergeCell ref="U25:V25"/>
    <mergeCell ref="U26:V26"/>
    <mergeCell ref="U27:V27"/>
    <mergeCell ref="U28:V28"/>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6:P26"/>
    <mergeCell ref="O27:P27"/>
    <mergeCell ref="O28:P28"/>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3:N23"/>
    <mergeCell ref="M24:N24"/>
    <mergeCell ref="M25:N25"/>
    <mergeCell ref="M26:N26"/>
    <mergeCell ref="M27:N27"/>
    <mergeCell ref="M28:N28"/>
    <mergeCell ref="K6:L6"/>
    <mergeCell ref="K7:L7"/>
    <mergeCell ref="K8:L8"/>
    <mergeCell ref="K9:L9"/>
    <mergeCell ref="K10:L10"/>
    <mergeCell ref="K11:L11"/>
    <mergeCell ref="K12:L12"/>
    <mergeCell ref="K13:L13"/>
    <mergeCell ref="K19:L19"/>
    <mergeCell ref="K23:L23"/>
    <mergeCell ref="K24:L24"/>
    <mergeCell ref="K25:L25"/>
    <mergeCell ref="K26:L26"/>
    <mergeCell ref="K27:L27"/>
    <mergeCell ref="K28:L28"/>
    <mergeCell ref="I5:J5"/>
    <mergeCell ref="I15:J15"/>
    <mergeCell ref="I16:J16"/>
    <mergeCell ref="I17:J17"/>
    <mergeCell ref="I18:J18"/>
    <mergeCell ref="I19:J19"/>
    <mergeCell ref="I23:J23"/>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3:F23"/>
    <mergeCell ref="E24:F24"/>
    <mergeCell ref="E25:F25"/>
    <mergeCell ref="E26:F26"/>
    <mergeCell ref="E27:F27"/>
    <mergeCell ref="E28:F28"/>
    <mergeCell ref="G7:H7"/>
    <mergeCell ref="G8:H8"/>
    <mergeCell ref="G9:H9"/>
    <mergeCell ref="G10:H10"/>
    <mergeCell ref="G11:H11"/>
    <mergeCell ref="G12:H12"/>
    <mergeCell ref="G13:H13"/>
    <mergeCell ref="G14:H14"/>
    <mergeCell ref="G15:H15"/>
    <mergeCell ref="G16:H16"/>
    <mergeCell ref="G17:H17"/>
    <mergeCell ref="G18:H18"/>
    <mergeCell ref="G19:H19"/>
    <mergeCell ref="G23:H23"/>
    <mergeCell ref="G24:H24"/>
    <mergeCell ref="G25:H25"/>
    <mergeCell ref="G26:H26"/>
    <mergeCell ref="G27:H27"/>
    <mergeCell ref="G28:H28"/>
    <mergeCell ref="I7:J7"/>
    <mergeCell ref="I8:J8"/>
    <mergeCell ref="I9:J9"/>
    <mergeCell ref="I10:J10"/>
    <mergeCell ref="I11:J11"/>
    <mergeCell ref="I12:J12"/>
    <mergeCell ref="I13:J13"/>
    <mergeCell ref="I14:J14"/>
    <mergeCell ref="I24:J24"/>
    <mergeCell ref="I25:J25"/>
    <mergeCell ref="I26:J26"/>
    <mergeCell ref="I27:J27"/>
    <mergeCell ref="I28:J28"/>
    <mergeCell ref="C8:D8"/>
    <mergeCell ref="C9:D9"/>
    <mergeCell ref="C10:D10"/>
    <mergeCell ref="C11:D11"/>
    <mergeCell ref="C12:D12"/>
    <mergeCell ref="C13:D13"/>
    <mergeCell ref="C14:D14"/>
    <mergeCell ref="C15:D15"/>
    <mergeCell ref="C16:D16"/>
    <mergeCell ref="C27:D27"/>
    <mergeCell ref="C17:D17"/>
    <mergeCell ref="C18:D18"/>
    <mergeCell ref="C19:D19"/>
    <mergeCell ref="C23:D23"/>
    <mergeCell ref="A1:O1"/>
    <mergeCell ref="C28:D28"/>
    <mergeCell ref="A6:D6"/>
    <mergeCell ref="A7:D7"/>
    <mergeCell ref="A8:B10"/>
    <mergeCell ref="A11:B13"/>
    <mergeCell ref="A14:B16"/>
    <mergeCell ref="A17:B19"/>
    <mergeCell ref="A23:B25"/>
    <mergeCell ref="A26:B28"/>
    <mergeCell ref="E38:F38"/>
    <mergeCell ref="E39:F39"/>
    <mergeCell ref="E40:F40"/>
    <mergeCell ref="G37:H37"/>
    <mergeCell ref="G38:H38"/>
    <mergeCell ref="N3:V3"/>
    <mergeCell ref="E36:F36"/>
    <mergeCell ref="G36:H36"/>
    <mergeCell ref="E37:F37"/>
    <mergeCell ref="A30:V30"/>
    <mergeCell ref="A32:J32"/>
    <mergeCell ref="N33:V33"/>
    <mergeCell ref="C24:D24"/>
    <mergeCell ref="C25:D25"/>
    <mergeCell ref="C26:D26"/>
    <mergeCell ref="C36:D36"/>
    <mergeCell ref="C37:D37"/>
    <mergeCell ref="C38:D38"/>
    <mergeCell ref="C39:D39"/>
    <mergeCell ref="C40:D40"/>
    <mergeCell ref="C41:D41"/>
    <mergeCell ref="C43:D43"/>
    <mergeCell ref="C44:D44"/>
    <mergeCell ref="C42:D42"/>
    <mergeCell ref="G41:H41"/>
    <mergeCell ref="G43:H43"/>
    <mergeCell ref="G44:H44"/>
    <mergeCell ref="I36:J36"/>
    <mergeCell ref="I37:J37"/>
    <mergeCell ref="I38:J38"/>
    <mergeCell ref="I39:J39"/>
    <mergeCell ref="I40:J40"/>
    <mergeCell ref="I41:J41"/>
    <mergeCell ref="I43:J43"/>
    <mergeCell ref="I44:J44"/>
    <mergeCell ref="K36:L36"/>
    <mergeCell ref="K37:L37"/>
    <mergeCell ref="K38:L38"/>
    <mergeCell ref="K39:L39"/>
    <mergeCell ref="K40:L40"/>
    <mergeCell ref="K41:L41"/>
    <mergeCell ref="K43:L43"/>
    <mergeCell ref="K44:L44"/>
    <mergeCell ref="M36:N36"/>
    <mergeCell ref="M37:N37"/>
    <mergeCell ref="M38:N38"/>
    <mergeCell ref="M39:N39"/>
    <mergeCell ref="M40:N40"/>
    <mergeCell ref="M41:N41"/>
    <mergeCell ref="M43:N43"/>
    <mergeCell ref="M44:N44"/>
    <mergeCell ref="M42:N42"/>
    <mergeCell ref="O36:P36"/>
    <mergeCell ref="O37:P37"/>
    <mergeCell ref="O38:P38"/>
    <mergeCell ref="O39:P39"/>
    <mergeCell ref="O40:P40"/>
    <mergeCell ref="O41:P41"/>
    <mergeCell ref="O43:P43"/>
    <mergeCell ref="O44:P44"/>
    <mergeCell ref="O42:P42"/>
    <mergeCell ref="Q36:R36"/>
    <mergeCell ref="Q37:R37"/>
    <mergeCell ref="Q38:R38"/>
    <mergeCell ref="Q39:R39"/>
    <mergeCell ref="Q40:R40"/>
    <mergeCell ref="Q41:R41"/>
    <mergeCell ref="Q43:R43"/>
    <mergeCell ref="Q44:R44"/>
    <mergeCell ref="Q42:R42"/>
    <mergeCell ref="S36:T36"/>
    <mergeCell ref="S37:T37"/>
    <mergeCell ref="S38:T38"/>
    <mergeCell ref="S39:T39"/>
    <mergeCell ref="S40:T40"/>
    <mergeCell ref="S41:T41"/>
    <mergeCell ref="S43:T43"/>
    <mergeCell ref="S44:T44"/>
    <mergeCell ref="S42:T42"/>
    <mergeCell ref="U36:V36"/>
    <mergeCell ref="U37:V37"/>
    <mergeCell ref="U38:V38"/>
    <mergeCell ref="U39:V39"/>
    <mergeCell ref="U40:V40"/>
    <mergeCell ref="U41:V41"/>
    <mergeCell ref="U43:V43"/>
    <mergeCell ref="U44:V44"/>
    <mergeCell ref="U42:V42"/>
    <mergeCell ref="A34:B35"/>
    <mergeCell ref="C34:F34"/>
    <mergeCell ref="C35:D35"/>
    <mergeCell ref="E35:F35"/>
    <mergeCell ref="G34:J34"/>
    <mergeCell ref="G35:H35"/>
    <mergeCell ref="I35:J35"/>
    <mergeCell ref="K35:L35"/>
    <mergeCell ref="S35:T35"/>
    <mergeCell ref="U35:V35"/>
    <mergeCell ref="S34:V34"/>
    <mergeCell ref="M35:N35"/>
    <mergeCell ref="K34:N34"/>
    <mergeCell ref="O34:R34"/>
    <mergeCell ref="O35:P35"/>
    <mergeCell ref="Q35:R35"/>
    <mergeCell ref="A44:B44"/>
    <mergeCell ref="A36:B36"/>
    <mergeCell ref="A37:B37"/>
    <mergeCell ref="A38:B38"/>
    <mergeCell ref="A39:B39"/>
    <mergeCell ref="A40:B40"/>
    <mergeCell ref="A41:B41"/>
    <mergeCell ref="A43:B43"/>
    <mergeCell ref="A42:B42"/>
  </mergeCells>
  <printOptions/>
  <pageMargins left="0.984251968503937" right="0.7874015748031497" top="0.7874015748031497" bottom="0.5905511811023623" header="0.5118110236220472" footer="0.31496062992125984"/>
  <pageSetup horizontalDpi="300" verticalDpi="300" orientation="portrait" paperSize="9" scale="81" r:id="rId2"/>
  <headerFooter alignWithMargins="0">
    <oddFooter>&amp;C27</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196</v>
      </c>
    </row>
    <row r="3" s="45" customFormat="1" ht="18" customHeight="1">
      <c r="A3" s="45" t="s">
        <v>197</v>
      </c>
    </row>
    <row r="4" ht="15" customHeight="1" thickBot="1">
      <c r="H4" s="44" t="s">
        <v>52</v>
      </c>
    </row>
    <row r="5" spans="1:8" s="74" customFormat="1" ht="21" customHeight="1">
      <c r="A5" s="191"/>
      <c r="B5" s="170" t="s">
        <v>53</v>
      </c>
      <c r="C5" s="170" t="s">
        <v>142</v>
      </c>
      <c r="D5" s="170" t="s">
        <v>55</v>
      </c>
      <c r="E5" s="170" t="s">
        <v>10</v>
      </c>
      <c r="F5" s="170" t="s">
        <v>11</v>
      </c>
      <c r="G5" s="170" t="s">
        <v>12</v>
      </c>
      <c r="H5" s="170" t="s">
        <v>13</v>
      </c>
    </row>
    <row r="6" spans="1:8" s="74" customFormat="1" ht="21" customHeight="1">
      <c r="A6" s="192" t="s">
        <v>148</v>
      </c>
      <c r="B6" s="76">
        <v>829</v>
      </c>
      <c r="C6" s="76">
        <v>819</v>
      </c>
      <c r="D6" s="76">
        <v>816</v>
      </c>
      <c r="E6" s="76">
        <v>802</v>
      </c>
      <c r="F6" s="76">
        <v>781</v>
      </c>
      <c r="G6" s="76">
        <v>782</v>
      </c>
      <c r="H6" s="76">
        <v>773</v>
      </c>
    </row>
    <row r="7" spans="1:8" s="74" customFormat="1" ht="21" customHeight="1" thickBot="1">
      <c r="A7" s="193" t="s">
        <v>28</v>
      </c>
      <c r="B7" s="194">
        <v>3688741</v>
      </c>
      <c r="C7" s="194">
        <v>3746823</v>
      </c>
      <c r="D7" s="194">
        <v>3713561</v>
      </c>
      <c r="E7" s="194">
        <v>3618980</v>
      </c>
      <c r="F7" s="194">
        <v>3802861</v>
      </c>
      <c r="G7" s="194">
        <v>3599861</v>
      </c>
      <c r="H7" s="194">
        <v>3426090</v>
      </c>
    </row>
    <row r="8" ht="18" customHeight="1" thickBot="1"/>
    <row r="9" spans="1:8" s="74" customFormat="1" ht="21" customHeight="1">
      <c r="A9" s="170" t="s">
        <v>108</v>
      </c>
      <c r="B9" s="170" t="s">
        <v>109</v>
      </c>
      <c r="C9" s="170" t="s">
        <v>110</v>
      </c>
      <c r="D9" s="170" t="s">
        <v>111</v>
      </c>
      <c r="E9" s="196" t="s">
        <v>149</v>
      </c>
      <c r="F9" s="197" t="s">
        <v>226</v>
      </c>
      <c r="G9" s="198" t="s">
        <v>227</v>
      </c>
      <c r="H9" s="199" t="s">
        <v>188</v>
      </c>
    </row>
    <row r="10" spans="1:8" s="74" customFormat="1" ht="21" customHeight="1">
      <c r="A10" s="77">
        <v>772</v>
      </c>
      <c r="B10" s="77">
        <v>752</v>
      </c>
      <c r="C10" s="77">
        <v>729</v>
      </c>
      <c r="D10" s="77">
        <v>702</v>
      </c>
      <c r="E10" s="81">
        <v>709</v>
      </c>
      <c r="F10" s="166">
        <f>SUM(B6:H6,A10:E10)</f>
        <v>9266</v>
      </c>
      <c r="G10" s="167">
        <v>11119</v>
      </c>
      <c r="H10" s="200">
        <f>F10/G10</f>
        <v>0.8333483226908894</v>
      </c>
    </row>
    <row r="11" spans="1:8" s="74" customFormat="1" ht="21" customHeight="1" thickBot="1">
      <c r="A11" s="194">
        <v>3728811</v>
      </c>
      <c r="B11" s="194">
        <v>3466414</v>
      </c>
      <c r="C11" s="194">
        <v>3418780</v>
      </c>
      <c r="D11" s="194">
        <v>3148367</v>
      </c>
      <c r="E11" s="201">
        <v>3255493</v>
      </c>
      <c r="F11" s="202">
        <f>SUM(B7:H7,A11:E11)</f>
        <v>42614782</v>
      </c>
      <c r="G11" s="203">
        <v>45522760</v>
      </c>
      <c r="H11" s="204">
        <f>F11/G11</f>
        <v>0.9361203494691447</v>
      </c>
    </row>
    <row r="12" spans="2:8" s="74" customFormat="1" ht="12" customHeight="1">
      <c r="B12" s="80"/>
      <c r="C12" s="80"/>
      <c r="D12" s="80"/>
      <c r="E12" s="80"/>
      <c r="F12" s="80"/>
      <c r="G12" s="80"/>
      <c r="H12" s="80"/>
    </row>
    <row r="13" s="83" customFormat="1" ht="12">
      <c r="A13" s="83" t="s">
        <v>150</v>
      </c>
    </row>
    <row r="14" spans="1:10" s="83" customFormat="1" ht="32.25" customHeight="1">
      <c r="A14" s="506" t="s">
        <v>228</v>
      </c>
      <c r="B14" s="506"/>
      <c r="C14" s="506"/>
      <c r="D14" s="506"/>
      <c r="E14" s="506"/>
      <c r="F14" s="506"/>
      <c r="G14" s="506"/>
      <c r="H14" s="506"/>
      <c r="I14" s="84"/>
      <c r="J14" s="84"/>
    </row>
    <row r="15" spans="1:10" ht="15.75" customHeight="1">
      <c r="A15" s="82"/>
      <c r="B15" s="82"/>
      <c r="C15" s="82"/>
      <c r="D15" s="82"/>
      <c r="E15" s="82"/>
      <c r="F15" s="82"/>
      <c r="G15" s="82"/>
      <c r="H15" s="82"/>
      <c r="I15" s="51"/>
      <c r="J15" s="51"/>
    </row>
    <row r="16" s="45" customFormat="1" ht="18" customHeight="1">
      <c r="A16" s="45" t="s">
        <v>198</v>
      </c>
    </row>
    <row r="17" ht="15" customHeight="1" thickBot="1">
      <c r="H17" s="44" t="s">
        <v>52</v>
      </c>
    </row>
    <row r="18" spans="1:8" s="74" customFormat="1" ht="21" customHeight="1">
      <c r="A18" s="191"/>
      <c r="B18" s="170" t="s">
        <v>53</v>
      </c>
      <c r="C18" s="170" t="s">
        <v>142</v>
      </c>
      <c r="D18" s="170" t="s">
        <v>55</v>
      </c>
      <c r="E18" s="170" t="s">
        <v>10</v>
      </c>
      <c r="F18" s="170" t="s">
        <v>11</v>
      </c>
      <c r="G18" s="170" t="s">
        <v>12</v>
      </c>
      <c r="H18" s="170" t="s">
        <v>13</v>
      </c>
    </row>
    <row r="19" spans="1:8" s="74" customFormat="1" ht="21" customHeight="1">
      <c r="A19" s="192" t="s">
        <v>148</v>
      </c>
      <c r="B19" s="76">
        <v>52</v>
      </c>
      <c r="C19" s="76">
        <v>50</v>
      </c>
      <c r="D19" s="76">
        <v>46</v>
      </c>
      <c r="E19" s="76">
        <v>43</v>
      </c>
      <c r="F19" s="76">
        <v>45</v>
      </c>
      <c r="G19" s="76">
        <v>51</v>
      </c>
      <c r="H19" s="76">
        <v>48</v>
      </c>
    </row>
    <row r="20" spans="1:8" s="74" customFormat="1" ht="21" customHeight="1" thickBot="1">
      <c r="A20" s="193" t="s">
        <v>28</v>
      </c>
      <c r="B20" s="194">
        <v>284266</v>
      </c>
      <c r="C20" s="194">
        <v>254674</v>
      </c>
      <c r="D20" s="194">
        <v>249524</v>
      </c>
      <c r="E20" s="194">
        <v>237202</v>
      </c>
      <c r="F20" s="194">
        <v>234671</v>
      </c>
      <c r="G20" s="194">
        <v>269931</v>
      </c>
      <c r="H20" s="194">
        <v>222844</v>
      </c>
    </row>
    <row r="21" ht="18" customHeight="1" thickBot="1"/>
    <row r="22" spans="1:8" s="74" customFormat="1" ht="21" customHeight="1">
      <c r="A22" s="170" t="s">
        <v>108</v>
      </c>
      <c r="B22" s="170" t="s">
        <v>109</v>
      </c>
      <c r="C22" s="170" t="s">
        <v>110</v>
      </c>
      <c r="D22" s="170" t="s">
        <v>111</v>
      </c>
      <c r="E22" s="196" t="s">
        <v>149</v>
      </c>
      <c r="F22" s="197" t="s">
        <v>226</v>
      </c>
      <c r="G22" s="198" t="s">
        <v>227</v>
      </c>
      <c r="H22" s="199" t="s">
        <v>188</v>
      </c>
    </row>
    <row r="23" spans="1:8" s="74" customFormat="1" ht="21" customHeight="1">
      <c r="A23" s="77">
        <v>52</v>
      </c>
      <c r="B23" s="77">
        <v>52</v>
      </c>
      <c r="C23" s="77">
        <v>52</v>
      </c>
      <c r="D23" s="77">
        <v>52</v>
      </c>
      <c r="E23" s="81">
        <v>49</v>
      </c>
      <c r="F23" s="79">
        <f>SUM(B19:H19,A23:E23)</f>
        <v>592</v>
      </c>
      <c r="G23" s="167">
        <v>519</v>
      </c>
      <c r="H23" s="200">
        <f>F23/G23</f>
        <v>1.140655105973025</v>
      </c>
    </row>
    <row r="24" spans="1:8" s="74" customFormat="1" ht="21" customHeight="1" thickBot="1">
      <c r="A24" s="194">
        <v>253150</v>
      </c>
      <c r="B24" s="194">
        <v>257418</v>
      </c>
      <c r="C24" s="194">
        <v>230631</v>
      </c>
      <c r="D24" s="194">
        <v>244726</v>
      </c>
      <c r="E24" s="205">
        <v>247807</v>
      </c>
      <c r="F24" s="206">
        <f>SUM(B20:H20,A24:E24)</f>
        <v>2986844</v>
      </c>
      <c r="G24" s="203">
        <v>2638429</v>
      </c>
      <c r="H24" s="204">
        <f>F24/G24</f>
        <v>1.1320539608987015</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45" customHeight="1">
      <c r="A27" s="506" t="s">
        <v>229</v>
      </c>
      <c r="B27" s="506"/>
      <c r="C27" s="506"/>
      <c r="D27" s="506"/>
      <c r="E27" s="506"/>
      <c r="F27" s="506"/>
      <c r="G27" s="506"/>
      <c r="H27" s="506"/>
      <c r="I27" s="51"/>
      <c r="J27" s="51"/>
    </row>
    <row r="28" ht="14.25" customHeight="1"/>
    <row r="29" spans="1:3" s="45" customFormat="1" ht="18" customHeight="1">
      <c r="A29" s="507" t="s">
        <v>199</v>
      </c>
      <c r="B29" s="507"/>
      <c r="C29" s="507"/>
    </row>
    <row r="30" spans="1:8" ht="15" customHeight="1" thickBot="1">
      <c r="A30" s="50"/>
      <c r="B30" s="50"/>
      <c r="C30" s="50"/>
      <c r="H30" s="44" t="s">
        <v>52</v>
      </c>
    </row>
    <row r="31" spans="1:8" s="74" customFormat="1" ht="21" customHeight="1">
      <c r="A31" s="195"/>
      <c r="B31" s="170" t="s">
        <v>53</v>
      </c>
      <c r="C31" s="170" t="s">
        <v>54</v>
      </c>
      <c r="D31" s="170" t="s">
        <v>104</v>
      </c>
      <c r="E31" s="170" t="s">
        <v>105</v>
      </c>
      <c r="F31" s="170" t="s">
        <v>106</v>
      </c>
      <c r="G31" s="170" t="s">
        <v>107</v>
      </c>
      <c r="H31" s="170" t="s">
        <v>112</v>
      </c>
    </row>
    <row r="32" spans="1:8" s="74" customFormat="1" ht="21" customHeight="1">
      <c r="A32" s="192" t="s">
        <v>148</v>
      </c>
      <c r="B32" s="77">
        <v>135</v>
      </c>
      <c r="C32" s="77">
        <v>141</v>
      </c>
      <c r="D32" s="77">
        <v>146</v>
      </c>
      <c r="E32" s="77">
        <v>146</v>
      </c>
      <c r="F32" s="77">
        <v>153</v>
      </c>
      <c r="G32" s="77">
        <v>152</v>
      </c>
      <c r="H32" s="77">
        <v>173</v>
      </c>
    </row>
    <row r="33" spans="1:8" s="74" customFormat="1" ht="21" customHeight="1" thickBot="1">
      <c r="A33" s="193" t="s">
        <v>28</v>
      </c>
      <c r="B33" s="194">
        <v>843998</v>
      </c>
      <c r="C33" s="194">
        <v>880614</v>
      </c>
      <c r="D33" s="194">
        <v>910967</v>
      </c>
      <c r="E33" s="194">
        <v>911521</v>
      </c>
      <c r="F33" s="194">
        <v>955231</v>
      </c>
      <c r="G33" s="194">
        <v>949800</v>
      </c>
      <c r="H33" s="194">
        <v>1079492</v>
      </c>
    </row>
    <row r="34" ht="9" customHeight="1"/>
    <row r="35" ht="9" customHeight="1" thickBot="1"/>
    <row r="36" spans="1:8" s="74" customFormat="1" ht="21" customHeight="1">
      <c r="A36" s="170" t="s">
        <v>108</v>
      </c>
      <c r="B36" s="170" t="s">
        <v>109</v>
      </c>
      <c r="C36" s="170" t="s">
        <v>110</v>
      </c>
      <c r="D36" s="170" t="s">
        <v>63</v>
      </c>
      <c r="E36" s="207" t="s">
        <v>113</v>
      </c>
      <c r="F36" s="197" t="s">
        <v>226</v>
      </c>
      <c r="G36" s="198" t="s">
        <v>227</v>
      </c>
      <c r="H36" s="199" t="s">
        <v>188</v>
      </c>
    </row>
    <row r="37" spans="1:8" s="74" customFormat="1" ht="21" customHeight="1">
      <c r="A37" s="77">
        <v>169</v>
      </c>
      <c r="B37" s="77">
        <v>174</v>
      </c>
      <c r="C37" s="77">
        <v>170</v>
      </c>
      <c r="D37" s="77">
        <v>166</v>
      </c>
      <c r="E37" s="78">
        <v>165</v>
      </c>
      <c r="F37" s="79">
        <f>SUM(B32:H32)+SUM(A37:E37)</f>
        <v>1890</v>
      </c>
      <c r="G37" s="167">
        <v>1735</v>
      </c>
      <c r="H37" s="200">
        <f>F37/G37</f>
        <v>1.0893371757925072</v>
      </c>
    </row>
    <row r="38" spans="1:8" s="74" customFormat="1" ht="21" customHeight="1" thickBot="1">
      <c r="A38" s="194">
        <v>1052629</v>
      </c>
      <c r="B38" s="194">
        <v>1084141</v>
      </c>
      <c r="C38" s="194">
        <v>1060365</v>
      </c>
      <c r="D38" s="194">
        <v>1035342</v>
      </c>
      <c r="E38" s="201">
        <v>1029180</v>
      </c>
      <c r="F38" s="208">
        <f>SUM(B33:H33)+SUM(A38:E38)</f>
        <v>11793280</v>
      </c>
      <c r="G38" s="203">
        <v>10338824</v>
      </c>
      <c r="H38" s="204">
        <f>F38/G38</f>
        <v>1.1406790559545263</v>
      </c>
    </row>
    <row r="39" ht="10.5" customHeight="1"/>
    <row r="40" s="83" customFormat="1" ht="12">
      <c r="A40" s="83" t="s">
        <v>141</v>
      </c>
    </row>
    <row r="41" spans="1:10" s="83" customFormat="1" ht="32.25" customHeight="1">
      <c r="A41" s="506" t="s">
        <v>207</v>
      </c>
      <c r="B41" s="506"/>
      <c r="C41" s="506"/>
      <c r="D41" s="506"/>
      <c r="E41" s="506"/>
      <c r="F41" s="506"/>
      <c r="G41" s="506"/>
      <c r="H41" s="506"/>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&amp;C28</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topLeftCell="A1">
      <selection activeCell="E7" sqref="E7"/>
    </sheetView>
  </sheetViews>
  <sheetFormatPr defaultColWidth="9.00390625" defaultRowHeight="24.75" customHeight="1"/>
  <cols>
    <col min="1" max="1" width="8.25390625" style="2" customWidth="1"/>
    <col min="2" max="4" width="10.875" style="2" customWidth="1"/>
    <col min="5" max="5" width="15.125" style="2" bestFit="1" customWidth="1"/>
    <col min="6" max="9" width="10.875" style="2" customWidth="1"/>
    <col min="10" max="16384" width="9.00390625" style="2" customWidth="1"/>
  </cols>
  <sheetData>
    <row r="1" spans="1:2" s="5" customFormat="1" ht="24.75" customHeight="1">
      <c r="A1" s="8" t="s">
        <v>44</v>
      </c>
      <c r="B1" s="9"/>
    </row>
    <row r="2" spans="1:2" s="5" customFormat="1" ht="24.75" customHeight="1">
      <c r="A2" s="8"/>
      <c r="B2" s="9"/>
    </row>
    <row r="3" spans="1:5" s="5" customFormat="1" ht="24.75" customHeight="1">
      <c r="A3" s="10" t="s">
        <v>39</v>
      </c>
      <c r="B3" s="11" t="s">
        <v>28</v>
      </c>
      <c r="D3" s="218"/>
      <c r="E3" s="218" t="s">
        <v>23</v>
      </c>
    </row>
    <row r="4" spans="1:5" s="5" customFormat="1" ht="24.75" customHeight="1">
      <c r="A4" s="12" t="s">
        <v>74</v>
      </c>
      <c r="B4" s="13">
        <f>ROUND('2 月別支給額'!$E$33/1000,0)</f>
        <v>1303762</v>
      </c>
      <c r="D4" s="218" t="s">
        <v>218</v>
      </c>
      <c r="E4" s="219">
        <f>ROUND('2 月別支給額'!$O$65/1000,0)</f>
        <v>11298928</v>
      </c>
    </row>
    <row r="5" spans="1:5" s="4" customFormat="1" ht="24.75" customHeight="1">
      <c r="A5" s="12" t="s">
        <v>26</v>
      </c>
      <c r="B5" s="13">
        <f>ROUND('2 月別支給額'!$G$33/1000,0)</f>
        <v>1359848</v>
      </c>
      <c r="D5" s="220" t="s">
        <v>219</v>
      </c>
      <c r="E5" s="220">
        <f>ROUND('2 月別支給額'!$M$65/1000,0)</f>
        <v>14830378</v>
      </c>
    </row>
    <row r="6" spans="1:5" s="4" customFormat="1" ht="24.75" customHeight="1">
      <c r="A6" s="14" t="s">
        <v>9</v>
      </c>
      <c r="B6" s="15">
        <f>ROUND('2 月別支給額'!$I$33/1000,0)</f>
        <v>1422812</v>
      </c>
      <c r="D6" s="220" t="s">
        <v>220</v>
      </c>
      <c r="E6" s="220">
        <f>ROUND('2 月別支給額'!$K$65/1000,0)</f>
        <v>17238054</v>
      </c>
    </row>
    <row r="7" spans="1:2" ht="24.75" customHeight="1">
      <c r="A7" s="14" t="s">
        <v>10</v>
      </c>
      <c r="B7" s="15">
        <f>ROUND('2 月別支給額'!$K$33/1000,0)</f>
        <v>1370867</v>
      </c>
    </row>
    <row r="8" spans="1:2" ht="24.75" customHeight="1">
      <c r="A8" s="14" t="s">
        <v>11</v>
      </c>
      <c r="B8" s="15">
        <f>ROUND('2 月別支給額'!$M$33/1000,0)</f>
        <v>1476736</v>
      </c>
    </row>
    <row r="9" spans="1:2" ht="24.75" customHeight="1">
      <c r="A9" s="14" t="s">
        <v>12</v>
      </c>
      <c r="B9" s="15">
        <f>ROUND('2 月別支給額'!$O$33/1000,0)</f>
        <v>1478860</v>
      </c>
    </row>
    <row r="10" spans="1:2" ht="24.75" customHeight="1">
      <c r="A10" s="14" t="s">
        <v>13</v>
      </c>
      <c r="B10" s="15">
        <f>ROUND('2 月別支給額'!$Q$33/1000,0)</f>
        <v>1448366</v>
      </c>
    </row>
    <row r="11" spans="1:2" ht="24.75" customHeight="1">
      <c r="A11" s="14" t="s">
        <v>14</v>
      </c>
      <c r="B11" s="15">
        <f>ROUND('2 月別支給額'!$S$33/1000,0)</f>
        <v>1521241</v>
      </c>
    </row>
    <row r="12" spans="1:2" ht="24.75" customHeight="1">
      <c r="A12" s="14" t="s">
        <v>15</v>
      </c>
      <c r="B12" s="15">
        <f>ROUND('2 月別支給額'!$U$33/1000,0)</f>
        <v>1469177</v>
      </c>
    </row>
    <row r="13" spans="1:2" ht="24.75" customHeight="1">
      <c r="A13" s="14" t="s">
        <v>16</v>
      </c>
      <c r="B13" s="15">
        <f>ROUND('2 月別支給額'!$E$65/1000,0)</f>
        <v>1485616</v>
      </c>
    </row>
    <row r="14" spans="1:2" ht="24.75" customHeight="1">
      <c r="A14" s="14" t="s">
        <v>17</v>
      </c>
      <c r="B14" s="15">
        <f>ROUND('2 月別支給額'!$G$65/1000,0)</f>
        <v>1453325</v>
      </c>
    </row>
    <row r="15" spans="1:2" ht="24.75" customHeight="1">
      <c r="A15" s="14" t="s">
        <v>36</v>
      </c>
      <c r="B15" s="15">
        <f>ROUND('2 月別支給額'!$I$65/1000,0)</f>
        <v>1447444</v>
      </c>
    </row>
    <row r="16" spans="1:2" ht="24.75" customHeight="1">
      <c r="A16" s="10" t="s">
        <v>35</v>
      </c>
      <c r="B16" s="16">
        <f>SUM(B4:B15)</f>
        <v>17238054</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支給限度額に対するサービス利用率'!E10</f>
        <v>43.05</v>
      </c>
      <c r="C21" s="7"/>
      <c r="D21" s="3" t="s">
        <v>46</v>
      </c>
      <c r="E21" s="23">
        <f>'3 支給限度額に対するサービス利用率'!T14</f>
        <v>39.7</v>
      </c>
    </row>
    <row r="22" spans="1:5" ht="24.75" customHeight="1">
      <c r="A22" s="14" t="s">
        <v>75</v>
      </c>
      <c r="B22" s="17">
        <f>'3 支給限度額に対するサービス利用率'!H10</f>
        <v>44.019999999999996</v>
      </c>
      <c r="C22" s="7"/>
      <c r="D22" s="3" t="s">
        <v>47</v>
      </c>
      <c r="E22" s="23">
        <f>'3 支給限度額に対するサービス利用率'!T15</f>
        <v>31.77</v>
      </c>
    </row>
    <row r="23" spans="1:5" ht="24.75" customHeight="1">
      <c r="A23" s="14" t="s">
        <v>9</v>
      </c>
      <c r="B23" s="17">
        <f>'3 支給限度額に対するサービス利用率'!K10</f>
        <v>42.449999999999996</v>
      </c>
      <c r="C23" s="7"/>
      <c r="D23" s="3" t="s">
        <v>48</v>
      </c>
      <c r="E23" s="23">
        <f>'3 支給限度額に対するサービス利用率'!T16</f>
        <v>43.65</v>
      </c>
    </row>
    <row r="24" spans="1:5" ht="24.75" customHeight="1">
      <c r="A24" s="14" t="s">
        <v>10</v>
      </c>
      <c r="B24" s="17">
        <f>'3 支給限度額に対するサービス利用率'!N10</f>
        <v>45.24</v>
      </c>
      <c r="C24" s="7"/>
      <c r="D24" s="3" t="s">
        <v>49</v>
      </c>
      <c r="E24" s="23">
        <f>'3 支給限度額に対するサービス利用率'!T17</f>
        <v>49.93</v>
      </c>
    </row>
    <row r="25" spans="1:5" ht="24.75" customHeight="1">
      <c r="A25" s="14" t="s">
        <v>11</v>
      </c>
      <c r="B25" s="17">
        <f>'3 支給限度額に対するサービス利用率'!Q10</f>
        <v>44.41</v>
      </c>
      <c r="C25" s="7"/>
      <c r="D25" s="3" t="s">
        <v>50</v>
      </c>
      <c r="E25" s="23">
        <f>'3 支給限度額に対するサービス利用率'!T18</f>
        <v>49.9</v>
      </c>
    </row>
    <row r="26" spans="1:5" ht="24.75" customHeight="1">
      <c r="A26" s="14" t="s">
        <v>12</v>
      </c>
      <c r="B26" s="17">
        <f>'3 支給限度額に対するサービス利用率'!T10</f>
        <v>42.53</v>
      </c>
      <c r="C26" s="7"/>
      <c r="D26" s="3" t="s">
        <v>51</v>
      </c>
      <c r="E26" s="23">
        <f>'3 支給限度額に対するサービス利用率'!T19</f>
        <v>53.239999999999995</v>
      </c>
    </row>
    <row r="27" spans="1:3" ht="24.75" customHeight="1">
      <c r="A27" s="14" t="s">
        <v>13</v>
      </c>
      <c r="B27" s="17">
        <f>'3 支給限度額に対するサービス利用率'!W10</f>
        <v>45.31</v>
      </c>
      <c r="C27" s="7"/>
    </row>
    <row r="28" spans="1:3" ht="24.75" customHeight="1">
      <c r="A28" s="14" t="s">
        <v>14</v>
      </c>
      <c r="B28" s="17">
        <f>'3 支給限度額に対するサービス利用率'!E20</f>
        <v>43.68</v>
      </c>
      <c r="C28" s="7"/>
    </row>
    <row r="29" spans="1:3" ht="24.75" customHeight="1">
      <c r="A29" s="14" t="s">
        <v>15</v>
      </c>
      <c r="B29" s="17">
        <f>'3 支給限度額に対するサービス利用率'!H20</f>
        <v>42.76</v>
      </c>
      <c r="C29" s="7"/>
    </row>
    <row r="30" spans="1:3" ht="24.75" customHeight="1">
      <c r="A30" s="14" t="s">
        <v>16</v>
      </c>
      <c r="B30" s="17">
        <f>'3 支給限度額に対するサービス利用率'!K20</f>
        <v>40.47</v>
      </c>
      <c r="C30" s="7"/>
    </row>
    <row r="31" spans="1:3" ht="24.75" customHeight="1">
      <c r="A31" s="14" t="s">
        <v>17</v>
      </c>
      <c r="B31" s="17">
        <f>'3 支給限度額に対するサービス利用率'!N20</f>
        <v>41.77</v>
      </c>
      <c r="C31" s="7"/>
    </row>
    <row r="32" spans="1:3" ht="24.75" customHeight="1">
      <c r="A32" s="14" t="s">
        <v>36</v>
      </c>
      <c r="B32" s="17">
        <f>'3 支給限度額に対するサービス利用率'!Q20</f>
        <v>44.14</v>
      </c>
      <c r="C32" s="22"/>
    </row>
    <row r="33" spans="1:2" ht="24.75" customHeight="1">
      <c r="A33" s="10" t="s">
        <v>40</v>
      </c>
      <c r="B33" s="17">
        <f>AVERAGE(B21:B32)</f>
        <v>43.31916666666666</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2006-12-18T00:35:14Z</cp:lastPrinted>
  <dcterms:created xsi:type="dcterms:W3CDTF">2001-08-02T01:55:53Z</dcterms:created>
  <dcterms:modified xsi:type="dcterms:W3CDTF">2006-12-18T01:13:44Z</dcterms:modified>
  <cp:category/>
  <cp:version/>
  <cp:contentType/>
  <cp:contentStatus/>
</cp:coreProperties>
</file>